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6 Statement F, Schedule F-1 through F-3/"/>
    </mc:Choice>
  </mc:AlternateContent>
  <xr:revisionPtr revIDLastSave="47" documentId="13_ncr:1_{838BEC8B-E5D3-4322-BADC-9906E75E67C5}" xr6:coauthVersionLast="47" xr6:coauthVersionMax="47" xr10:uidLastSave="{A2BD9CC0-F88C-4B57-8CAD-21E636733F96}"/>
  <bookViews>
    <workbookView xWindow="-120" yWindow="-120" windowWidth="29040" windowHeight="15840" tabRatio="853" xr2:uid="{00000000-000D-0000-FFFF-FFFF00000000}"/>
  </bookViews>
  <sheets>
    <sheet name="Page 1" sheetId="3" r:id="rId1"/>
    <sheet name="Page 2" sheetId="5" r:id="rId2"/>
    <sheet name="Page 3" sheetId="39" r:id="rId3"/>
    <sheet name="Page 4" sheetId="18" r:id="rId4"/>
    <sheet name="Page 5" sheetId="20" r:id="rId5"/>
    <sheet name="Page 6" sheetId="42" r:id="rId6"/>
    <sheet name=" Page 7" sheetId="40" r:id="rId7"/>
    <sheet name=" Page 8" sheetId="41" r:id="rId8"/>
    <sheet name="Page 9" sheetId="34" r:id="rId9"/>
    <sheet name="Page 10" sheetId="32" r:id="rId10"/>
    <sheet name="Page 11" sheetId="26" r:id="rId11"/>
    <sheet name="Page 12" sheetId="25" r:id="rId12"/>
    <sheet name="Page 13" sheetId="28" r:id="rId13"/>
    <sheet name="Page 14" sheetId="21" r:id="rId14"/>
    <sheet name="Page 15" sheetId="7" r:id="rId15"/>
    <sheet name="Page 16" sheetId="8" r:id="rId16"/>
    <sheet name="Page 17" sheetId="36" r:id="rId17"/>
    <sheet name="Page 18" sheetId="35" r:id="rId18"/>
    <sheet name="Page 19" sheetId="37" r:id="rId19"/>
    <sheet name="Page 20" sheetId="38" r:id="rId20"/>
  </sheets>
  <definedNames>
    <definedName name="\a">#REF!</definedName>
    <definedName name="\b">#REF!</definedName>
    <definedName name="_a1">#REF!</definedName>
    <definedName name="_Regression_Int" localSheetId="17" hidden="1">1</definedName>
    <definedName name="ab">#REF!</definedName>
    <definedName name="b">#REF!</definedName>
    <definedName name="LINE">#REF!</definedName>
    <definedName name="_xlnm.Print_Area" localSheetId="6">' Page 7'!$A$1:$I$63</definedName>
    <definedName name="_xlnm.Print_Area" localSheetId="7">' Page 8'!$A$1:$M$48</definedName>
    <definedName name="_xlnm.Print_Area" localSheetId="0">'Page 1'!$A$1:$G$62</definedName>
    <definedName name="_xlnm.Print_Area" localSheetId="1">'Page 2'!$A$1:$J$62</definedName>
    <definedName name="_xlnm.Print_Area" localSheetId="19">'Page 20'!$A$1:$K$56</definedName>
    <definedName name="_xlnm.Print_Area" localSheetId="2">'Page 3'!$A$1:$H$63</definedName>
    <definedName name="_xlnm.Print_Area" localSheetId="3">'Page 4'!$A$1:$K$58</definedName>
    <definedName name="Print_Area_MI">'Page 18'!$A$15:$O$72</definedName>
    <definedName name="Print_Titles_MI">'Page 18'!$1:$12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9" l="1"/>
  <c r="G18" i="39"/>
  <c r="G16" i="39"/>
  <c r="E38" i="42"/>
  <c r="K27" i="42"/>
  <c r="E45" i="42"/>
  <c r="E25" i="42"/>
  <c r="K25" i="42" s="1"/>
  <c r="E19" i="42"/>
  <c r="E40" i="42" s="1"/>
  <c r="K17" i="42"/>
  <c r="K19" i="42" l="1"/>
  <c r="E47" i="42"/>
  <c r="E49" i="42" s="1"/>
  <c r="G45" i="42" s="1"/>
  <c r="I45" i="42" s="1"/>
  <c r="G47" i="42" l="1"/>
  <c r="I47" i="42" l="1"/>
  <c r="I31" i="42" s="1"/>
  <c r="I21" i="42"/>
  <c r="G49" i="42"/>
  <c r="I49" i="42" l="1"/>
  <c r="K31" i="42"/>
  <c r="K33" i="42" s="1"/>
  <c r="K21" i="42"/>
  <c r="K23" i="42" s="1"/>
  <c r="K31" i="41" l="1"/>
  <c r="I31" i="41"/>
  <c r="G31" i="41"/>
  <c r="E31" i="41"/>
  <c r="M30" i="41"/>
  <c r="M29" i="41"/>
  <c r="M28" i="41"/>
  <c r="K25" i="41"/>
  <c r="G25" i="41"/>
  <c r="I24" i="41"/>
  <c r="I25" i="41" s="1"/>
  <c r="E24" i="41"/>
  <c r="M23" i="41"/>
  <c r="M22" i="41"/>
  <c r="M21" i="41"/>
  <c r="M20" i="41"/>
  <c r="M19" i="41"/>
  <c r="M18" i="41"/>
  <c r="M17" i="41"/>
  <c r="M16" i="41"/>
  <c r="M15" i="41"/>
  <c r="M24" i="41" l="1"/>
  <c r="M25" i="41" s="1"/>
  <c r="M31" i="41"/>
  <c r="E32" i="41" s="1"/>
  <c r="E25" i="41"/>
  <c r="K26" i="41" l="1"/>
  <c r="K32" i="41"/>
  <c r="I32" i="41"/>
  <c r="G32" i="41"/>
  <c r="G26" i="41"/>
  <c r="E26" i="41"/>
  <c r="I26" i="41"/>
  <c r="M26" i="41" l="1"/>
  <c r="M32" i="41"/>
  <c r="E18" i="26" l="1"/>
  <c r="E26" i="3" l="1"/>
  <c r="E24" i="3"/>
  <c r="E19" i="20" l="1"/>
  <c r="G19" i="20" s="1"/>
  <c r="E26" i="26" s="1"/>
  <c r="G26" i="20" l="1"/>
  <c r="E37" i="40" l="1"/>
  <c r="G35" i="40" s="1"/>
  <c r="G29" i="40"/>
  <c r="G31" i="40" s="1"/>
  <c r="E29" i="40"/>
  <c r="E31" i="40" s="1"/>
  <c r="I28" i="40"/>
  <c r="I27" i="40"/>
  <c r="I26" i="40"/>
  <c r="I25" i="40"/>
  <c r="I24" i="40"/>
  <c r="I23" i="40"/>
  <c r="I22" i="40"/>
  <c r="I21" i="40"/>
  <c r="I20" i="40"/>
  <c r="I19" i="40"/>
  <c r="I18" i="40"/>
  <c r="I17" i="40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A17" i="40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I16" i="40"/>
  <c r="E25" i="38"/>
  <c r="A31" i="40" l="1"/>
  <c r="A33" i="40" s="1"/>
  <c r="A34" i="40" s="1"/>
  <c r="A35" i="40" s="1"/>
  <c r="A36" i="40" s="1"/>
  <c r="A37" i="40" s="1"/>
  <c r="I29" i="40"/>
  <c r="I31" i="40" s="1"/>
  <c r="G36" i="40"/>
  <c r="I36" i="40" s="1"/>
  <c r="I35" i="40"/>
  <c r="I17" i="28"/>
  <c r="A39" i="40" l="1"/>
  <c r="A40" i="40" s="1"/>
  <c r="A41" i="40" s="1"/>
  <c r="A42" i="40" s="1"/>
  <c r="A43" i="40" s="1"/>
  <c r="A44" i="40" s="1"/>
  <c r="A45" i="40" s="1"/>
  <c r="A48" i="40" s="1"/>
  <c r="A49" i="40" s="1"/>
  <c r="A50" i="40" s="1"/>
  <c r="A51" i="40" s="1"/>
  <c r="A52" i="40" s="1"/>
  <c r="G37" i="40"/>
  <c r="G41" i="40"/>
  <c r="G42" i="40"/>
  <c r="G43" i="40"/>
  <c r="G48" i="40" s="1"/>
  <c r="G50" i="40" s="1"/>
  <c r="G52" i="40" s="1"/>
  <c r="G44" i="40"/>
  <c r="E43" i="40"/>
  <c r="E41" i="40"/>
  <c r="E42" i="40"/>
  <c r="E44" i="40"/>
  <c r="I37" i="40"/>
  <c r="E22" i="8"/>
  <c r="E45" i="40" l="1"/>
  <c r="G45" i="40"/>
  <c r="E28" i="21" l="1"/>
  <c r="E27" i="21"/>
  <c r="E26" i="21"/>
  <c r="E25" i="21"/>
  <c r="E24" i="21"/>
  <c r="E23" i="21"/>
  <c r="E22" i="21"/>
  <c r="E21" i="21"/>
  <c r="E20" i="21"/>
  <c r="E19" i="21"/>
  <c r="E18" i="21"/>
  <c r="E17" i="21"/>
  <c r="E28" i="25"/>
  <c r="E27" i="25"/>
  <c r="E26" i="25"/>
  <c r="E25" i="25"/>
  <c r="E24" i="25"/>
  <c r="E23" i="25"/>
  <c r="E22" i="25"/>
  <c r="E21" i="25"/>
  <c r="E20" i="25"/>
  <c r="E19" i="25"/>
  <c r="E18" i="25"/>
  <c r="E17" i="25"/>
  <c r="E28" i="32"/>
  <c r="E27" i="32"/>
  <c r="E26" i="32"/>
  <c r="E25" i="32"/>
  <c r="E24" i="32"/>
  <c r="E23" i="32"/>
  <c r="E22" i="32"/>
  <c r="E21" i="32"/>
  <c r="E20" i="32"/>
  <c r="E19" i="32"/>
  <c r="E18" i="32"/>
  <c r="E17" i="32"/>
  <c r="E28" i="34"/>
  <c r="E27" i="34"/>
  <c r="E26" i="34"/>
  <c r="E25" i="34"/>
  <c r="E24" i="34"/>
  <c r="E23" i="34"/>
  <c r="E22" i="34"/>
  <c r="E21" i="34"/>
  <c r="E20" i="34"/>
  <c r="E19" i="34"/>
  <c r="E18" i="34"/>
  <c r="E17" i="34"/>
  <c r="G36" i="39" l="1"/>
  <c r="G30" i="39" l="1"/>
  <c r="A18" i="39" l="1"/>
  <c r="A20" i="39" s="1"/>
  <c r="A23" i="39" s="1"/>
  <c r="A24" i="39" s="1"/>
  <c r="A25" i="39" s="1"/>
  <c r="A26" i="39" s="1"/>
  <c r="A27" i="39" s="1"/>
  <c r="A28" i="39" s="1"/>
  <c r="A30" i="39" s="1"/>
  <c r="A33" i="39" s="1"/>
  <c r="A34" i="39" s="1"/>
  <c r="A36" i="39" s="1"/>
  <c r="A38" i="39" s="1"/>
  <c r="A40" i="39" s="1"/>
  <c r="A42" i="39" s="1"/>
  <c r="A44" i="39" s="1"/>
  <c r="E32" i="38" l="1"/>
  <c r="G29" i="38" s="1"/>
  <c r="G25" i="38"/>
  <c r="I23" i="38"/>
  <c r="I22" i="38"/>
  <c r="I21" i="38"/>
  <c r="I20" i="38"/>
  <c r="I19" i="38"/>
  <c r="I18" i="38"/>
  <c r="I17" i="38"/>
  <c r="I16" i="38"/>
  <c r="I15" i="38"/>
  <c r="I14" i="38"/>
  <c r="I13" i="38"/>
  <c r="A13" i="38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5" i="38" s="1"/>
  <c r="A27" i="38" s="1"/>
  <c r="A29" i="38" s="1"/>
  <c r="A30" i="38" s="1"/>
  <c r="A32" i="38" s="1"/>
  <c r="I12" i="38"/>
  <c r="I25" i="38" l="1"/>
  <c r="K25" i="38" s="1"/>
  <c r="G30" i="38"/>
  <c r="K30" i="38" s="1"/>
  <c r="E28" i="37"/>
  <c r="A26" i="37"/>
  <c r="A28" i="37" s="1"/>
  <c r="A30" i="37" s="1"/>
  <c r="E15" i="37"/>
  <c r="E20" i="37" s="1"/>
  <c r="E22" i="37" s="1"/>
  <c r="E26" i="37" l="1"/>
  <c r="E30" i="37" s="1"/>
  <c r="G43" i="5"/>
  <c r="G32" i="38"/>
  <c r="K32" i="38"/>
  <c r="G45" i="5" s="1"/>
  <c r="I33" i="36"/>
  <c r="G33" i="36"/>
  <c r="I25" i="36"/>
  <c r="G25" i="36"/>
  <c r="I17" i="36"/>
  <c r="G17" i="36"/>
  <c r="K18" i="36" s="1"/>
  <c r="A13" i="36"/>
  <c r="A14" i="36" s="1"/>
  <c r="A15" i="36" s="1"/>
  <c r="A16" i="36" s="1"/>
  <c r="A17" i="36" s="1"/>
  <c r="A18" i="36" s="1"/>
  <c r="A19" i="36" s="1"/>
  <c r="A20" i="36" s="1"/>
  <c r="A21" i="36" l="1"/>
  <c r="A22" i="36" s="1"/>
  <c r="A23" i="36" s="1"/>
  <c r="A24" i="36" s="1"/>
  <c r="A25" i="36" s="1"/>
  <c r="A26" i="36" s="1"/>
  <c r="A27" i="36" s="1"/>
  <c r="G16" i="8"/>
  <c r="K26" i="36"/>
  <c r="G18" i="8" s="1"/>
  <c r="K34" i="36"/>
  <c r="G20" i="8" s="1"/>
  <c r="K48" i="35"/>
  <c r="I46" i="35"/>
  <c r="M46" i="35" s="1"/>
  <c r="I45" i="35"/>
  <c r="M45" i="35" s="1"/>
  <c r="I44" i="35"/>
  <c r="M44" i="35" s="1"/>
  <c r="I43" i="35"/>
  <c r="M43" i="35" s="1"/>
  <c r="I42" i="35"/>
  <c r="M42" i="35" s="1"/>
  <c r="I41" i="35"/>
  <c r="M41" i="35" s="1"/>
  <c r="I40" i="35"/>
  <c r="M40" i="35" s="1"/>
  <c r="I39" i="35"/>
  <c r="M39" i="35" s="1"/>
  <c r="I38" i="35"/>
  <c r="M38" i="35" s="1"/>
  <c r="I37" i="35"/>
  <c r="M37" i="35" s="1"/>
  <c r="I36" i="35"/>
  <c r="M36" i="35" s="1"/>
  <c r="I35" i="35"/>
  <c r="M35" i="35" s="1"/>
  <c r="I34" i="35"/>
  <c r="M34" i="35" s="1"/>
  <c r="I33" i="35"/>
  <c r="M33" i="35" s="1"/>
  <c r="I32" i="35"/>
  <c r="M32" i="35" s="1"/>
  <c r="I31" i="35"/>
  <c r="M31" i="35" s="1"/>
  <c r="I30" i="35"/>
  <c r="M30" i="35" s="1"/>
  <c r="I29" i="35"/>
  <c r="M29" i="35" s="1"/>
  <c r="I28" i="35"/>
  <c r="M28" i="35" s="1"/>
  <c r="I27" i="35"/>
  <c r="M27" i="35" s="1"/>
  <c r="I26" i="35"/>
  <c r="M26" i="35" s="1"/>
  <c r="I25" i="35"/>
  <c r="M25" i="35" s="1"/>
  <c r="I24" i="35"/>
  <c r="M24" i="35" s="1"/>
  <c r="I23" i="35"/>
  <c r="M23" i="35" s="1"/>
  <c r="I22" i="35"/>
  <c r="M22" i="35" s="1"/>
  <c r="I21" i="35"/>
  <c r="M21" i="35" s="1"/>
  <c r="I20" i="35"/>
  <c r="M20" i="35" s="1"/>
  <c r="I19" i="35"/>
  <c r="M19" i="35" s="1"/>
  <c r="I18" i="35"/>
  <c r="M18" i="35" s="1"/>
  <c r="I17" i="35"/>
  <c r="M17" i="35" s="1"/>
  <c r="I16" i="35"/>
  <c r="M16" i="35" s="1"/>
  <c r="A16" i="35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I15" i="35"/>
  <c r="M15" i="35" s="1"/>
  <c r="A28" i="36" l="1"/>
  <c r="A29" i="36" s="1"/>
  <c r="A30" i="36" s="1"/>
  <c r="A31" i="36" s="1"/>
  <c r="A32" i="36" s="1"/>
  <c r="M50" i="35"/>
  <c r="M48" i="35"/>
  <c r="O50" i="35" s="1"/>
  <c r="G22" i="8" s="1"/>
  <c r="I22" i="8" s="1"/>
  <c r="I20" i="8"/>
  <c r="I18" i="8"/>
  <c r="I16" i="8"/>
  <c r="A18" i="7"/>
  <c r="A20" i="7" s="1"/>
  <c r="I24" i="8" l="1"/>
  <c r="A33" i="36"/>
  <c r="A34" i="36" s="1"/>
  <c r="A35" i="36" s="1"/>
  <c r="A36" i="36" s="1"/>
  <c r="A37" i="36" s="1"/>
  <c r="A19" i="18" l="1"/>
  <c r="A21" i="18" s="1"/>
  <c r="A28" i="18" s="1"/>
  <c r="E42" i="3" l="1"/>
  <c r="G42" i="3" s="1"/>
  <c r="G36" i="3"/>
  <c r="G49" i="3" s="1"/>
  <c r="E34" i="3"/>
  <c r="G34" i="3" s="1"/>
  <c r="G48" i="3" s="1"/>
  <c r="G26" i="3"/>
  <c r="G47" i="3" s="1"/>
  <c r="G24" i="3"/>
  <c r="G46" i="3" s="1"/>
  <c r="K28" i="34" l="1"/>
  <c r="G28" i="34"/>
  <c r="K27" i="34"/>
  <c r="G27" i="34"/>
  <c r="K26" i="34"/>
  <c r="G26" i="34"/>
  <c r="K25" i="34"/>
  <c r="G25" i="34"/>
  <c r="K24" i="34"/>
  <c r="G24" i="34"/>
  <c r="K23" i="34"/>
  <c r="G23" i="34"/>
  <c r="K22" i="34"/>
  <c r="G22" i="34"/>
  <c r="K21" i="34"/>
  <c r="G21" i="34"/>
  <c r="K20" i="34"/>
  <c r="G20" i="34"/>
  <c r="K19" i="34"/>
  <c r="G19" i="34"/>
  <c r="K18" i="34"/>
  <c r="G18" i="34"/>
  <c r="A18" i="34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K17" i="34"/>
  <c r="G17" i="34"/>
  <c r="I18" i="34" l="1"/>
  <c r="M18" i="34" s="1"/>
  <c r="I20" i="34"/>
  <c r="I22" i="34"/>
  <c r="M22" i="34" s="1"/>
  <c r="I24" i="34"/>
  <c r="M24" i="34" s="1"/>
  <c r="I26" i="34"/>
  <c r="M26" i="34" s="1"/>
  <c r="I28" i="34"/>
  <c r="M28" i="34" s="1"/>
  <c r="M20" i="34"/>
  <c r="K29" i="34"/>
  <c r="E29" i="34"/>
  <c r="I19" i="34"/>
  <c r="M19" i="34" s="1"/>
  <c r="I21" i="34"/>
  <c r="M21" i="34" s="1"/>
  <c r="I23" i="34"/>
  <c r="M23" i="34" s="1"/>
  <c r="I25" i="34"/>
  <c r="M25" i="34" s="1"/>
  <c r="I27" i="34"/>
  <c r="M27" i="34" s="1"/>
  <c r="I17" i="34"/>
  <c r="M17" i="34" s="1"/>
  <c r="I35" i="5"/>
  <c r="I34" i="5"/>
  <c r="G37" i="5"/>
  <c r="I37" i="5" l="1"/>
  <c r="M29" i="34"/>
  <c r="G18" i="21" l="1"/>
  <c r="G19" i="21"/>
  <c r="G20" i="21"/>
  <c r="G21" i="21"/>
  <c r="G22" i="21"/>
  <c r="G23" i="21"/>
  <c r="G24" i="21"/>
  <c r="G25" i="21"/>
  <c r="G26" i="21"/>
  <c r="G27" i="21"/>
  <c r="G28" i="21"/>
  <c r="G17" i="21"/>
  <c r="I18" i="28"/>
  <c r="I19" i="28"/>
  <c r="I20" i="28"/>
  <c r="G18" i="25" l="1"/>
  <c r="G19" i="25"/>
  <c r="G20" i="25"/>
  <c r="G21" i="25"/>
  <c r="G22" i="25"/>
  <c r="G23" i="25"/>
  <c r="G24" i="25"/>
  <c r="G25" i="25"/>
  <c r="G26" i="25"/>
  <c r="G27" i="25"/>
  <c r="G28" i="25"/>
  <c r="G17" i="25"/>
  <c r="I25" i="32" l="1"/>
  <c r="G18" i="32"/>
  <c r="G19" i="32"/>
  <c r="G20" i="32"/>
  <c r="G21" i="32"/>
  <c r="G22" i="32"/>
  <c r="G23" i="32"/>
  <c r="G24" i="32"/>
  <c r="G25" i="32"/>
  <c r="G26" i="32"/>
  <c r="G27" i="32"/>
  <c r="G28" i="32"/>
  <c r="G17" i="32"/>
  <c r="K28" i="32"/>
  <c r="K27" i="32"/>
  <c r="K26" i="32"/>
  <c r="K25" i="32"/>
  <c r="K24" i="32"/>
  <c r="K23" i="32"/>
  <c r="K22" i="32"/>
  <c r="K21" i="32"/>
  <c r="K20" i="32"/>
  <c r="K19" i="32"/>
  <c r="K18" i="32"/>
  <c r="A18" i="32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K17" i="32"/>
  <c r="K29" i="32" l="1"/>
  <c r="I19" i="32"/>
  <c r="M19" i="32" s="1"/>
  <c r="I21" i="32"/>
  <c r="M21" i="32" s="1"/>
  <c r="I23" i="32"/>
  <c r="M23" i="32" s="1"/>
  <c r="I27" i="32"/>
  <c r="M27" i="32" s="1"/>
  <c r="M25" i="32"/>
  <c r="I18" i="32"/>
  <c r="M18" i="32" s="1"/>
  <c r="I20" i="32"/>
  <c r="M20" i="32" s="1"/>
  <c r="I22" i="32"/>
  <c r="M22" i="32" s="1"/>
  <c r="I24" i="32"/>
  <c r="M24" i="32" s="1"/>
  <c r="I26" i="32"/>
  <c r="M26" i="32" s="1"/>
  <c r="E29" i="32"/>
  <c r="I28" i="32"/>
  <c r="M28" i="32" s="1"/>
  <c r="I17" i="32"/>
  <c r="M17" i="32" s="1"/>
  <c r="M29" i="32" l="1"/>
  <c r="I45" i="5"/>
  <c r="I43" i="5"/>
  <c r="G18" i="5" l="1"/>
  <c r="I18" i="5" s="1"/>
  <c r="A16" i="5"/>
  <c r="A18" i="5" l="1"/>
  <c r="A20" i="5" s="1"/>
  <c r="K28" i="25" l="1"/>
  <c r="K27" i="25"/>
  <c r="K26" i="25"/>
  <c r="K25" i="25"/>
  <c r="K24" i="25"/>
  <c r="K23" i="25"/>
  <c r="K22" i="25"/>
  <c r="K21" i="25"/>
  <c r="K20" i="25"/>
  <c r="K19" i="25"/>
  <c r="K18" i="25"/>
  <c r="K17" i="25"/>
  <c r="A18" i="26"/>
  <c r="A19" i="26" s="1"/>
  <c r="A21" i="26" s="1"/>
  <c r="A23" i="26" s="1"/>
  <c r="A24" i="26" s="1"/>
  <c r="A26" i="26" s="1"/>
  <c r="A18" i="28"/>
  <c r="A19" i="28" s="1"/>
  <c r="A20" i="28" s="1"/>
  <c r="A22" i="28" s="1"/>
  <c r="A18" i="25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K28" i="21"/>
  <c r="K27" i="21"/>
  <c r="K26" i="21"/>
  <c r="K25" i="21"/>
  <c r="K24" i="21"/>
  <c r="K23" i="21"/>
  <c r="K22" i="21"/>
  <c r="K21" i="21"/>
  <c r="K20" i="21"/>
  <c r="K19" i="21"/>
  <c r="K18" i="2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K17" i="21"/>
  <c r="K28" i="18"/>
  <c r="K29" i="25" l="1"/>
  <c r="I19" i="21"/>
  <c r="M19" i="21" s="1"/>
  <c r="I21" i="21"/>
  <c r="M21" i="21" s="1"/>
  <c r="I23" i="21"/>
  <c r="M23" i="21" s="1"/>
  <c r="I25" i="21"/>
  <c r="M25" i="21" s="1"/>
  <c r="I27" i="21"/>
  <c r="M27" i="21" s="1"/>
  <c r="E19" i="26"/>
  <c r="I17" i="25"/>
  <c r="M17" i="25" s="1"/>
  <c r="I18" i="25"/>
  <c r="M18" i="25" s="1"/>
  <c r="E22" i="28"/>
  <c r="I19" i="25"/>
  <c r="M19" i="25" s="1"/>
  <c r="I20" i="25"/>
  <c r="M20" i="25" s="1"/>
  <c r="I21" i="25"/>
  <c r="M21" i="25" s="1"/>
  <c r="I22" i="25"/>
  <c r="M22" i="25" s="1"/>
  <c r="I23" i="25"/>
  <c r="M23" i="25" s="1"/>
  <c r="I24" i="25"/>
  <c r="M24" i="25" s="1"/>
  <c r="I25" i="25"/>
  <c r="M25" i="25" s="1"/>
  <c r="I26" i="25"/>
  <c r="M26" i="25" s="1"/>
  <c r="I27" i="25"/>
  <c r="M27" i="25" s="1"/>
  <c r="I28" i="25"/>
  <c r="M28" i="25" s="1"/>
  <c r="E29" i="25"/>
  <c r="E29" i="21"/>
  <c r="K29" i="21"/>
  <c r="I18" i="21"/>
  <c r="M18" i="21" s="1"/>
  <c r="I20" i="21"/>
  <c r="M20" i="21" s="1"/>
  <c r="I22" i="21"/>
  <c r="M22" i="21" s="1"/>
  <c r="I24" i="21"/>
  <c r="M24" i="21" s="1"/>
  <c r="I26" i="21"/>
  <c r="M26" i="21" s="1"/>
  <c r="I28" i="21"/>
  <c r="M28" i="21" s="1"/>
  <c r="I17" i="21"/>
  <c r="M17" i="21" s="1"/>
  <c r="E24" i="20"/>
  <c r="G24" i="20" s="1"/>
  <c r="E24" i="26" l="1"/>
  <c r="M29" i="21"/>
  <c r="I22" i="28"/>
  <c r="M29" i="25"/>
  <c r="I26" i="26" l="1"/>
  <c r="G18" i="26" s="1"/>
  <c r="I18" i="26" s="1"/>
  <c r="I24" i="26"/>
  <c r="G16" i="26" s="1"/>
  <c r="I16" i="26" s="1"/>
  <c r="K17" i="18"/>
  <c r="K21" i="18" s="1"/>
  <c r="I19" i="26" l="1"/>
  <c r="I21" i="26" s="1"/>
  <c r="E24" i="8"/>
  <c r="I26" i="8" s="1"/>
  <c r="E18" i="7" s="1"/>
  <c r="A18" i="8"/>
  <c r="A20" i="8" s="1"/>
  <c r="A22" i="8" l="1"/>
  <c r="A24" i="8" s="1"/>
  <c r="A26" i="8" s="1"/>
  <c r="A22" i="7"/>
  <c r="E22" i="7" l="1"/>
  <c r="A22" i="5"/>
  <c r="A24" i="5" s="1"/>
  <c r="A17" i="3"/>
  <c r="A18" i="3" s="1"/>
  <c r="A19" i="3" s="1"/>
  <c r="A20" i="3" s="1"/>
  <c r="I41" i="5"/>
  <c r="I39" i="5"/>
  <c r="I32" i="5"/>
  <c r="I30" i="5"/>
  <c r="I28" i="5"/>
  <c r="I26" i="5"/>
  <c r="I24" i="5"/>
  <c r="I22" i="5"/>
  <c r="I20" i="5"/>
  <c r="A26" i="5" l="1"/>
  <c r="A28" i="5" s="1"/>
  <c r="A30" i="5" s="1"/>
  <c r="A32" i="5" s="1"/>
  <c r="A34" i="5" s="1"/>
  <c r="A35" i="5" s="1"/>
  <c r="A37" i="5" s="1"/>
  <c r="A39" i="5" s="1"/>
  <c r="A22" i="3"/>
  <c r="A24" i="3" s="1"/>
  <c r="A26" i="3" s="1"/>
  <c r="A28" i="3" s="1"/>
  <c r="A29" i="3" s="1"/>
  <c r="A30" i="3" s="1"/>
  <c r="A31" i="3" s="1"/>
  <c r="A32" i="3" s="1"/>
  <c r="A34" i="3" s="1"/>
  <c r="A36" i="3" s="1"/>
  <c r="A38" i="3" s="1"/>
  <c r="A39" i="3" s="1"/>
  <c r="A40" i="3" s="1"/>
  <c r="A42" i="3" s="1"/>
  <c r="A44" i="3" s="1"/>
  <c r="A45" i="3" s="1"/>
  <c r="A46" i="3" s="1"/>
  <c r="A47" i="3" s="1"/>
  <c r="A48" i="3" s="1"/>
  <c r="A49" i="3" s="1"/>
  <c r="A50" i="3" s="1"/>
  <c r="A52" i="3" s="1"/>
  <c r="A41" i="5" l="1"/>
  <c r="A43" i="5" s="1"/>
  <c r="A45" i="5" s="1"/>
  <c r="E22" i="3"/>
  <c r="G22" i="3" s="1"/>
  <c r="G45" i="3" s="1"/>
  <c r="G50" i="3" s="1"/>
  <c r="G52" i="3" s="1"/>
</calcChain>
</file>

<file path=xl/sharedStrings.xml><?xml version="1.0" encoding="utf-8"?>
<sst xmlns="http://schemas.openxmlformats.org/spreadsheetml/2006/main" count="873" uniqueCount="364">
  <si>
    <t>Rule 20:10:13:71</t>
  </si>
  <si>
    <t>Workpapers for Schedule F-3</t>
  </si>
  <si>
    <t>Test Year Ending December 31, 2021</t>
  </si>
  <si>
    <t>Utility: MidAmerican Energy Company</t>
  </si>
  <si>
    <t>Line</t>
  </si>
  <si>
    <t>No.</t>
  </si>
  <si>
    <t xml:space="preserve">Description and Account: </t>
  </si>
  <si>
    <t xml:space="preserve">Amount </t>
  </si>
  <si>
    <t>Amounts In Thousands</t>
  </si>
  <si>
    <t>(a)</t>
  </si>
  <si>
    <t>(b)</t>
  </si>
  <si>
    <t>(c)</t>
  </si>
  <si>
    <t>Gas Purchased for Resale</t>
  </si>
  <si>
    <t>A/c 804</t>
  </si>
  <si>
    <t>A/c 805</t>
  </si>
  <si>
    <t>A/c 807</t>
  </si>
  <si>
    <t>A/c 808</t>
  </si>
  <si>
    <t>Total</t>
  </si>
  <si>
    <t>Labor - Salaried</t>
  </si>
  <si>
    <t>Labor - Union</t>
  </si>
  <si>
    <t>Non-cash Expense:</t>
  </si>
  <si>
    <t>A/c 904 (Uncollectibles)</t>
  </si>
  <si>
    <t>A/c 925 (Injuries &amp; Damages)</t>
  </si>
  <si>
    <t>A/c 924501 (Amort. A/c 165062 Prepaid Ins.)</t>
  </si>
  <si>
    <t>Less: A/c 925 Labor</t>
  </si>
  <si>
    <t>A/c 928312 (Gross Receipts Expense)</t>
  </si>
  <si>
    <t>Oth. Oper &amp; Mtc Exp:</t>
  </si>
  <si>
    <t>Total Operation</t>
  </si>
  <si>
    <t>Total Maintenance</t>
  </si>
  <si>
    <t>Total O &amp; M</t>
  </si>
  <si>
    <t>Less:</t>
  </si>
  <si>
    <t>Gas for Resale</t>
  </si>
  <si>
    <t>Non-cash Expense</t>
  </si>
  <si>
    <t>Gross Receipts Expense</t>
  </si>
  <si>
    <t xml:space="preserve">Total </t>
  </si>
  <si>
    <t>Oth. Oper &amp; Mtc Exp</t>
  </si>
  <si>
    <t xml:space="preserve">Sources: </t>
  </si>
  <si>
    <t>Lines 2 through 5, 10 and 11, 17 and 18 are from Company Books, FRC035.</t>
  </si>
  <si>
    <t>Line 12 from Company Books, Query.</t>
  </si>
  <si>
    <t>20:10:13:71</t>
  </si>
  <si>
    <t>Workpaper for Schedule F-3</t>
  </si>
  <si>
    <t>Amount</t>
  </si>
  <si>
    <t>Account</t>
  </si>
  <si>
    <t>Description</t>
  </si>
  <si>
    <t>In Thousands</t>
  </si>
  <si>
    <t>(d)</t>
  </si>
  <si>
    <t>A/c 403</t>
  </si>
  <si>
    <t>Depreciation</t>
  </si>
  <si>
    <t>A/c 404 &amp; 406</t>
  </si>
  <si>
    <t>Amortization</t>
  </si>
  <si>
    <t>A/c 408144</t>
  </si>
  <si>
    <t>Property Taxes - South Dakota</t>
  </si>
  <si>
    <t>A/c 408147</t>
  </si>
  <si>
    <t>Property Taxes - Kansas</t>
  </si>
  <si>
    <t>A/c 408111</t>
  </si>
  <si>
    <t>Payroll Tax - Fed - FICA</t>
  </si>
  <si>
    <t>A/c 408121</t>
  </si>
  <si>
    <t>Payroll Tax - Fed - FUTA</t>
  </si>
  <si>
    <t>A/c 408131</t>
  </si>
  <si>
    <t>Payroll Tax - SUTA</t>
  </si>
  <si>
    <t>A/c 408151</t>
  </si>
  <si>
    <t>Miscellaneous Taxes</t>
  </si>
  <si>
    <t>A/c 409</t>
  </si>
  <si>
    <t>Fed Inc Tax (Pay Curr)</t>
  </si>
  <si>
    <t>A/c 410</t>
  </si>
  <si>
    <t>Dfd Inc Tax (Provision)</t>
  </si>
  <si>
    <t>A/c 411</t>
  </si>
  <si>
    <t>Dfd Inc Tax (Amortization)</t>
  </si>
  <si>
    <t>Deferred Income Tax</t>
  </si>
  <si>
    <t>Tax Dept.</t>
  </si>
  <si>
    <t>Interest on Long Term Debt</t>
  </si>
  <si>
    <t>A/c 437</t>
  </si>
  <si>
    <t>Dividend Declared Pfd Stock</t>
  </si>
  <si>
    <t>Federal Withholding</t>
  </si>
  <si>
    <t>Sales Tax</t>
  </si>
  <si>
    <t>Sources:</t>
  </si>
  <si>
    <t>Lines 1 - 15 Company Books, FRC035.</t>
  </si>
  <si>
    <t>Line 16 from Company Records.</t>
  </si>
  <si>
    <t>Line 17 from Company Books, Query.</t>
  </si>
  <si>
    <t>Reference (Pro Forma Adjustments)</t>
  </si>
  <si>
    <t xml:space="preserve">Labor - Salaried </t>
  </si>
  <si>
    <t>Gross Receipts Exp</t>
  </si>
  <si>
    <t>Other Oper. &amp; Mtc.</t>
  </si>
  <si>
    <t>401(k) Expense</t>
  </si>
  <si>
    <t>Retirement Plan Costs</t>
  </si>
  <si>
    <t>Rate Case Expense</t>
  </si>
  <si>
    <t>LTIP Costs</t>
  </si>
  <si>
    <t>Economic Development</t>
  </si>
  <si>
    <t>Depr. On Rate base Adj.</t>
  </si>
  <si>
    <t>Acquisition Adjustment</t>
  </si>
  <si>
    <t>Payroll Tax - FICA</t>
  </si>
  <si>
    <t>Federal Income Tax</t>
  </si>
  <si>
    <t>Long Term Interest</t>
  </si>
  <si>
    <t>Amount Invoiced</t>
  </si>
  <si>
    <t>Weighted Dollars</t>
  </si>
  <si>
    <t>Weighted Lead Days</t>
  </si>
  <si>
    <t>One half of the month (365 / 12 2)</t>
  </si>
  <si>
    <t>Other Operations and Maintenance Lead Days</t>
  </si>
  <si>
    <t>Other Operations and Maintenenace</t>
  </si>
  <si>
    <t>Line 1 summarized from Company Invoices.</t>
  </si>
  <si>
    <t>Line 4 is from summarized Company Invoices for February, May, August and November to achieve a representative sample.</t>
  </si>
  <si>
    <t xml:space="preserve">Days of </t>
  </si>
  <si>
    <t>Summary Of</t>
  </si>
  <si>
    <t>Description of Expense</t>
  </si>
  <si>
    <t>Lead Time</t>
  </si>
  <si>
    <t>Lead Days</t>
  </si>
  <si>
    <t xml:space="preserve">     Bi-Weekly Payroll - working period 14 days / 2</t>
  </si>
  <si>
    <t xml:space="preserve">     Payroll lead time</t>
  </si>
  <si>
    <t xml:space="preserve">     (paid bi-weekly)</t>
  </si>
  <si>
    <t>Sources</t>
  </si>
  <si>
    <t xml:space="preserve"> MidAmerican Energy Payroll Dept.</t>
  </si>
  <si>
    <t>South Dakota Gas - Cash Working Capital - Gross Receipts Tax</t>
  </si>
  <si>
    <t>Days</t>
  </si>
  <si>
    <t>Average</t>
  </si>
  <si>
    <t>Percent of</t>
  </si>
  <si>
    <t>Until</t>
  </si>
  <si>
    <t>Billing</t>
  </si>
  <si>
    <t>Net</t>
  </si>
  <si>
    <t>Annual Tax</t>
  </si>
  <si>
    <t>Weighted</t>
  </si>
  <si>
    <t>Month</t>
  </si>
  <si>
    <t>Payment</t>
  </si>
  <si>
    <t>Accrual</t>
  </si>
  <si>
    <t>(e)</t>
  </si>
  <si>
    <t>(f)</t>
  </si>
  <si>
    <t>(b) - (c)</t>
  </si>
  <si>
    <t>(d) * (e)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</si>
  <si>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</si>
  <si>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</si>
  <si>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</si>
  <si>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</si>
  <si>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</si>
  <si>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</si>
  <si>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</si>
  <si>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</si>
  <si>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</si>
  <si>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</si>
  <si>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</si>
  <si>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</si>
  <si>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 MidAmerican Energy Treasury Department.</t>
  </si>
  <si>
    <t>Page 6 of 20</t>
  </si>
  <si>
    <t>South Dakota Gas - Cash Working Capital - South Dakota Property Taxes</t>
  </si>
  <si>
    <t xml:space="preserve">January </t>
  </si>
  <si>
    <t xml:space="preserve">April </t>
  </si>
  <si>
    <t xml:space="preserve">July </t>
  </si>
  <si>
    <t xml:space="preserve">October </t>
  </si>
  <si>
    <t xml:space="preserve">December </t>
  </si>
  <si>
    <t>Per MidAmerican Energy Tax Department.</t>
  </si>
  <si>
    <t>Page 7 of 20</t>
  </si>
  <si>
    <t>.</t>
  </si>
  <si>
    <t>Page 8 of 20</t>
  </si>
  <si>
    <t>South Dakota Gas - Cash Working Capital - Payroll Taxes FICA</t>
  </si>
  <si>
    <t>Payroll Plus</t>
  </si>
  <si>
    <t xml:space="preserve">Weighted </t>
  </si>
  <si>
    <t>Item</t>
  </si>
  <si>
    <t>(thousands)</t>
  </si>
  <si>
    <t>FICA Lead</t>
  </si>
  <si>
    <t xml:space="preserve">(c) </t>
  </si>
  <si>
    <t>Union Payroll per Books</t>
  </si>
  <si>
    <t>x</t>
  </si>
  <si>
    <t xml:space="preserve"> </t>
  </si>
  <si>
    <t>Office Payroll per Books</t>
  </si>
  <si>
    <t>Total Payroll per Books</t>
  </si>
  <si>
    <t>Union Payroll Lead</t>
  </si>
  <si>
    <t>+</t>
  </si>
  <si>
    <t>=</t>
  </si>
  <si>
    <t>Office Payroll Lead</t>
  </si>
  <si>
    <t>Lines 1 and 2, Column (b), are from Company Report FERC Labor Report.</t>
  </si>
  <si>
    <t>Per MidAmerican Energy Tax Department: Payments made one day after payroll.</t>
  </si>
  <si>
    <t>Page 9 of 20</t>
  </si>
  <si>
    <t>South Dakota Gas - Cash Working Capital - Federal and State Unemployment Taxes</t>
  </si>
  <si>
    <t xml:space="preserve">February </t>
  </si>
  <si>
    <t xml:space="preserve">March </t>
  </si>
  <si>
    <t xml:space="preserve">May </t>
  </si>
  <si>
    <t xml:space="preserve">June </t>
  </si>
  <si>
    <t>Payments made Apr 30, Jul 31, Oct 31 of 2021 and Jan 31 of 2022.</t>
  </si>
  <si>
    <t>Page 10 of 20</t>
  </si>
  <si>
    <t>South Dakota Gas - Cash Working Capital - Federal Income Taxes</t>
  </si>
  <si>
    <t xml:space="preserve">Payment </t>
  </si>
  <si>
    <t>Percentage</t>
  </si>
  <si>
    <t>(Lead)/Lag</t>
  </si>
  <si>
    <t>Dates</t>
  </si>
  <si>
    <t>Paid</t>
  </si>
  <si>
    <t>From Mid-Year</t>
  </si>
  <si>
    <t>(b) * (c)</t>
  </si>
  <si>
    <t>April 15, 2021</t>
  </si>
  <si>
    <t>June 15, 2021</t>
  </si>
  <si>
    <t>September 15, 2021</t>
  </si>
  <si>
    <t>December 15, 2021</t>
  </si>
  <si>
    <t>Payments made Apr 15, Jun 15, Sep 15 &amp; Dec 15 of 2021.</t>
  </si>
  <si>
    <t>Page 11 of 20</t>
  </si>
  <si>
    <t>South Dakota Gas - Cash Working Capital - Interest on Long Term Debt</t>
  </si>
  <si>
    <t>Payments made Jun 30 and Dec 31 of 2021.</t>
  </si>
  <si>
    <t>Per Treasury Department.</t>
  </si>
  <si>
    <t>Page 12 of 20</t>
  </si>
  <si>
    <t>Page 13 of 20</t>
  </si>
  <si>
    <t>Page 14 of 20</t>
  </si>
  <si>
    <t>South Dakota Gas - Cash Working Capital - Total Gas Lag</t>
  </si>
  <si>
    <t>One Half the Billing Cycle (365 / 12 / 2)</t>
  </si>
  <si>
    <t>Bill processing time</t>
  </si>
  <si>
    <t>Bill payment time</t>
  </si>
  <si>
    <t>Line 2 from Page 16, Column (d), Line 6.</t>
  </si>
  <si>
    <t>Page 15 of 20</t>
  </si>
  <si>
    <t>South Dakota Gas - Cash Working Capital - Bill Processing Time</t>
  </si>
  <si>
    <t>2021 Revenue</t>
  </si>
  <si>
    <t>Bill Processing Period</t>
  </si>
  <si>
    <t>Weighted Processing</t>
  </si>
  <si>
    <t>Revenue Class</t>
  </si>
  <si>
    <t>in Dollars</t>
  </si>
  <si>
    <t>in Days</t>
  </si>
  <si>
    <t>Days ($)</t>
  </si>
  <si>
    <t>Residential</t>
  </si>
  <si>
    <t>Commercial</t>
  </si>
  <si>
    <t>Industrial</t>
  </si>
  <si>
    <t>Transportation</t>
  </si>
  <si>
    <t>Weighted Bill-Processing Days</t>
  </si>
  <si>
    <t>Column (b) from Company Books, FRC035.</t>
  </si>
  <si>
    <t>Column (c) lines 1 through 3 are calculated on Page 17, Column (d).</t>
  </si>
  <si>
    <t>Column (c) line 4 is calculated on Page 18, Column (g).</t>
  </si>
  <si>
    <t>Page 16 of 20</t>
  </si>
  <si>
    <t>Line No.</t>
  </si>
  <si>
    <t>Read-Bill Total Amount</t>
  </si>
  <si>
    <t>Bill Amount</t>
  </si>
  <si>
    <t>Bill-Processing
Period (Days)</t>
  </si>
  <si>
    <t>March 2021</t>
  </si>
  <si>
    <t>June 2021</t>
  </si>
  <si>
    <t>September 2021</t>
  </si>
  <si>
    <t>December 2021</t>
  </si>
  <si>
    <t>Bill-Processing Period (Days)</t>
  </si>
  <si>
    <t>Bill-Pay Processing (Days)</t>
  </si>
  <si>
    <t>Source:</t>
  </si>
  <si>
    <t>From Company Records, Billing Report - Lag Between Reading, Billing and Payment.</t>
  </si>
  <si>
    <t>Page 17 of 20</t>
  </si>
  <si>
    <t>South Dakota Gas - Cash Working Capital - Bill Processing Time (Transportation)</t>
  </si>
  <si>
    <t>LINE</t>
  </si>
  <si>
    <t>ACCOUNT</t>
  </si>
  <si>
    <t>NUMBER</t>
  </si>
  <si>
    <t>READ-BILL</t>
  </si>
  <si>
    <t>READ DATE</t>
  </si>
  <si>
    <t>BILL DATE</t>
  </si>
  <si>
    <t>OF DAYS</t>
  </si>
  <si>
    <t>BILL AMOUNT</t>
  </si>
  <si>
    <t>TOTAL $ DAYS</t>
  </si>
  <si>
    <t>TOTAL DAYS</t>
  </si>
  <si>
    <t>(g)</t>
  </si>
  <si>
    <t>Cust No. 1</t>
  </si>
  <si>
    <t>Cust No. 2</t>
  </si>
  <si>
    <t>Cust No. 3</t>
  </si>
  <si>
    <t>Cust No. 4</t>
  </si>
  <si>
    <t>Cust No. 5</t>
  </si>
  <si>
    <t>Cust No. 6</t>
  </si>
  <si>
    <t>Cust No. 7</t>
  </si>
  <si>
    <t>Cust No. 8</t>
  </si>
  <si>
    <t>TOTAL</t>
  </si>
  <si>
    <t>BILL PROCESSING DAYS</t>
  </si>
  <si>
    <t>Customer Information System</t>
  </si>
  <si>
    <t>Transportation Customers</t>
  </si>
  <si>
    <t>Page 18 of 20</t>
  </si>
  <si>
    <t>South Dakota Gas - Cash Woking Capital - Advance Tax Collections</t>
  </si>
  <si>
    <t>Gas O &amp; M Payroll</t>
  </si>
  <si>
    <t>Total Payroll</t>
  </si>
  <si>
    <t>Percent</t>
  </si>
  <si>
    <t>Lines 1 and 2 are from Company Report FERC Labor Report</t>
  </si>
  <si>
    <t>Line 4 from Company Books</t>
  </si>
  <si>
    <t>Page 19 of 20</t>
  </si>
  <si>
    <t>State</t>
  </si>
  <si>
    <t>Muni</t>
  </si>
  <si>
    <t>(c) + (d)</t>
  </si>
  <si>
    <t>Electric</t>
  </si>
  <si>
    <t>Gas</t>
  </si>
  <si>
    <t>Lines 1-12, 15 and 16 are from Company Books</t>
  </si>
  <si>
    <t>Page 20 of 20</t>
  </si>
  <si>
    <t>Property Taxes</t>
  </si>
  <si>
    <t>Per MidAmerican Energy Tax Department</t>
  </si>
  <si>
    <t>Vacation Pay</t>
  </si>
  <si>
    <t>Month / Year</t>
  </si>
  <si>
    <t>(-$-)</t>
  </si>
  <si>
    <t>13 Month Average</t>
  </si>
  <si>
    <t>Regular Employees</t>
  </si>
  <si>
    <t>Allocation to Utility:</t>
  </si>
  <si>
    <t>@ 12/31/21</t>
  </si>
  <si>
    <t>-%-</t>
  </si>
  <si>
    <t>Allocation</t>
  </si>
  <si>
    <t xml:space="preserve">  Electric (IE-1, p 323)</t>
  </si>
  <si>
    <t xml:space="preserve">  Gas (IG-1, p 325)</t>
  </si>
  <si>
    <t>Vacation</t>
  </si>
  <si>
    <t>Iowa</t>
  </si>
  <si>
    <t>Illinois</t>
  </si>
  <si>
    <t>South Dakota</t>
  </si>
  <si>
    <t>FERC/Nebraska</t>
  </si>
  <si>
    <t>Column (b): Acct 228.404</t>
  </si>
  <si>
    <t>Column (c): Acct 242.435</t>
  </si>
  <si>
    <t>Source: FRC011</t>
  </si>
  <si>
    <t>IL</t>
  </si>
  <si>
    <t>SD</t>
  </si>
  <si>
    <t>NE</t>
  </si>
  <si>
    <t>Salaried</t>
  </si>
  <si>
    <t>Union</t>
  </si>
  <si>
    <t>551001/2</t>
  </si>
  <si>
    <t>Activity</t>
  </si>
  <si>
    <t>SD allocation per above</t>
  </si>
  <si>
    <t>SD vacation pay expense</t>
  </si>
  <si>
    <t>/</t>
  </si>
  <si>
    <t>X</t>
  </si>
  <si>
    <t>Ratio</t>
  </si>
  <si>
    <t>South Dakota 2021 Revenues</t>
  </si>
  <si>
    <t xml:space="preserve">     Payroll lead time - none</t>
  </si>
  <si>
    <t>Union Payroll:</t>
  </si>
  <si>
    <t>Salaried/Non-Union Payroll:</t>
  </si>
  <si>
    <t>South Dakota Gas - Cash Working Capital - Gas Operation &amp; Supervision Expense</t>
  </si>
  <si>
    <t>Source: Company Books</t>
  </si>
  <si>
    <t>Column (c) Line 29: Company Books</t>
  </si>
  <si>
    <r>
      <t>(1)</t>
    </r>
    <r>
      <rPr>
        <sz val="8"/>
        <rFont val="Arial"/>
        <family val="2"/>
      </rPr>
      <t>Based on 2021 Gas Operation &amp; Supervison Expense</t>
    </r>
  </si>
  <si>
    <r>
      <t>Jurisdictional Allocation</t>
    </r>
    <r>
      <rPr>
        <vertAlign val="superscript"/>
        <sz val="8"/>
        <rFont val="Arial"/>
        <family val="2"/>
      </rPr>
      <t>(1)</t>
    </r>
  </si>
  <si>
    <t>Annualize</t>
  </si>
  <si>
    <t>Expense Lead - Days</t>
  </si>
  <si>
    <t>Page 1 of 20</t>
  </si>
  <si>
    <t>Page 2 of 20</t>
  </si>
  <si>
    <t>Page 3 of 20</t>
  </si>
  <si>
    <t>Page 4 of 20</t>
  </si>
  <si>
    <t>Page 5 of 20</t>
  </si>
  <si>
    <t>Payments due April 30 and October 31, 2022</t>
  </si>
  <si>
    <t>Payment due July 15, 2022.</t>
  </si>
  <si>
    <t>Line 3 from MidAmerican tariff Sheet No. 24</t>
  </si>
  <si>
    <t>Union S.T.</t>
  </si>
  <si>
    <t>Union O.T.</t>
  </si>
  <si>
    <t>Salaried S.T.</t>
  </si>
  <si>
    <t>Salaried O.T.</t>
  </si>
  <si>
    <t>Bonus</t>
  </si>
  <si>
    <t>Other</t>
  </si>
  <si>
    <t xml:space="preserve"> Other</t>
  </si>
  <si>
    <t>Total Excl.</t>
  </si>
  <si>
    <t>Bonus &amp; PTO</t>
  </si>
  <si>
    <t>Source: Company books, query</t>
  </si>
  <si>
    <t>Allocation of Other:</t>
  </si>
  <si>
    <t>PTO (Vacation)</t>
  </si>
  <si>
    <t>South Dakota Gas - Cash Working Capital - Payroll</t>
  </si>
  <si>
    <t>South Dakota Gas - Cash Working Capital - Vacation Pay Lead</t>
  </si>
  <si>
    <t>South Dakota Gas - Cash Working Capital - Payroll Lead</t>
  </si>
  <si>
    <t>Incentive Compensation (Paid on Dec 10, 2021)</t>
  </si>
  <si>
    <t>Subtotal Union</t>
  </si>
  <si>
    <t>Subtotal Salaried</t>
  </si>
  <si>
    <t>South Dakota Gas - Cash Working Capital - Purchased Gas and O&amp;M Lead Days</t>
  </si>
  <si>
    <t>South Dakota Gas - Cash Working Capital - Pro Forma Adjustments</t>
  </si>
  <si>
    <t>Exhibit BMG 1.1, Schedule 1, Column b, Line 10</t>
  </si>
  <si>
    <t>Exhibit BMG 1.1, WP BMG 5, Page 1, Column b, Line 31</t>
  </si>
  <si>
    <t>Exhibit BMG 1.1, Schedule 3, Page 1, Column f, Line 7</t>
  </si>
  <si>
    <t>Exhibit BMG 1.1, Schedule 3, Page 2, Column j, Line 7</t>
  </si>
  <si>
    <t>Exhibit BMG 1.1, Schedule 3, Page 2, Column l, Line 7</t>
  </si>
  <si>
    <t>Exhibit BMG 1.1, Schedule 3, Page 2, Column m, Line 9</t>
  </si>
  <si>
    <t>Exhibit BMG 1.1, Schedule 3, Page 2, Column o, Line 7</t>
  </si>
  <si>
    <t>Exhibit BMG 1.1, WP BMG 8, Page 1, Column b, Line 13</t>
  </si>
  <si>
    <t>Exhibit BMG 1.1, WP BMG 5, Page 1, Column b, Line 36</t>
  </si>
  <si>
    <t>Exhibit BMG 1.1, Schedule 2, Line 10, Column c + column e</t>
  </si>
  <si>
    <t>Exhibit BMG 1.1, Schedule 3, Page 1, Line 12, Column b</t>
  </si>
  <si>
    <t>Exhibit BMG 1.1, WP BMG 4, Page 1, Column b, Line 8</t>
  </si>
  <si>
    <t>Exh. BMG 1.1, WP BMG 5, Page 1, Column b, Line 29 * 49.3% (p. 6)</t>
  </si>
  <si>
    <t>Exh. BMG 1.1, WP BMG 5, Page 1, Column b, Line 29 * 50.7% (p. 6) + Exh. BMG 1.1, WP BMG 10, Page 1, Column b, Line 5</t>
  </si>
  <si>
    <t>Payroll plus FICA Lead:</t>
  </si>
  <si>
    <t>South Dakota Gas - Cash Working Capital - O&amp;M Expense</t>
  </si>
  <si>
    <t>South Dakota Gas - Cash Working Capital - Depreciation, Taxes &amp; Interest</t>
  </si>
  <si>
    <t>Lines 7, 8 &amp; 13 are from Company FERC Labor Report.</t>
  </si>
  <si>
    <t>Docket No. NG22-___</t>
  </si>
  <si>
    <t>Individual Responsible: Amanda A. Hosch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</si>
</sst>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?_);_(@_)"/>
    <numFmt numFmtId="165" formatCode="General_)"/>
    <numFmt numFmtId="166" formatCode="0.00000%"/>
    <numFmt numFmtId="167" formatCode="dd\-mmm\-yy_)"/>
    <numFmt numFmtId="168" formatCode="#,##0.000_);[Red]\(#,##0.000\)"/>
    <numFmt numFmtId="169" formatCode="_(* #,##0_);_(* \(#,##0\);_(* &quot;-&quot;??_);_(@_)"/>
    <numFmt numFmtId="170" formatCode="#,##0.000_);\(#,##0.000\)"/>
    <numFmt numFmtId="171" formatCode="_(&quot;$&quot;* #,##0_);_(&quot;$&quot;* \(#,##0\);_(&quot;$&quot;* &quot;-&quot;??_);_(@_)"/>
    <numFmt numFmtId="172" formatCode="0.0%"/>
  </numFmts>
  <fonts count="3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sz val="8"/>
      <name val="Helvetic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Helvetica"/>
    </font>
    <font>
      <b/>
      <sz val="9"/>
      <name val="Helvetica"/>
    </font>
    <font>
      <b/>
      <sz val="8"/>
      <name val="Helvetica"/>
      <family val="2"/>
    </font>
    <font>
      <b/>
      <sz val="11"/>
      <name val="Calibri"/>
      <family val="2"/>
      <scheme val="minor"/>
    </font>
    <font>
      <sz val="8"/>
      <name val="Helvetica"/>
    </font>
    <font>
      <sz val="10"/>
      <name val="Courier"/>
    </font>
    <font>
      <b/>
      <sz val="9"/>
      <name val="Courier"/>
    </font>
    <font>
      <b/>
      <sz val="8"/>
      <name val="Helvetica"/>
    </font>
    <font>
      <sz val="10"/>
      <name val="MS Sans Serif"/>
    </font>
    <font>
      <sz val="8"/>
      <name val="Century Schoolbook"/>
      <family val="1"/>
    </font>
    <font>
      <b/>
      <sz val="8"/>
      <name val="Century Schoolbook"/>
      <family val="1"/>
    </font>
    <font>
      <sz val="8"/>
      <name val="Century Schoolbook"/>
      <family val="1"/>
    </font>
    <font>
      <sz val="9"/>
      <name val="Century Schoolbook"/>
      <family val="1"/>
    </font>
    <font>
      <sz val="10"/>
      <name val="Century Schoolbook"/>
      <family val="1"/>
    </font>
    <font>
      <sz val="11"/>
      <name val="Century Schoolbook"/>
      <family val="1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name val="Arial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0" fontId="6" fillId="0" borderId="0" applyFont="0" applyFill="0" applyBorder="0" applyAlignment="0" applyProtection="0"/>
    <xf numFmtId="165" fontId="16" fillId="0" borderId="0"/>
    <xf numFmtId="40" fontId="19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0" fontId="29" fillId="0" borderId="0"/>
  </cellStyleXfs>
  <cellXfs count="3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/>
    <xf numFmtId="43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42" fontId="0" fillId="0" borderId="3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43" fontId="0" fillId="0" borderId="3" xfId="0" applyNumberFormat="1" applyBorder="1"/>
    <xf numFmtId="0" fontId="3" fillId="0" borderId="0" xfId="0" applyFont="1"/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7" fillId="0" borderId="0" xfId="3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11" fillId="0" borderId="0" xfId="0" applyNumberFormat="1" applyFont="1"/>
    <xf numFmtId="165" fontId="12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8" fillId="0" borderId="0" xfId="0" applyFont="1"/>
    <xf numFmtId="166" fontId="11" fillId="0" borderId="0" xfId="0" applyNumberFormat="1" applyFont="1"/>
    <xf numFmtId="39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quotePrefix="1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6" fontId="5" fillId="0" borderId="0" xfId="1" applyNumberFormat="1" applyFont="1"/>
    <xf numFmtId="40" fontId="14" fillId="0" borderId="0" xfId="4" applyFont="1"/>
    <xf numFmtId="38" fontId="5" fillId="0" borderId="1" xfId="4" applyNumberFormat="1" applyFont="1" applyBorder="1"/>
    <xf numFmtId="6" fontId="5" fillId="0" borderId="0" xfId="0" applyNumberFormat="1" applyFont="1"/>
    <xf numFmtId="40" fontId="5" fillId="0" borderId="0" xfId="4" applyFont="1"/>
    <xf numFmtId="0" fontId="5" fillId="0" borderId="0" xfId="0" quotePrefix="1" applyFont="1" applyAlignment="1">
      <alignment horizontal="right"/>
    </xf>
    <xf numFmtId="0" fontId="5" fillId="0" borderId="0" xfId="3" applyFont="1"/>
    <xf numFmtId="165" fontId="5" fillId="0" borderId="0" xfId="0" applyNumberFormat="1" applyFont="1" applyAlignment="1">
      <alignment horizontal="centerContinuous"/>
    </xf>
    <xf numFmtId="165" fontId="5" fillId="0" borderId="0" xfId="0" applyNumberFormat="1" applyFont="1"/>
    <xf numFmtId="165" fontId="1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37" fontId="5" fillId="0" borderId="0" xfId="0" applyNumberFormat="1" applyFont="1"/>
    <xf numFmtId="39" fontId="5" fillId="0" borderId="0" xfId="0" applyNumberFormat="1" applyFont="1"/>
    <xf numFmtId="166" fontId="5" fillId="0" borderId="0" xfId="0" applyNumberFormat="1" applyFont="1"/>
    <xf numFmtId="37" fontId="5" fillId="0" borderId="1" xfId="0" applyNumberFormat="1" applyFont="1" applyBorder="1"/>
    <xf numFmtId="166" fontId="5" fillId="0" borderId="1" xfId="0" applyNumberFormat="1" applyFont="1" applyBorder="1"/>
    <xf numFmtId="39" fontId="5" fillId="0" borderId="1" xfId="0" applyNumberFormat="1" applyFont="1" applyBorder="1"/>
    <xf numFmtId="37" fontId="5" fillId="0" borderId="3" xfId="0" applyNumberFormat="1" applyFont="1" applyBorder="1"/>
    <xf numFmtId="166" fontId="5" fillId="0" borderId="3" xfId="0" applyNumberFormat="1" applyFont="1" applyBorder="1"/>
    <xf numFmtId="39" fontId="5" fillId="0" borderId="3" xfId="0" applyNumberFormat="1" applyFont="1" applyBorder="1"/>
    <xf numFmtId="0" fontId="14" fillId="0" borderId="0" xfId="3" applyFont="1" applyAlignment="1">
      <alignment horizontal="center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40" fontId="5" fillId="0" borderId="1" xfId="4" applyFont="1" applyBorder="1"/>
    <xf numFmtId="40" fontId="5" fillId="0" borderId="0" xfId="3" applyNumberFormat="1" applyFont="1"/>
    <xf numFmtId="165" fontId="2" fillId="0" borderId="0" xfId="0" applyNumberFormat="1" applyFont="1"/>
    <xf numFmtId="38" fontId="5" fillId="0" borderId="3" xfId="4" applyNumberFormat="1" applyFont="1" applyBorder="1"/>
    <xf numFmtId="166" fontId="5" fillId="0" borderId="3" xfId="2" applyNumberFormat="1" applyFont="1" applyBorder="1"/>
    <xf numFmtId="40" fontId="5" fillId="0" borderId="3" xfId="4" applyFont="1" applyBorder="1"/>
    <xf numFmtId="0" fontId="4" fillId="0" borderId="0" xfId="0" applyFont="1" applyAlignment="1">
      <alignment horizontal="center" vertical="top"/>
    </xf>
    <xf numFmtId="165" fontId="5" fillId="0" borderId="0" xfId="0" quotePrefix="1" applyNumberFormat="1" applyFont="1" applyAlignment="1">
      <alignment horizontal="left"/>
    </xf>
    <xf numFmtId="10" fontId="5" fillId="0" borderId="0" xfId="0" applyNumberFormat="1" applyFont="1"/>
    <xf numFmtId="10" fontId="5" fillId="0" borderId="1" xfId="0" applyNumberFormat="1" applyFont="1" applyBorder="1"/>
    <xf numFmtId="10" fontId="5" fillId="0" borderId="3" xfId="0" applyNumberFormat="1" applyFont="1" applyBorder="1"/>
    <xf numFmtId="43" fontId="5" fillId="0" borderId="0" xfId="0" applyNumberFormat="1" applyFont="1"/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Continuous"/>
    </xf>
    <xf numFmtId="165" fontId="14" fillId="0" borderId="0" xfId="0" applyNumberFormat="1" applyFont="1"/>
    <xf numFmtId="165" fontId="5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5" fillId="0" borderId="1" xfId="0" quotePrefix="1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165" fontId="12" fillId="0" borderId="0" xfId="5" applyFont="1" applyAlignment="1">
      <alignment horizontal="centerContinuous"/>
    </xf>
    <xf numFmtId="165" fontId="17" fillId="0" borderId="0" xfId="5" applyFont="1" applyAlignment="1">
      <alignment horizontal="centerContinuous"/>
    </xf>
    <xf numFmtId="165" fontId="15" fillId="0" borderId="0" xfId="5" applyFont="1"/>
    <xf numFmtId="165" fontId="15" fillId="0" borderId="0" xfId="5" applyFont="1" applyAlignment="1">
      <alignment horizontal="center"/>
    </xf>
    <xf numFmtId="165" fontId="18" fillId="0" borderId="0" xfId="5" applyFont="1" applyAlignment="1">
      <alignment horizontal="center"/>
    </xf>
    <xf numFmtId="165" fontId="18" fillId="0" borderId="0" xfId="5" applyFont="1"/>
    <xf numFmtId="167" fontId="15" fillId="0" borderId="0" xfId="5" applyNumberFormat="1" applyFont="1"/>
    <xf numFmtId="37" fontId="15" fillId="0" borderId="0" xfId="5" applyNumberFormat="1" applyFont="1"/>
    <xf numFmtId="7" fontId="15" fillId="0" borderId="0" xfId="5" applyNumberFormat="1" applyFont="1"/>
    <xf numFmtId="39" fontId="15" fillId="0" borderId="0" xfId="5" applyNumberFormat="1" applyFont="1"/>
    <xf numFmtId="165" fontId="15" fillId="0" borderId="0" xfId="5" applyFont="1" applyAlignment="1">
      <alignment horizontal="left"/>
    </xf>
    <xf numFmtId="165" fontId="11" fillId="0" borderId="0" xfId="5" applyFont="1" applyAlignment="1">
      <alignment horizontal="centerContinuous"/>
    </xf>
    <xf numFmtId="165" fontId="15" fillId="0" borderId="1" xfId="5" applyFont="1" applyBorder="1" applyAlignment="1">
      <alignment horizontal="center"/>
    </xf>
    <xf numFmtId="168" fontId="15" fillId="0" borderId="3" xfId="6" applyNumberFormat="1" applyFont="1" applyBorder="1" applyProtection="1"/>
    <xf numFmtId="0" fontId="7" fillId="0" borderId="0" xfId="3" applyFont="1" applyAlignment="1">
      <alignment horizontal="center"/>
    </xf>
    <xf numFmtId="0" fontId="20" fillId="0" borderId="0" xfId="7"/>
    <xf numFmtId="0" fontId="21" fillId="0" borderId="0" xfId="7" applyFont="1" applyAlignment="1">
      <alignment horizontal="center"/>
    </xf>
    <xf numFmtId="17" fontId="20" fillId="0" borderId="0" xfId="7" quotePrefix="1" applyNumberFormat="1"/>
    <xf numFmtId="0" fontId="20" fillId="0" borderId="0" xfId="7" quotePrefix="1"/>
    <xf numFmtId="2" fontId="21" fillId="0" borderId="0" xfId="7" applyNumberFormat="1" applyFont="1"/>
    <xf numFmtId="0" fontId="22" fillId="0" borderId="0" xfId="7" applyFont="1" applyAlignment="1">
      <alignment horizontal="center" wrapText="1"/>
    </xf>
    <xf numFmtId="0" fontId="20" fillId="0" borderId="0" xfId="7" applyAlignment="1">
      <alignment horizontal="centerContinuous"/>
    </xf>
    <xf numFmtId="0" fontId="20" fillId="0" borderId="0" xfId="7" applyAlignment="1">
      <alignment horizontal="centerContinuous" vertical="top"/>
    </xf>
    <xf numFmtId="0" fontId="24" fillId="0" borderId="0" xfId="7" applyFont="1"/>
    <xf numFmtId="17" fontId="24" fillId="0" borderId="0" xfId="7" quotePrefix="1" applyNumberFormat="1" applyFont="1"/>
    <xf numFmtId="0" fontId="24" fillId="0" borderId="0" xfId="7" quotePrefix="1" applyFont="1"/>
    <xf numFmtId="43" fontId="5" fillId="0" borderId="3" xfId="0" applyNumberFormat="1" applyFont="1" applyBorder="1"/>
    <xf numFmtId="10" fontId="0" fillId="0" borderId="0" xfId="0" applyNumberFormat="1"/>
    <xf numFmtId="10" fontId="0" fillId="0" borderId="1" xfId="0" applyNumberFormat="1" applyBorder="1"/>
    <xf numFmtId="10" fontId="0" fillId="0" borderId="3" xfId="0" applyNumberFormat="1" applyBorder="1"/>
    <xf numFmtId="0" fontId="0" fillId="0" borderId="0" xfId="0" quotePrefix="1"/>
    <xf numFmtId="43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25" fillId="0" borderId="0" xfId="7" applyFont="1"/>
    <xf numFmtId="0" fontId="5" fillId="0" borderId="1" xfId="7" applyFont="1" applyBorder="1" applyAlignment="1">
      <alignment horizontal="center" wrapText="1"/>
    </xf>
    <xf numFmtId="0" fontId="14" fillId="0" borderId="1" xfId="7" applyFont="1" applyBorder="1" applyAlignment="1">
      <alignment horizontal="centerContinuous"/>
    </xf>
    <xf numFmtId="0" fontId="5" fillId="0" borderId="1" xfId="7" applyFont="1" applyBorder="1" applyAlignment="1">
      <alignment horizontal="centerContinuous"/>
    </xf>
    <xf numFmtId="0" fontId="5" fillId="0" borderId="0" xfId="7" applyFont="1"/>
    <xf numFmtId="0" fontId="5" fillId="0" borderId="1" xfId="7" applyFont="1" applyBorder="1" applyAlignment="1">
      <alignment horizontal="center"/>
    </xf>
    <xf numFmtId="17" fontId="5" fillId="0" borderId="0" xfId="7" quotePrefix="1" applyNumberFormat="1" applyFont="1"/>
    <xf numFmtId="0" fontId="24" fillId="0" borderId="0" xfId="7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" fillId="0" borderId="0" xfId="9" applyNumberFormat="1" applyFont="1"/>
    <xf numFmtId="165" fontId="15" fillId="0" borderId="0" xfId="5" applyFont="1" applyFill="1"/>
    <xf numFmtId="0" fontId="29" fillId="0" borderId="0" xfId="11" applyFont="1"/>
    <xf numFmtId="39" fontId="30" fillId="0" borderId="0" xfId="11" applyNumberFormat="1" applyFont="1"/>
    <xf numFmtId="15" fontId="30" fillId="0" borderId="0" xfId="11" applyNumberFormat="1" applyFont="1"/>
    <xf numFmtId="15" fontId="30" fillId="0" borderId="0" xfId="11" quotePrefix="1" applyNumberFormat="1" applyFont="1" applyAlignment="1">
      <alignment horizontal="left"/>
    </xf>
    <xf numFmtId="37" fontId="30" fillId="0" borderId="0" xfId="13" applyNumberFormat="1" applyFont="1"/>
    <xf numFmtId="10" fontId="30" fillId="0" borderId="0" xfId="14" applyNumberFormat="1" applyFont="1"/>
    <xf numFmtId="37" fontId="30" fillId="0" borderId="1" xfId="13" applyNumberFormat="1" applyFont="1" applyBorder="1"/>
    <xf numFmtId="10" fontId="30" fillId="0" borderId="1" xfId="14" applyNumberFormat="1" applyFont="1" applyBorder="1"/>
    <xf numFmtId="37" fontId="30" fillId="0" borderId="1" xfId="12" applyNumberFormat="1" applyFont="1" applyBorder="1"/>
    <xf numFmtId="37" fontId="30" fillId="0" borderId="3" xfId="13" applyNumberFormat="1" applyFont="1" applyBorder="1"/>
    <xf numFmtId="10" fontId="30" fillId="0" borderId="3" xfId="14" applyNumberFormat="1" applyFont="1" applyBorder="1"/>
    <xf numFmtId="39" fontId="30" fillId="0" borderId="1" xfId="11" applyNumberFormat="1" applyFont="1" applyBorder="1" applyAlignment="1">
      <alignment horizontal="center"/>
    </xf>
    <xf numFmtId="39" fontId="30" fillId="0" borderId="0" xfId="11" applyNumberFormat="1" applyFont="1" applyAlignment="1">
      <alignment horizontal="center"/>
    </xf>
    <xf numFmtId="37" fontId="30" fillId="0" borderId="0" xfId="11" applyNumberFormat="1" applyFont="1"/>
    <xf numFmtId="0" fontId="30" fillId="0" borderId="0" xfId="11" applyFont="1"/>
    <xf numFmtId="15" fontId="30" fillId="0" borderId="0" xfId="15" quotePrefix="1" applyNumberFormat="1" applyFont="1" applyAlignment="1">
      <alignment horizontal="left"/>
    </xf>
    <xf numFmtId="15" fontId="30" fillId="0" borderId="0" xfId="11" applyNumberFormat="1" applyFont="1" applyAlignment="1">
      <alignment horizontal="left"/>
    </xf>
    <xf numFmtId="1" fontId="30" fillId="0" borderId="0" xfId="11" applyNumberFormat="1" applyFont="1"/>
    <xf numFmtId="15" fontId="30" fillId="0" borderId="0" xfId="11" quotePrefix="1" applyNumberFormat="1" applyFont="1" applyAlignment="1">
      <alignment horizontal="right"/>
    </xf>
    <xf numFmtId="39" fontId="31" fillId="0" borderId="0" xfId="11" applyNumberFormat="1" applyFont="1"/>
    <xf numFmtId="37" fontId="30" fillId="0" borderId="0" xfId="11" applyNumberFormat="1" applyFont="1" applyFill="1"/>
    <xf numFmtId="37" fontId="30" fillId="0" borderId="5" xfId="11" applyNumberFormat="1" applyFont="1" applyFill="1" applyBorder="1"/>
    <xf numFmtId="37" fontId="29" fillId="0" borderId="0" xfId="11" applyNumberFormat="1" applyFont="1"/>
    <xf numFmtId="0" fontId="5" fillId="0" borderId="3" xfId="3" applyFont="1" applyBorder="1"/>
    <xf numFmtId="0" fontId="32" fillId="0" borderId="0" xfId="0" applyFont="1"/>
    <xf numFmtId="169" fontId="32" fillId="0" borderId="0" xfId="10" applyNumberFormat="1" applyFont="1"/>
    <xf numFmtId="10" fontId="32" fillId="0" borderId="0" xfId="2" applyNumberFormat="1" applyFont="1"/>
    <xf numFmtId="44" fontId="0" fillId="0" borderId="0" xfId="0" applyNumberFormat="1" applyFill="1" applyProtection="1">
      <protection locked="0"/>
    </xf>
    <xf numFmtId="43" fontId="5" fillId="0" borderId="1" xfId="0" applyNumberFormat="1" applyFont="1" applyBorder="1"/>
    <xf numFmtId="42" fontId="0" fillId="0" borderId="0" xfId="0" applyNumberFormat="1" applyFill="1"/>
    <xf numFmtId="41" fontId="5" fillId="0" borderId="1" xfId="0" applyNumberFormat="1" applyFont="1" applyFill="1" applyBorder="1"/>
    <xf numFmtId="42" fontId="5" fillId="0" borderId="0" xfId="1" applyNumberFormat="1" applyFont="1" applyFill="1"/>
    <xf numFmtId="40" fontId="14" fillId="0" borderId="0" xfId="4" applyFont="1" applyFill="1"/>
    <xf numFmtId="38" fontId="5" fillId="0" borderId="1" xfId="4" applyNumberFormat="1" applyFont="1" applyFill="1" applyBorder="1"/>
    <xf numFmtId="0" fontId="0" fillId="0" borderId="0" xfId="0" applyFill="1"/>
    <xf numFmtId="4" fontId="0" fillId="0" borderId="0" xfId="0" applyNumberFormat="1"/>
    <xf numFmtId="171" fontId="0" fillId="0" borderId="0" xfId="0" applyNumberFormat="1"/>
    <xf numFmtId="0" fontId="33" fillId="0" borderId="0" xfId="0" applyFont="1"/>
    <xf numFmtId="0" fontId="0" fillId="0" borderId="0" xfId="0" applyAlignment="1">
      <alignment horizontal="center"/>
    </xf>
    <xf numFmtId="42" fontId="5" fillId="0" borderId="0" xfId="0" applyNumberFormat="1" applyFont="1"/>
    <xf numFmtId="41" fontId="5" fillId="0" borderId="0" xfId="0" applyNumberFormat="1" applyFont="1"/>
    <xf numFmtId="41" fontId="5" fillId="0" borderId="1" xfId="0" applyNumberFormat="1" applyFont="1" applyBorder="1"/>
    <xf numFmtId="42" fontId="5" fillId="0" borderId="3" xfId="0" applyNumberFormat="1" applyFont="1" applyBorder="1"/>
    <xf numFmtId="42" fontId="5" fillId="2" borderId="3" xfId="0" applyNumberFormat="1" applyFont="1" applyFill="1" applyBorder="1"/>
    <xf numFmtId="42" fontId="5" fillId="0" borderId="0" xfId="0" applyNumberFormat="1" applyFont="1" applyFill="1"/>
    <xf numFmtId="42" fontId="5" fillId="0" borderId="3" xfId="0" applyNumberFormat="1" applyFont="1" applyFill="1" applyBorder="1"/>
    <xf numFmtId="41" fontId="5" fillId="0" borderId="0" xfId="0" applyNumberFormat="1" applyFont="1" applyFill="1"/>
    <xf numFmtId="0" fontId="34" fillId="0" borderId="0" xfId="0" applyFont="1" applyFill="1" applyAlignment="1">
      <alignment horizontal="center" vertical="top"/>
    </xf>
    <xf numFmtId="42" fontId="5" fillId="0" borderId="0" xfId="0" applyNumberFormat="1" applyFont="1" applyFill="1" applyBorder="1"/>
    <xf numFmtId="169" fontId="5" fillId="0" borderId="0" xfId="0" applyNumberFormat="1" applyFont="1" applyFill="1"/>
    <xf numFmtId="0" fontId="1" fillId="0" borderId="0" xfId="0" applyFont="1" applyFill="1"/>
    <xf numFmtId="0" fontId="0" fillId="0" borderId="0" xfId="0" applyFont="1" applyFill="1" applyAlignment="1">
      <alignment vertical="center" wrapText="1"/>
    </xf>
    <xf numFmtId="42" fontId="0" fillId="0" borderId="0" xfId="0" applyNumberFormat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3" applyFont="1" applyFill="1"/>
    <xf numFmtId="15" fontId="30" fillId="0" borderId="0" xfId="11" quotePrefix="1" applyNumberFormat="1" applyFont="1" applyFill="1" applyAlignment="1">
      <alignment horizontal="left"/>
    </xf>
    <xf numFmtId="0" fontId="32" fillId="0" borderId="0" xfId="0" applyFont="1" applyAlignment="1">
      <alignment horizontal="center"/>
    </xf>
    <xf numFmtId="1" fontId="30" fillId="0" borderId="0" xfId="11" applyNumberFormat="1" applyFont="1" applyAlignment="1">
      <alignment horizontal="center"/>
    </xf>
    <xf numFmtId="15" fontId="30" fillId="0" borderId="0" xfId="11" applyNumberFormat="1" applyFont="1" applyAlignment="1">
      <alignment horizontal="center"/>
    </xf>
    <xf numFmtId="171" fontId="30" fillId="0" borderId="0" xfId="1" applyNumberFormat="1" applyFont="1"/>
    <xf numFmtId="171" fontId="30" fillId="0" borderId="3" xfId="11" applyNumberFormat="1" applyFont="1" applyBorder="1"/>
    <xf numFmtId="171" fontId="30" fillId="0" borderId="0" xfId="11" applyNumberFormat="1" applyFont="1" applyFill="1"/>
    <xf numFmtId="171" fontId="30" fillId="0" borderId="6" xfId="11" applyNumberFormat="1" applyFont="1" applyBorder="1"/>
    <xf numFmtId="171" fontId="30" fillId="0" borderId="0" xfId="11" applyNumberFormat="1" applyFont="1"/>
    <xf numFmtId="170" fontId="30" fillId="0" borderId="0" xfId="11" applyNumberFormat="1" applyFont="1"/>
    <xf numFmtId="37" fontId="30" fillId="0" borderId="1" xfId="11" applyNumberFormat="1" applyFont="1" applyBorder="1"/>
    <xf numFmtId="43" fontId="30" fillId="0" borderId="0" xfId="10" applyNumberFormat="1" applyFont="1"/>
    <xf numFmtId="171" fontId="30" fillId="0" borderId="2" xfId="1" applyNumberFormat="1" applyFont="1" applyBorder="1"/>
    <xf numFmtId="39" fontId="30" fillId="0" borderId="0" xfId="11" applyNumberFormat="1" applyFont="1" applyBorder="1" applyAlignment="1">
      <alignment horizontal="center"/>
    </xf>
    <xf numFmtId="169" fontId="32" fillId="0" borderId="0" xfId="10" applyNumberFormat="1" applyFont="1" applyBorder="1"/>
    <xf numFmtId="169" fontId="32" fillId="0" borderId="7" xfId="10" applyNumberFormat="1" applyFont="1" applyBorder="1"/>
    <xf numFmtId="10" fontId="32" fillId="0" borderId="7" xfId="2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5" fillId="0" borderId="0" xfId="3" applyFont="1"/>
    <xf numFmtId="0" fontId="0" fillId="0" borderId="0" xfId="0" applyFont="1" applyAlignment="1">
      <alignment horizontal="right"/>
    </xf>
    <xf numFmtId="0" fontId="35" fillId="0" borderId="0" xfId="11" applyFont="1"/>
    <xf numFmtId="0" fontId="0" fillId="0" borderId="0" xfId="0" applyFont="1" applyBorder="1" applyAlignment="1">
      <alignment horizontal="center"/>
    </xf>
    <xf numFmtId="1" fontId="34" fillId="0" borderId="0" xfId="11" applyNumberFormat="1" applyFont="1"/>
    <xf numFmtId="39" fontId="34" fillId="0" borderId="0" xfId="11" applyNumberFormat="1" applyFont="1"/>
    <xf numFmtId="1" fontId="34" fillId="0" borderId="0" xfId="11" applyNumberFormat="1" applyFont="1" applyAlignment="1">
      <alignment horizontal="center"/>
    </xf>
    <xf numFmtId="15" fontId="34" fillId="0" borderId="0" xfId="11" applyNumberFormat="1" applyFont="1" applyAlignment="1">
      <alignment horizontal="center"/>
    </xf>
    <xf numFmtId="15" fontId="34" fillId="0" borderId="0" xfId="11" applyNumberFormat="1" applyFont="1"/>
    <xf numFmtId="0" fontId="34" fillId="0" borderId="0" xfId="11" applyFont="1" applyAlignment="1">
      <alignment horizontal="center"/>
    </xf>
    <xf numFmtId="169" fontId="34" fillId="0" borderId="0" xfId="10" applyNumberFormat="1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11" applyFont="1" applyAlignment="1">
      <alignment horizontal="center"/>
    </xf>
    <xf numFmtId="0" fontId="34" fillId="0" borderId="0" xfId="11" applyFont="1" applyAlignment="1">
      <alignment horizontal="left"/>
    </xf>
    <xf numFmtId="0" fontId="32" fillId="0" borderId="0" xfId="0" applyFont="1" applyBorder="1"/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10" fontId="32" fillId="0" borderId="0" xfId="2" applyNumberFormat="1" applyFont="1" applyBorder="1"/>
    <xf numFmtId="0" fontId="30" fillId="0" borderId="0" xfId="11" applyFont="1" applyBorder="1"/>
    <xf numFmtId="0" fontId="29" fillId="0" borderId="0" xfId="11" applyFont="1" applyBorder="1"/>
    <xf numFmtId="171" fontId="30" fillId="0" borderId="1" xfId="11" applyNumberFormat="1" applyFont="1" applyFill="1" applyBorder="1"/>
    <xf numFmtId="15" fontId="30" fillId="0" borderId="7" xfId="11" quotePrefix="1" applyNumberFormat="1" applyFont="1" applyBorder="1" applyAlignment="1">
      <alignment horizontal="left"/>
    </xf>
    <xf numFmtId="171" fontId="30" fillId="0" borderId="7" xfId="1" applyNumberFormat="1" applyFont="1" applyFill="1" applyBorder="1"/>
    <xf numFmtId="1" fontId="30" fillId="0" borderId="1" xfId="11" applyNumberFormat="1" applyFont="1" applyBorder="1" applyAlignment="1">
      <alignment horizontal="center"/>
    </xf>
    <xf numFmtId="15" fontId="30" fillId="0" borderId="1" xfId="11" applyNumberFormat="1" applyFont="1" applyBorder="1" applyAlignment="1">
      <alignment horizontal="center"/>
    </xf>
    <xf numFmtId="17" fontId="30" fillId="0" borderId="0" xfId="11" applyNumberFormat="1" applyFont="1" applyAlignment="1">
      <alignment horizontal="center"/>
    </xf>
    <xf numFmtId="17" fontId="30" fillId="0" borderId="0" xfId="11" applyNumberFormat="1" applyFont="1" applyAlignment="1">
      <alignment horizontal="right"/>
    </xf>
    <xf numFmtId="39" fontId="30" fillId="0" borderId="0" xfId="11" applyNumberFormat="1" applyFont="1" applyAlignment="1">
      <alignment horizontal="centerContinuous"/>
    </xf>
    <xf numFmtId="15" fontId="30" fillId="0" borderId="1" xfId="11" quotePrefix="1" applyNumberFormat="1" applyFont="1" applyBorder="1" applyAlignment="1">
      <alignment horizontal="center"/>
    </xf>
    <xf numFmtId="39" fontId="30" fillId="0" borderId="1" xfId="11" quotePrefix="1" applyNumberFormat="1" applyFont="1" applyBorder="1" applyAlignment="1">
      <alignment horizontal="center"/>
    </xf>
    <xf numFmtId="39" fontId="30" fillId="0" borderId="0" xfId="11" applyNumberFormat="1" applyFont="1" applyAlignment="1">
      <alignment horizontal="left"/>
    </xf>
    <xf numFmtId="39" fontId="30" fillId="0" borderId="4" xfId="11" applyNumberFormat="1" applyFont="1" applyBorder="1"/>
    <xf numFmtId="39" fontId="36" fillId="0" borderId="0" xfId="11" applyNumberFormat="1" applyFont="1"/>
    <xf numFmtId="39" fontId="30" fillId="0" borderId="0" xfId="11" quotePrefix="1" applyNumberFormat="1" applyFont="1" applyAlignment="1">
      <alignment horizontal="center"/>
    </xf>
    <xf numFmtId="0" fontId="30" fillId="0" borderId="0" xfId="1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/>
    <xf numFmtId="43" fontId="30" fillId="0" borderId="7" xfId="10" applyNumberFormat="1" applyFont="1" applyBorder="1"/>
    <xf numFmtId="37" fontId="30" fillId="0" borderId="0" xfId="11" applyNumberFormat="1" applyFont="1" applyBorder="1"/>
    <xf numFmtId="0" fontId="34" fillId="0" borderId="7" xfId="3" applyFont="1" applyBorder="1" applyAlignment="1">
      <alignment horizontal="center" vertical="top" wrapText="1"/>
    </xf>
    <xf numFmtId="0" fontId="34" fillId="0" borderId="7" xfId="1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0" xfId="3" applyFont="1" applyBorder="1" applyAlignment="1">
      <alignment horizontal="center"/>
    </xf>
    <xf numFmtId="39" fontId="34" fillId="0" borderId="0" xfId="11" applyNumberFormat="1" applyFont="1" applyAlignment="1">
      <alignment horizontal="center"/>
    </xf>
    <xf numFmtId="0" fontId="32" fillId="0" borderId="0" xfId="0" applyFont="1" applyAlignment="1"/>
    <xf numFmtId="0" fontId="37" fillId="0" borderId="0" xfId="0" applyFont="1"/>
    <xf numFmtId="0" fontId="0" fillId="0" borderId="1" xfId="0" applyFont="1" applyBorder="1"/>
    <xf numFmtId="43" fontId="0" fillId="0" borderId="0" xfId="0" applyNumberFormat="1" applyFont="1"/>
    <xf numFmtId="43" fontId="0" fillId="0" borderId="1" xfId="0" applyNumberFormat="1" applyFont="1" applyBorder="1"/>
    <xf numFmtId="43" fontId="0" fillId="0" borderId="3" xfId="0" applyNumberFormat="1" applyFont="1" applyBorder="1"/>
    <xf numFmtId="43" fontId="5" fillId="0" borderId="0" xfId="0" applyNumberFormat="1" applyFont="1" applyFill="1"/>
    <xf numFmtId="164" fontId="5" fillId="0" borderId="0" xfId="0" applyNumberFormat="1" applyFont="1"/>
    <xf numFmtId="41" fontId="0" fillId="0" borderId="0" xfId="0" applyNumberFormat="1" applyFill="1"/>
    <xf numFmtId="41" fontId="0" fillId="0" borderId="1" xfId="0" applyNumberFormat="1" applyFill="1" applyBorder="1"/>
    <xf numFmtId="0" fontId="25" fillId="0" borderId="0" xfId="7" applyFont="1" applyFill="1"/>
    <xf numFmtId="0" fontId="20" fillId="0" borderId="0" xfId="7" applyFill="1"/>
    <xf numFmtId="164" fontId="2" fillId="0" borderId="0" xfId="9" applyNumberFormat="1" applyFont="1" applyFill="1"/>
    <xf numFmtId="7" fontId="15" fillId="0" borderId="0" xfId="5" applyNumberFormat="1" applyFont="1" applyFill="1"/>
    <xf numFmtId="0" fontId="0" fillId="0" borderId="0" xfId="0" applyBorder="1"/>
    <xf numFmtId="171" fontId="0" fillId="0" borderId="0" xfId="1" applyNumberFormat="1" applyFont="1" applyBorder="1"/>
    <xf numFmtId="171" fontId="0" fillId="0" borderId="0" xfId="0" applyNumberFormat="1" applyBorder="1"/>
    <xf numFmtId="0" fontId="0" fillId="0" borderId="0" xfId="0" applyFill="1" applyBorder="1"/>
    <xf numFmtId="171" fontId="0" fillId="0" borderId="0" xfId="0" applyNumberFormat="1" applyFill="1" applyProtection="1">
      <protection locked="0"/>
    </xf>
    <xf numFmtId="171" fontId="0" fillId="0" borderId="0" xfId="0" applyNumberFormat="1" applyProtection="1">
      <protection locked="0"/>
    </xf>
    <xf numFmtId="171" fontId="0" fillId="0" borderId="1" xfId="0" applyNumberFormat="1" applyFill="1" applyBorder="1" applyProtection="1">
      <protection locked="0"/>
    </xf>
    <xf numFmtId="171" fontId="0" fillId="0" borderId="1" xfId="0" applyNumberFormat="1" applyBorder="1" applyProtection="1">
      <protection locked="0"/>
    </xf>
    <xf numFmtId="171" fontId="0" fillId="0" borderId="3" xfId="0" applyNumberFormat="1" applyBorder="1" applyProtection="1">
      <protection locked="0"/>
    </xf>
    <xf numFmtId="5" fontId="15" fillId="0" borderId="0" xfId="5" applyNumberFormat="1" applyFont="1" applyFill="1"/>
    <xf numFmtId="5" fontId="15" fillId="0" borderId="0" xfId="5" applyNumberFormat="1" applyFont="1"/>
    <xf numFmtId="5" fontId="15" fillId="0" borderId="1" xfId="5" applyNumberFormat="1" applyFont="1" applyFill="1" applyBorder="1"/>
    <xf numFmtId="5" fontId="15" fillId="0" borderId="1" xfId="5" applyNumberFormat="1" applyFont="1" applyBorder="1"/>
    <xf numFmtId="171" fontId="2" fillId="0" borderId="0" xfId="8" applyNumberFormat="1" applyFont="1" applyFill="1"/>
    <xf numFmtId="171" fontId="25" fillId="0" borderId="0" xfId="7" applyNumberFormat="1" applyFont="1" applyFill="1"/>
    <xf numFmtId="171" fontId="2" fillId="0" borderId="0" xfId="9" applyNumberFormat="1" applyFont="1" applyFill="1"/>
    <xf numFmtId="171" fontId="2" fillId="0" borderId="1" xfId="9" applyNumberFormat="1" applyFont="1" applyFill="1" applyBorder="1"/>
    <xf numFmtId="171" fontId="2" fillId="0" borderId="0" xfId="8" applyNumberFormat="1" applyFont="1"/>
    <xf numFmtId="171" fontId="25" fillId="0" borderId="0" xfId="7" applyNumberFormat="1" applyFont="1"/>
    <xf numFmtId="44" fontId="0" fillId="0" borderId="0" xfId="0" applyNumberFormat="1" applyFill="1" applyAlignment="1" applyProtection="1">
      <alignment vertical="center"/>
      <protection locked="0"/>
    </xf>
    <xf numFmtId="42" fontId="29" fillId="0" borderId="0" xfId="16" applyNumberFormat="1"/>
    <xf numFmtId="0" fontId="29" fillId="0" borderId="0" xfId="16"/>
    <xf numFmtId="0" fontId="29" fillId="0" borderId="0" xfId="16" applyAlignment="1">
      <alignment horizontal="center"/>
    </xf>
    <xf numFmtId="0" fontId="29" fillId="0" borderId="1" xfId="16" applyBorder="1" applyAlignment="1">
      <alignment horizontal="center"/>
    </xf>
    <xf numFmtId="41" fontId="29" fillId="0" borderId="0" xfId="16" applyNumberFormat="1"/>
    <xf numFmtId="41" fontId="29" fillId="0" borderId="1" xfId="16" applyNumberFormat="1" applyBorder="1"/>
    <xf numFmtId="42" fontId="29" fillId="0" borderId="3" xfId="16" applyNumberFormat="1" applyBorder="1"/>
    <xf numFmtId="43" fontId="29" fillId="0" borderId="0" xfId="16" applyNumberFormat="1"/>
    <xf numFmtId="42" fontId="29" fillId="0" borderId="0" xfId="16" applyNumberFormat="1" applyFill="1"/>
    <xf numFmtId="41" fontId="29" fillId="0" borderId="0" xfId="16" applyNumberFormat="1" applyFill="1"/>
    <xf numFmtId="41" fontId="29" fillId="0" borderId="1" xfId="16" applyNumberFormat="1" applyFill="1" applyBorder="1"/>
    <xf numFmtId="42" fontId="29" fillId="0" borderId="3" xfId="16" applyNumberFormat="1" applyFill="1" applyBorder="1"/>
    <xf numFmtId="0" fontId="29" fillId="0" borderId="0" xfId="16" applyFill="1"/>
    <xf numFmtId="169" fontId="29" fillId="0" borderId="0" xfId="10" applyNumberFormat="1" applyFont="1"/>
    <xf numFmtId="44" fontId="29" fillId="0" borderId="0" xfId="16" applyNumberFormat="1"/>
    <xf numFmtId="169" fontId="29" fillId="0" borderId="0" xfId="16" applyNumberFormat="1"/>
    <xf numFmtId="42" fontId="29" fillId="0" borderId="0" xfId="16" applyNumberFormat="1" applyFill="1" applyBorder="1"/>
    <xf numFmtId="0" fontId="29" fillId="0" borderId="1" xfId="16" applyFill="1" applyBorder="1" applyAlignment="1">
      <alignment horizontal="center"/>
    </xf>
    <xf numFmtId="172" fontId="0" fillId="0" borderId="0" xfId="14" applyNumberFormat="1" applyFont="1" applyFill="1"/>
    <xf numFmtId="172" fontId="0" fillId="0" borderId="1" xfId="14" applyNumberFormat="1" applyFont="1" applyFill="1" applyBorder="1"/>
    <xf numFmtId="42" fontId="29" fillId="0" borderId="0" xfId="16" applyNumberFormat="1" applyBorder="1"/>
    <xf numFmtId="0" fontId="5" fillId="0" borderId="0" xfId="3" applyFont="1" applyBorder="1" applyAlignment="1">
      <alignment horizontal="center"/>
    </xf>
    <xf numFmtId="0" fontId="29" fillId="0" borderId="0" xfId="16" applyBorder="1" applyAlignment="1">
      <alignment horizontal="center"/>
    </xf>
    <xf numFmtId="0" fontId="29" fillId="0" borderId="0" xfId="16" quotePrefix="1" applyBorder="1" applyAlignment="1">
      <alignment horizontal="center"/>
    </xf>
    <xf numFmtId="0" fontId="29" fillId="0" borderId="0" xfId="16" applyBorder="1"/>
    <xf numFmtId="0" fontId="29" fillId="0" borderId="0" xfId="16" applyFill="1" applyBorder="1" applyAlignment="1">
      <alignment horizontal="center"/>
    </xf>
    <xf numFmtId="0" fontId="29" fillId="0" borderId="0" xfId="16" applyFill="1" applyBorder="1"/>
    <xf numFmtId="0" fontId="29" fillId="0" borderId="0" xfId="16" applyBorder="1" applyAlignment="1">
      <alignment horizontal="left"/>
    </xf>
    <xf numFmtId="41" fontId="29" fillId="0" borderId="0" xfId="16" applyNumberForma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72" fontId="29" fillId="0" borderId="3" xfId="2" applyNumberFormat="1" applyFont="1" applyBorder="1"/>
    <xf numFmtId="43" fontId="5" fillId="0" borderId="0" xfId="0" applyNumberFormat="1" applyFont="1" applyBorder="1"/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/>
    </xf>
    <xf numFmtId="0" fontId="23" fillId="0" borderId="0" xfId="7" applyFont="1" applyAlignment="1">
      <alignment horizontal="center"/>
    </xf>
    <xf numFmtId="0" fontId="5" fillId="0" borderId="0" xfId="7" applyFont="1" applyAlignment="1">
      <alignment horizontal="center"/>
    </xf>
    <xf numFmtId="165" fontId="15" fillId="0" borderId="0" xfId="5" applyFont="1" applyAlignment="1">
      <alignment horizontal="center"/>
    </xf>
  </cellXfs>
  <cellStyles count="17">
    <cellStyle name="Comma" xfId="10" builtinId="3"/>
    <cellStyle name="Comma 2" xfId="4" xr:uid="{00000000-0005-0000-0000-000000000000}"/>
    <cellStyle name="Comma 3" xfId="6" xr:uid="{00000000-0005-0000-0000-000001000000}"/>
    <cellStyle name="Comma 4" xfId="9" xr:uid="{00000000-0005-0000-0000-000002000000}"/>
    <cellStyle name="Comma_RateBase" xfId="13" xr:uid="{2C1BC35E-C005-4AA9-AF10-0115A5863872}"/>
    <cellStyle name="Currency" xfId="1" builtinId="4"/>
    <cellStyle name="Currency 2" xfId="8" xr:uid="{00000000-0005-0000-0000-000004000000}"/>
    <cellStyle name="Currency_RateBase" xfId="12" xr:uid="{4AF78257-49A6-4B43-9B6D-B5A924AAF2B7}"/>
    <cellStyle name="Normal" xfId="0" builtinId="0"/>
    <cellStyle name="Normal 2" xfId="3" xr:uid="{00000000-0005-0000-0000-000006000000}"/>
    <cellStyle name="Normal 3" xfId="5" xr:uid="{00000000-0005-0000-0000-000007000000}"/>
    <cellStyle name="Normal 4" xfId="7" xr:uid="{00000000-0005-0000-0000-000008000000}"/>
    <cellStyle name="Normal 5" xfId="16" xr:uid="{019AB8B6-C862-47C4-9609-05DD177FE54E}"/>
    <cellStyle name="Normal_RateBase" xfId="11" xr:uid="{02F4EE44-C5DE-4BC6-BE7A-B3546B957EAA}"/>
    <cellStyle name="Normal_RateBase Spreadsheets" xfId="15" xr:uid="{EED0A39D-EC7C-46D1-BB22-4CC5F40784D5}"/>
    <cellStyle name="Percent" xfId="2" builtinId="5"/>
    <cellStyle name="Percent 2" xfId="14" xr:uid="{90E32D94-D0B0-4C89-BDB2-E64F28DA5386}"/>
  </cellStyles>
  <dxfs count="0"/>
  <tableStyles count="0" defaultTableStyle="TableStyleMedium2" defaultPivotStyle="PivotStyleLight16"/>
  <colors>
    <mruColors>
      <color rgb="FF0000FF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61"/>
  <sheetViews>
    <sheetView tabSelected="1" view="pageLayout" zoomScaleNormal="100" workbookViewId="0">
      <selection activeCell="A10" sqref="A10:G10"/>
    </sheetView>
  </sheetViews>
  <sheetFormatPr defaultRowHeight="15" x14ac:dyDescent="0.25"/>
  <cols>
    <col min="1" max="1" width="5.7109375" style="1" customWidth="1"/>
    <col min="2" max="2" width="2.5703125" customWidth="1"/>
    <col min="3" max="3" width="40.7109375" customWidth="1"/>
    <col min="4" max="4" width="1.7109375" customWidth="1"/>
    <col min="5" max="5" width="25.7109375" customWidth="1"/>
    <col min="6" max="6" width="1.7109375" customWidth="1"/>
    <col min="7" max="7" width="25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</cols>
  <sheetData>
    <row r="1" spans="1:19" x14ac:dyDescent="0.25">
      <c r="I1" s="8"/>
    </row>
    <row r="2" spans="1:19" x14ac:dyDescent="0.25">
      <c r="I2" s="8"/>
    </row>
    <row r="3" spans="1:19" x14ac:dyDescent="0.25">
      <c r="A3" s="316" t="s">
        <v>0</v>
      </c>
      <c r="B3" s="316"/>
      <c r="C3" s="316"/>
      <c r="D3" s="316"/>
      <c r="E3" s="316"/>
      <c r="F3" s="316"/>
      <c r="G3" s="316"/>
      <c r="H3" s="10"/>
      <c r="I3" s="10"/>
      <c r="J3" s="10"/>
      <c r="L3" s="10"/>
      <c r="M3" s="10"/>
      <c r="N3" s="316"/>
      <c r="O3" s="316"/>
      <c r="P3" s="316"/>
      <c r="Q3" s="316"/>
      <c r="R3" s="316"/>
      <c r="S3" s="316"/>
    </row>
    <row r="4" spans="1:19" x14ac:dyDescent="0.25">
      <c r="A4" s="316" t="s">
        <v>1</v>
      </c>
      <c r="B4" s="316"/>
      <c r="C4" s="316"/>
      <c r="D4" s="316"/>
      <c r="E4" s="316"/>
      <c r="F4" s="316"/>
      <c r="G4" s="316"/>
      <c r="H4" s="10"/>
      <c r="I4" s="10"/>
      <c r="J4" s="10"/>
      <c r="K4" s="10"/>
      <c r="L4" s="10"/>
      <c r="M4" s="10"/>
      <c r="N4" s="316"/>
      <c r="O4" s="316"/>
      <c r="P4" s="316"/>
      <c r="Q4" s="316"/>
      <c r="R4" s="316"/>
      <c r="S4" s="316"/>
    </row>
    <row r="5" spans="1:19" x14ac:dyDescent="0.25">
      <c r="A5" s="316" t="s">
        <v>359</v>
      </c>
      <c r="B5" s="316"/>
      <c r="C5" s="316"/>
      <c r="D5" s="316"/>
      <c r="E5" s="316"/>
      <c r="F5" s="316"/>
      <c r="G5" s="316"/>
      <c r="H5" s="10"/>
      <c r="I5" s="10"/>
      <c r="J5" s="10"/>
      <c r="K5" s="10"/>
      <c r="L5" s="10"/>
      <c r="M5" s="10"/>
      <c r="N5" s="1"/>
      <c r="O5" s="1"/>
      <c r="P5" s="1"/>
      <c r="Q5" s="1"/>
      <c r="R5" s="1"/>
      <c r="S5" s="1"/>
    </row>
    <row r="6" spans="1:19" x14ac:dyDescent="0.25">
      <c r="A6" s="316" t="s">
        <v>2</v>
      </c>
      <c r="B6" s="316"/>
      <c r="C6" s="316"/>
      <c r="D6" s="316"/>
      <c r="E6" s="316"/>
      <c r="F6" s="316"/>
      <c r="G6" s="316"/>
      <c r="H6" s="10"/>
      <c r="I6" s="10"/>
      <c r="J6" s="10"/>
      <c r="K6" s="10"/>
      <c r="L6" s="10"/>
      <c r="M6" s="10"/>
      <c r="N6" s="316"/>
      <c r="O6" s="316"/>
      <c r="P6" s="316"/>
      <c r="Q6" s="316"/>
      <c r="R6" s="316"/>
      <c r="S6" s="316"/>
    </row>
    <row r="7" spans="1:19" x14ac:dyDescent="0.25">
      <c r="A7" s="316" t="s">
        <v>3</v>
      </c>
      <c r="B7" s="316"/>
      <c r="C7" s="316"/>
      <c r="D7" s="316"/>
      <c r="E7" s="316"/>
      <c r="F7" s="316"/>
      <c r="G7" s="316"/>
      <c r="H7" s="10"/>
      <c r="I7" s="10"/>
      <c r="J7" s="10"/>
      <c r="K7" s="10"/>
      <c r="L7" s="10"/>
      <c r="M7" s="10"/>
      <c r="N7" s="1"/>
      <c r="O7" s="1"/>
      <c r="P7" s="1"/>
      <c r="Q7" s="1"/>
      <c r="R7" s="1"/>
      <c r="S7" s="1"/>
    </row>
    <row r="8" spans="1:19" x14ac:dyDescent="0.25">
      <c r="A8" s="316" t="s">
        <v>362</v>
      </c>
      <c r="B8" s="316"/>
      <c r="C8" s="316"/>
      <c r="D8" s="316"/>
      <c r="E8" s="316"/>
      <c r="F8" s="316"/>
      <c r="G8" s="316"/>
      <c r="H8" s="10"/>
      <c r="I8" s="10"/>
      <c r="J8" s="10"/>
      <c r="K8" s="10"/>
      <c r="L8" s="10"/>
      <c r="M8" s="10"/>
    </row>
    <row r="9" spans="1:19" x14ac:dyDescent="0.25">
      <c r="B9" s="1"/>
      <c r="C9" s="1"/>
      <c r="D9" s="1"/>
      <c r="E9" s="1"/>
      <c r="F9" s="1"/>
      <c r="G9" s="1"/>
      <c r="H9" s="10"/>
      <c r="I9" s="10"/>
      <c r="J9" s="10"/>
      <c r="K9" s="10"/>
      <c r="L9" s="10"/>
      <c r="M9" s="10"/>
    </row>
    <row r="10" spans="1:19" x14ac:dyDescent="0.25">
      <c r="A10" s="317" t="s">
        <v>363</v>
      </c>
      <c r="B10" s="317"/>
      <c r="C10" s="317"/>
      <c r="D10" s="317"/>
      <c r="E10" s="317"/>
      <c r="F10" s="317"/>
      <c r="G10" s="317"/>
      <c r="H10" s="10"/>
      <c r="I10" s="10"/>
      <c r="J10" s="10"/>
      <c r="K10" s="10"/>
      <c r="L10" s="10"/>
      <c r="M10" s="10"/>
    </row>
    <row r="11" spans="1:19" x14ac:dyDescent="0.25">
      <c r="A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9" x14ac:dyDescent="0.25">
      <c r="A12" s="1" t="s">
        <v>4</v>
      </c>
    </row>
    <row r="13" spans="1:19" x14ac:dyDescent="0.25">
      <c r="A13" s="2" t="s">
        <v>5</v>
      </c>
      <c r="C13" s="2" t="s">
        <v>6</v>
      </c>
      <c r="D13" s="1"/>
      <c r="E13" s="2" t="s">
        <v>7</v>
      </c>
      <c r="F13" s="1"/>
      <c r="G13" s="2" t="s">
        <v>8</v>
      </c>
      <c r="H13" s="1"/>
      <c r="I13" s="1"/>
      <c r="J13" s="1"/>
      <c r="K13" s="1"/>
      <c r="L13" s="1"/>
      <c r="M13" s="1"/>
    </row>
    <row r="14" spans="1:19" x14ac:dyDescent="0.25">
      <c r="C14" s="13" t="s">
        <v>9</v>
      </c>
      <c r="D14" s="1"/>
      <c r="E14" s="13" t="s">
        <v>10</v>
      </c>
      <c r="F14" s="1"/>
      <c r="G14" s="13" t="s">
        <v>11</v>
      </c>
      <c r="H14" s="1"/>
      <c r="I14" s="1"/>
      <c r="J14" s="1"/>
      <c r="K14" s="1"/>
      <c r="L14" s="1"/>
      <c r="M14" s="1"/>
    </row>
    <row r="15" spans="1:19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9" x14ac:dyDescent="0.25">
      <c r="A16" s="1">
        <v>1</v>
      </c>
      <c r="C16" t="s">
        <v>12</v>
      </c>
    </row>
    <row r="17" spans="1:13" x14ac:dyDescent="0.25">
      <c r="A17" s="1">
        <f>A16+1</f>
        <v>2</v>
      </c>
      <c r="B17" s="159"/>
      <c r="C17" t="s">
        <v>13</v>
      </c>
      <c r="E17" s="164">
        <v>85883317</v>
      </c>
    </row>
    <row r="18" spans="1:13" x14ac:dyDescent="0.25">
      <c r="A18" s="1">
        <f t="shared" ref="A18:A20" si="0">A17+1</f>
        <v>3</v>
      </c>
      <c r="B18" s="159"/>
      <c r="C18" t="s">
        <v>14</v>
      </c>
      <c r="E18" s="165">
        <v>-4924625</v>
      </c>
    </row>
    <row r="19" spans="1:13" x14ac:dyDescent="0.25">
      <c r="A19" s="1">
        <f t="shared" si="0"/>
        <v>4</v>
      </c>
      <c r="B19" s="159"/>
      <c r="C19" t="s">
        <v>15</v>
      </c>
      <c r="E19" s="165">
        <v>19206045</v>
      </c>
    </row>
    <row r="20" spans="1:13" x14ac:dyDescent="0.25">
      <c r="A20" s="1">
        <f t="shared" si="0"/>
        <v>5</v>
      </c>
      <c r="B20" s="159"/>
      <c r="C20" t="s">
        <v>16</v>
      </c>
      <c r="E20" s="166">
        <v>-521727</v>
      </c>
    </row>
    <row r="21" spans="1:13" x14ac:dyDescent="0.25">
      <c r="E21" s="165"/>
    </row>
    <row r="22" spans="1:13" ht="15.75" thickBot="1" x14ac:dyDescent="0.3">
      <c r="A22" s="1">
        <f>A20+1</f>
        <v>6</v>
      </c>
      <c r="C22" s="5" t="s">
        <v>17</v>
      </c>
      <c r="E22" s="167">
        <f>SUM(E17:E20)</f>
        <v>99643010</v>
      </c>
      <c r="G22" s="7">
        <f>E22/1000</f>
        <v>99643.01</v>
      </c>
    </row>
    <row r="23" spans="1:13" ht="15.75" thickTop="1" x14ac:dyDescent="0.25">
      <c r="E23" s="165"/>
      <c r="G23" s="3"/>
    </row>
    <row r="24" spans="1:13" ht="15.75" thickBot="1" x14ac:dyDescent="0.3">
      <c r="A24" s="1">
        <f>A22+1</f>
        <v>7</v>
      </c>
      <c r="C24" t="s">
        <v>18</v>
      </c>
      <c r="E24" s="168">
        <f>+'Page 11'!E18</f>
        <v>3498843</v>
      </c>
      <c r="G24" s="7">
        <f>E24/1000</f>
        <v>3498.8429999999998</v>
      </c>
    </row>
    <row r="25" spans="1:13" ht="15.75" thickTop="1" x14ac:dyDescent="0.25">
      <c r="E25" s="165"/>
    </row>
    <row r="26" spans="1:13" ht="15.75" thickBot="1" x14ac:dyDescent="0.3">
      <c r="A26" s="1">
        <f>A24+1</f>
        <v>8</v>
      </c>
      <c r="C26" t="s">
        <v>19</v>
      </c>
      <c r="E26" s="168">
        <f>+'Page 11'!E16</f>
        <v>3735621</v>
      </c>
      <c r="G26" s="7">
        <f>E26/1000</f>
        <v>3735.6210000000001</v>
      </c>
    </row>
    <row r="27" spans="1:13" ht="15.75" thickTop="1" x14ac:dyDescent="0.25">
      <c r="E27" s="165"/>
    </row>
    <row r="28" spans="1:13" x14ac:dyDescent="0.25">
      <c r="A28" s="1">
        <f>A26+1</f>
        <v>9</v>
      </c>
      <c r="C28" t="s">
        <v>20</v>
      </c>
      <c r="E28" s="165"/>
    </row>
    <row r="29" spans="1:13" x14ac:dyDescent="0.25">
      <c r="A29" s="1">
        <f>A28+1</f>
        <v>10</v>
      </c>
      <c r="B29" s="159"/>
      <c r="C29" t="s">
        <v>21</v>
      </c>
      <c r="E29" s="164">
        <v>441276.72</v>
      </c>
      <c r="G29" s="3"/>
      <c r="M29" s="3"/>
    </row>
    <row r="30" spans="1:13" x14ac:dyDescent="0.25">
      <c r="A30" s="1">
        <f t="shared" ref="A30:A32" si="1">A29+1</f>
        <v>11</v>
      </c>
      <c r="B30" s="159"/>
      <c r="C30" t="s">
        <v>22</v>
      </c>
      <c r="E30" s="165">
        <v>169944.76</v>
      </c>
      <c r="G30" s="3"/>
    </row>
    <row r="31" spans="1:13" x14ac:dyDescent="0.25">
      <c r="A31" s="1">
        <f t="shared" si="1"/>
        <v>12</v>
      </c>
      <c r="B31" s="159"/>
      <c r="C31" t="s">
        <v>23</v>
      </c>
      <c r="E31" s="165">
        <v>3402</v>
      </c>
      <c r="G31" s="3"/>
    </row>
    <row r="32" spans="1:13" x14ac:dyDescent="0.25">
      <c r="A32" s="1">
        <f t="shared" si="1"/>
        <v>13</v>
      </c>
      <c r="B32" s="159"/>
      <c r="C32" t="s">
        <v>24</v>
      </c>
      <c r="E32" s="166">
        <v>68828</v>
      </c>
    </row>
    <row r="33" spans="1:7" x14ac:dyDescent="0.25">
      <c r="B33" s="159"/>
      <c r="E33" s="165"/>
    </row>
    <row r="34" spans="1:7" ht="15.75" thickBot="1" x14ac:dyDescent="0.3">
      <c r="A34" s="1">
        <f>A32+1</f>
        <v>14</v>
      </c>
      <c r="B34" s="159"/>
      <c r="C34" s="5" t="s">
        <v>17</v>
      </c>
      <c r="E34" s="167">
        <f>SUM(E29:E31)-E32</f>
        <v>545795.48</v>
      </c>
      <c r="G34" s="7">
        <f>E34/1000</f>
        <v>545.79548</v>
      </c>
    </row>
    <row r="35" spans="1:7" ht="15.75" thickTop="1" x14ac:dyDescent="0.25">
      <c r="B35" s="159"/>
      <c r="E35" s="165"/>
    </row>
    <row r="36" spans="1:7" ht="15.75" thickBot="1" x14ac:dyDescent="0.3">
      <c r="A36" s="1">
        <f>A34+1</f>
        <v>15</v>
      </c>
      <c r="B36" s="159"/>
      <c r="C36" t="s">
        <v>25</v>
      </c>
      <c r="E36" s="167">
        <v>160415</v>
      </c>
      <c r="G36" s="7">
        <f>E36/1000</f>
        <v>160.41499999999999</v>
      </c>
    </row>
    <row r="37" spans="1:7" ht="15.75" thickTop="1" x14ac:dyDescent="0.25">
      <c r="B37" s="159"/>
      <c r="E37" s="165"/>
    </row>
    <row r="38" spans="1:7" x14ac:dyDescent="0.25">
      <c r="A38" s="1">
        <f>A36+1</f>
        <v>16</v>
      </c>
      <c r="B38" s="159"/>
      <c r="C38" t="s">
        <v>26</v>
      </c>
      <c r="E38" s="165"/>
    </row>
    <row r="39" spans="1:7" x14ac:dyDescent="0.25">
      <c r="A39" s="1">
        <f>A38+1</f>
        <v>17</v>
      </c>
      <c r="B39" s="159"/>
      <c r="C39" t="s">
        <v>27</v>
      </c>
      <c r="E39" s="164">
        <v>110681781.59999999</v>
      </c>
    </row>
    <row r="40" spans="1:7" x14ac:dyDescent="0.25">
      <c r="A40" s="1">
        <f>A39+1</f>
        <v>18</v>
      </c>
      <c r="B40" s="159"/>
      <c r="C40" t="s">
        <v>28</v>
      </c>
      <c r="E40" s="166">
        <v>1372618.89</v>
      </c>
    </row>
    <row r="41" spans="1:7" x14ac:dyDescent="0.25">
      <c r="E41" s="5"/>
    </row>
    <row r="42" spans="1:7" ht="15.75" thickBot="1" x14ac:dyDescent="0.3">
      <c r="A42" s="1">
        <f>A40+1</f>
        <v>19</v>
      </c>
      <c r="C42" t="s">
        <v>29</v>
      </c>
      <c r="E42" s="7">
        <f>SUM(E39:E40)</f>
        <v>112054400.48999999</v>
      </c>
      <c r="G42" s="7">
        <f>E42/1000</f>
        <v>112054.40049</v>
      </c>
    </row>
    <row r="43" spans="1:7" ht="15.75" thickTop="1" x14ac:dyDescent="0.25">
      <c r="E43" s="5"/>
    </row>
    <row r="44" spans="1:7" x14ac:dyDescent="0.25">
      <c r="A44" s="1">
        <f>A42+1</f>
        <v>20</v>
      </c>
      <c r="C44" t="s">
        <v>30</v>
      </c>
      <c r="E44" s="5"/>
    </row>
    <row r="45" spans="1:7" x14ac:dyDescent="0.25">
      <c r="A45" s="1">
        <f>A44+1</f>
        <v>21</v>
      </c>
      <c r="C45" t="s">
        <v>31</v>
      </c>
      <c r="E45" s="5"/>
      <c r="G45" s="3">
        <f>G22</f>
        <v>99643.01</v>
      </c>
    </row>
    <row r="46" spans="1:7" x14ac:dyDescent="0.25">
      <c r="A46" s="1">
        <f t="shared" ref="A46:A50" si="2">A45+1</f>
        <v>22</v>
      </c>
      <c r="C46" t="s">
        <v>18</v>
      </c>
      <c r="E46" s="5"/>
      <c r="G46" s="5">
        <f>G24</f>
        <v>3498.8429999999998</v>
      </c>
    </row>
    <row r="47" spans="1:7" x14ac:dyDescent="0.25">
      <c r="A47" s="1">
        <f t="shared" si="2"/>
        <v>23</v>
      </c>
      <c r="C47" t="s">
        <v>19</v>
      </c>
      <c r="E47" s="5"/>
      <c r="G47" s="5">
        <f>G26</f>
        <v>3735.6210000000001</v>
      </c>
    </row>
    <row r="48" spans="1:7" x14ac:dyDescent="0.25">
      <c r="A48" s="1">
        <f t="shared" si="2"/>
        <v>24</v>
      </c>
      <c r="C48" t="s">
        <v>32</v>
      </c>
      <c r="E48" s="5"/>
      <c r="G48" s="5">
        <f>G34</f>
        <v>545.79548</v>
      </c>
    </row>
    <row r="49" spans="1:7" x14ac:dyDescent="0.25">
      <c r="A49" s="1">
        <f t="shared" si="2"/>
        <v>25</v>
      </c>
      <c r="C49" t="s">
        <v>33</v>
      </c>
      <c r="E49" s="5"/>
      <c r="G49" s="6">
        <f>G36</f>
        <v>160.41499999999999</v>
      </c>
    </row>
    <row r="50" spans="1:7" ht="15.75" thickBot="1" x14ac:dyDescent="0.3">
      <c r="A50" s="1">
        <f t="shared" si="2"/>
        <v>26</v>
      </c>
      <c r="C50" t="s">
        <v>34</v>
      </c>
      <c r="E50" s="5"/>
      <c r="G50" s="7">
        <f>SUM(G45:G49)</f>
        <v>107583.68447999998</v>
      </c>
    </row>
    <row r="51" spans="1:7" ht="15.75" thickTop="1" x14ac:dyDescent="0.25">
      <c r="E51" s="5"/>
    </row>
    <row r="52" spans="1:7" ht="15.75" thickBot="1" x14ac:dyDescent="0.3">
      <c r="A52" s="1">
        <f>A50+1</f>
        <v>27</v>
      </c>
      <c r="C52" t="s">
        <v>35</v>
      </c>
      <c r="E52" s="5"/>
      <c r="G52" s="7">
        <f>G42-G50</f>
        <v>4470.7160100000183</v>
      </c>
    </row>
    <row r="53" spans="1:7" ht="15.75" thickTop="1" x14ac:dyDescent="0.25">
      <c r="E53" s="5"/>
    </row>
    <row r="54" spans="1:7" x14ac:dyDescent="0.25">
      <c r="B54" t="s">
        <v>36</v>
      </c>
    </row>
    <row r="55" spans="1:7" x14ac:dyDescent="0.25">
      <c r="C55" t="s">
        <v>361</v>
      </c>
    </row>
    <row r="56" spans="1:7" x14ac:dyDescent="0.25">
      <c r="C56" t="s">
        <v>37</v>
      </c>
    </row>
    <row r="57" spans="1:7" x14ac:dyDescent="0.25">
      <c r="C57" t="s">
        <v>38</v>
      </c>
    </row>
    <row r="59" spans="1:7" x14ac:dyDescent="0.25">
      <c r="A59" s="316" t="s">
        <v>39</v>
      </c>
      <c r="B59" s="316"/>
      <c r="C59" s="316"/>
      <c r="D59" s="316"/>
      <c r="E59" s="316"/>
      <c r="F59" s="316"/>
      <c r="G59" s="316"/>
    </row>
    <row r="60" spans="1:7" x14ac:dyDescent="0.25">
      <c r="A60" s="316" t="s">
        <v>40</v>
      </c>
      <c r="B60" s="316"/>
      <c r="C60" s="316"/>
      <c r="D60" s="316"/>
      <c r="E60" s="316"/>
      <c r="F60" s="316"/>
      <c r="G60" s="316"/>
    </row>
    <row r="61" spans="1:7" x14ac:dyDescent="0.25">
      <c r="A61" s="316" t="s">
        <v>316</v>
      </c>
      <c r="B61" s="316"/>
      <c r="C61" s="316"/>
      <c r="D61" s="316"/>
      <c r="E61" s="316"/>
      <c r="F61" s="316"/>
      <c r="G61" s="316"/>
    </row>
  </sheetData>
  <mergeCells count="13">
    <mergeCell ref="A8:G8"/>
    <mergeCell ref="A59:G59"/>
    <mergeCell ref="A60:G60"/>
    <mergeCell ref="A61:G61"/>
    <mergeCell ref="N3:S3"/>
    <mergeCell ref="N4:S4"/>
    <mergeCell ref="N6:S6"/>
    <mergeCell ref="A3:G3"/>
    <mergeCell ref="A4:G4"/>
    <mergeCell ref="A6:G6"/>
    <mergeCell ref="A7:G7"/>
    <mergeCell ref="A5:G5"/>
    <mergeCell ref="A10:G10"/>
  </mergeCells>
  <pageMargins left="0.7" right="0.7" top="0.241458333333333" bottom="0.59" header="0.3" footer="0.34"/>
  <pageSetup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"/>
  <sheetViews>
    <sheetView view="pageLayout" zoomScaleNormal="100" workbookViewId="0"/>
  </sheetViews>
  <sheetFormatPr defaultRowHeight="12.75" x14ac:dyDescent="0.2"/>
  <cols>
    <col min="1" max="1" width="5.28515625" style="15" customWidth="1"/>
    <col min="2" max="2" width="1.85546875" style="15" customWidth="1"/>
    <col min="3" max="3" width="11.28515625" style="15" customWidth="1"/>
    <col min="4" max="4" width="1.85546875" style="15" customWidth="1"/>
    <col min="5" max="5" width="9" style="15" customWidth="1"/>
    <col min="6" max="6" width="1.85546875" style="15" customWidth="1"/>
    <col min="7" max="7" width="12.42578125" style="15" customWidth="1"/>
    <col min="8" max="8" width="1.85546875" style="15" customWidth="1"/>
    <col min="9" max="9" width="9" style="15" customWidth="1"/>
    <col min="10" max="10" width="1.85546875" style="15" customWidth="1"/>
    <col min="11" max="11" width="12.42578125" style="15" customWidth="1"/>
    <col min="12" max="12" width="1.85546875" style="15" customWidth="1"/>
    <col min="13" max="13" width="11.28515625" style="15" customWidth="1"/>
    <col min="14" max="256" width="9.140625" style="15"/>
    <col min="257" max="257" width="4.7109375" style="15" customWidth="1"/>
    <col min="258" max="258" width="2.7109375" style="15" customWidth="1"/>
    <col min="259" max="259" width="25.7109375" style="15" customWidth="1"/>
    <col min="260" max="260" width="2.7109375" style="15" customWidth="1"/>
    <col min="261" max="261" width="15.7109375" style="15" customWidth="1"/>
    <col min="262" max="262" width="2.7109375" style="15" customWidth="1"/>
    <col min="263" max="263" width="15.7109375" style="15" customWidth="1"/>
    <col min="264" max="512" width="9.140625" style="15"/>
    <col min="513" max="513" width="4.7109375" style="15" customWidth="1"/>
    <col min="514" max="514" width="2.7109375" style="15" customWidth="1"/>
    <col min="515" max="515" width="25.7109375" style="15" customWidth="1"/>
    <col min="516" max="516" width="2.7109375" style="15" customWidth="1"/>
    <col min="517" max="517" width="15.7109375" style="15" customWidth="1"/>
    <col min="518" max="518" width="2.7109375" style="15" customWidth="1"/>
    <col min="519" max="519" width="15.7109375" style="15" customWidth="1"/>
    <col min="520" max="768" width="9.140625" style="15"/>
    <col min="769" max="769" width="4.7109375" style="15" customWidth="1"/>
    <col min="770" max="770" width="2.7109375" style="15" customWidth="1"/>
    <col min="771" max="771" width="25.7109375" style="15" customWidth="1"/>
    <col min="772" max="772" width="2.7109375" style="15" customWidth="1"/>
    <col min="773" max="773" width="15.7109375" style="15" customWidth="1"/>
    <col min="774" max="774" width="2.7109375" style="15" customWidth="1"/>
    <col min="775" max="775" width="15.7109375" style="15" customWidth="1"/>
    <col min="776" max="1024" width="9.140625" style="15"/>
    <col min="1025" max="1025" width="4.7109375" style="15" customWidth="1"/>
    <col min="1026" max="1026" width="2.7109375" style="15" customWidth="1"/>
    <col min="1027" max="1027" width="25.7109375" style="15" customWidth="1"/>
    <col min="1028" max="1028" width="2.7109375" style="15" customWidth="1"/>
    <col min="1029" max="1029" width="15.7109375" style="15" customWidth="1"/>
    <col min="1030" max="1030" width="2.7109375" style="15" customWidth="1"/>
    <col min="1031" max="1031" width="15.7109375" style="15" customWidth="1"/>
    <col min="1032" max="1280" width="9.140625" style="15"/>
    <col min="1281" max="1281" width="4.7109375" style="15" customWidth="1"/>
    <col min="1282" max="1282" width="2.7109375" style="15" customWidth="1"/>
    <col min="1283" max="1283" width="25.7109375" style="15" customWidth="1"/>
    <col min="1284" max="1284" width="2.7109375" style="15" customWidth="1"/>
    <col min="1285" max="1285" width="15.7109375" style="15" customWidth="1"/>
    <col min="1286" max="1286" width="2.7109375" style="15" customWidth="1"/>
    <col min="1287" max="1287" width="15.7109375" style="15" customWidth="1"/>
    <col min="1288" max="1536" width="9.140625" style="15"/>
    <col min="1537" max="1537" width="4.7109375" style="15" customWidth="1"/>
    <col min="1538" max="1538" width="2.7109375" style="15" customWidth="1"/>
    <col min="1539" max="1539" width="25.7109375" style="15" customWidth="1"/>
    <col min="1540" max="1540" width="2.7109375" style="15" customWidth="1"/>
    <col min="1541" max="1541" width="15.7109375" style="15" customWidth="1"/>
    <col min="1542" max="1542" width="2.7109375" style="15" customWidth="1"/>
    <col min="1543" max="1543" width="15.7109375" style="15" customWidth="1"/>
    <col min="1544" max="1792" width="9.140625" style="15"/>
    <col min="1793" max="1793" width="4.7109375" style="15" customWidth="1"/>
    <col min="1794" max="1794" width="2.7109375" style="15" customWidth="1"/>
    <col min="1795" max="1795" width="25.7109375" style="15" customWidth="1"/>
    <col min="1796" max="1796" width="2.7109375" style="15" customWidth="1"/>
    <col min="1797" max="1797" width="15.7109375" style="15" customWidth="1"/>
    <col min="1798" max="1798" width="2.7109375" style="15" customWidth="1"/>
    <col min="1799" max="1799" width="15.7109375" style="15" customWidth="1"/>
    <col min="1800" max="2048" width="9.140625" style="15"/>
    <col min="2049" max="2049" width="4.7109375" style="15" customWidth="1"/>
    <col min="2050" max="2050" width="2.7109375" style="15" customWidth="1"/>
    <col min="2051" max="2051" width="25.7109375" style="15" customWidth="1"/>
    <col min="2052" max="2052" width="2.7109375" style="15" customWidth="1"/>
    <col min="2053" max="2053" width="15.7109375" style="15" customWidth="1"/>
    <col min="2054" max="2054" width="2.7109375" style="15" customWidth="1"/>
    <col min="2055" max="2055" width="15.7109375" style="15" customWidth="1"/>
    <col min="2056" max="2304" width="9.140625" style="15"/>
    <col min="2305" max="2305" width="4.7109375" style="15" customWidth="1"/>
    <col min="2306" max="2306" width="2.7109375" style="15" customWidth="1"/>
    <col min="2307" max="2307" width="25.7109375" style="15" customWidth="1"/>
    <col min="2308" max="2308" width="2.7109375" style="15" customWidth="1"/>
    <col min="2309" max="2309" width="15.7109375" style="15" customWidth="1"/>
    <col min="2310" max="2310" width="2.7109375" style="15" customWidth="1"/>
    <col min="2311" max="2311" width="15.7109375" style="15" customWidth="1"/>
    <col min="2312" max="2560" width="9.140625" style="15"/>
    <col min="2561" max="2561" width="4.7109375" style="15" customWidth="1"/>
    <col min="2562" max="2562" width="2.7109375" style="15" customWidth="1"/>
    <col min="2563" max="2563" width="25.7109375" style="15" customWidth="1"/>
    <col min="2564" max="2564" width="2.7109375" style="15" customWidth="1"/>
    <col min="2565" max="2565" width="15.7109375" style="15" customWidth="1"/>
    <col min="2566" max="2566" width="2.7109375" style="15" customWidth="1"/>
    <col min="2567" max="2567" width="15.7109375" style="15" customWidth="1"/>
    <col min="2568" max="2816" width="9.140625" style="15"/>
    <col min="2817" max="2817" width="4.7109375" style="15" customWidth="1"/>
    <col min="2818" max="2818" width="2.7109375" style="15" customWidth="1"/>
    <col min="2819" max="2819" width="25.7109375" style="15" customWidth="1"/>
    <col min="2820" max="2820" width="2.7109375" style="15" customWidth="1"/>
    <col min="2821" max="2821" width="15.7109375" style="15" customWidth="1"/>
    <col min="2822" max="2822" width="2.7109375" style="15" customWidth="1"/>
    <col min="2823" max="2823" width="15.7109375" style="15" customWidth="1"/>
    <col min="2824" max="3072" width="9.140625" style="15"/>
    <col min="3073" max="3073" width="4.7109375" style="15" customWidth="1"/>
    <col min="3074" max="3074" width="2.7109375" style="15" customWidth="1"/>
    <col min="3075" max="3075" width="25.7109375" style="15" customWidth="1"/>
    <col min="3076" max="3076" width="2.7109375" style="15" customWidth="1"/>
    <col min="3077" max="3077" width="15.7109375" style="15" customWidth="1"/>
    <col min="3078" max="3078" width="2.7109375" style="15" customWidth="1"/>
    <col min="3079" max="3079" width="15.7109375" style="15" customWidth="1"/>
    <col min="3080" max="3328" width="9.140625" style="15"/>
    <col min="3329" max="3329" width="4.7109375" style="15" customWidth="1"/>
    <col min="3330" max="3330" width="2.7109375" style="15" customWidth="1"/>
    <col min="3331" max="3331" width="25.7109375" style="15" customWidth="1"/>
    <col min="3332" max="3332" width="2.7109375" style="15" customWidth="1"/>
    <col min="3333" max="3333" width="15.7109375" style="15" customWidth="1"/>
    <col min="3334" max="3334" width="2.7109375" style="15" customWidth="1"/>
    <col min="3335" max="3335" width="15.7109375" style="15" customWidth="1"/>
    <col min="3336" max="3584" width="9.140625" style="15"/>
    <col min="3585" max="3585" width="4.7109375" style="15" customWidth="1"/>
    <col min="3586" max="3586" width="2.7109375" style="15" customWidth="1"/>
    <col min="3587" max="3587" width="25.7109375" style="15" customWidth="1"/>
    <col min="3588" max="3588" width="2.7109375" style="15" customWidth="1"/>
    <col min="3589" max="3589" width="15.7109375" style="15" customWidth="1"/>
    <col min="3590" max="3590" width="2.7109375" style="15" customWidth="1"/>
    <col min="3591" max="3591" width="15.7109375" style="15" customWidth="1"/>
    <col min="3592" max="3840" width="9.140625" style="15"/>
    <col min="3841" max="3841" width="4.7109375" style="15" customWidth="1"/>
    <col min="3842" max="3842" width="2.7109375" style="15" customWidth="1"/>
    <col min="3843" max="3843" width="25.7109375" style="15" customWidth="1"/>
    <col min="3844" max="3844" width="2.7109375" style="15" customWidth="1"/>
    <col min="3845" max="3845" width="15.7109375" style="15" customWidth="1"/>
    <col min="3846" max="3846" width="2.7109375" style="15" customWidth="1"/>
    <col min="3847" max="3847" width="15.7109375" style="15" customWidth="1"/>
    <col min="3848" max="4096" width="9.140625" style="15"/>
    <col min="4097" max="4097" width="4.7109375" style="15" customWidth="1"/>
    <col min="4098" max="4098" width="2.7109375" style="15" customWidth="1"/>
    <col min="4099" max="4099" width="25.7109375" style="15" customWidth="1"/>
    <col min="4100" max="4100" width="2.7109375" style="15" customWidth="1"/>
    <col min="4101" max="4101" width="15.7109375" style="15" customWidth="1"/>
    <col min="4102" max="4102" width="2.7109375" style="15" customWidth="1"/>
    <col min="4103" max="4103" width="15.7109375" style="15" customWidth="1"/>
    <col min="4104" max="4352" width="9.140625" style="15"/>
    <col min="4353" max="4353" width="4.7109375" style="15" customWidth="1"/>
    <col min="4354" max="4354" width="2.7109375" style="15" customWidth="1"/>
    <col min="4355" max="4355" width="25.7109375" style="15" customWidth="1"/>
    <col min="4356" max="4356" width="2.7109375" style="15" customWidth="1"/>
    <col min="4357" max="4357" width="15.7109375" style="15" customWidth="1"/>
    <col min="4358" max="4358" width="2.7109375" style="15" customWidth="1"/>
    <col min="4359" max="4359" width="15.7109375" style="15" customWidth="1"/>
    <col min="4360" max="4608" width="9.140625" style="15"/>
    <col min="4609" max="4609" width="4.7109375" style="15" customWidth="1"/>
    <col min="4610" max="4610" width="2.7109375" style="15" customWidth="1"/>
    <col min="4611" max="4611" width="25.7109375" style="15" customWidth="1"/>
    <col min="4612" max="4612" width="2.7109375" style="15" customWidth="1"/>
    <col min="4613" max="4613" width="15.7109375" style="15" customWidth="1"/>
    <col min="4614" max="4614" width="2.7109375" style="15" customWidth="1"/>
    <col min="4615" max="4615" width="15.7109375" style="15" customWidth="1"/>
    <col min="4616" max="4864" width="9.140625" style="15"/>
    <col min="4865" max="4865" width="4.7109375" style="15" customWidth="1"/>
    <col min="4866" max="4866" width="2.7109375" style="15" customWidth="1"/>
    <col min="4867" max="4867" width="25.7109375" style="15" customWidth="1"/>
    <col min="4868" max="4868" width="2.7109375" style="15" customWidth="1"/>
    <col min="4869" max="4869" width="15.7109375" style="15" customWidth="1"/>
    <col min="4870" max="4870" width="2.7109375" style="15" customWidth="1"/>
    <col min="4871" max="4871" width="15.7109375" style="15" customWidth="1"/>
    <col min="4872" max="5120" width="9.140625" style="15"/>
    <col min="5121" max="5121" width="4.7109375" style="15" customWidth="1"/>
    <col min="5122" max="5122" width="2.7109375" style="15" customWidth="1"/>
    <col min="5123" max="5123" width="25.7109375" style="15" customWidth="1"/>
    <col min="5124" max="5124" width="2.7109375" style="15" customWidth="1"/>
    <col min="5125" max="5125" width="15.7109375" style="15" customWidth="1"/>
    <col min="5126" max="5126" width="2.7109375" style="15" customWidth="1"/>
    <col min="5127" max="5127" width="15.7109375" style="15" customWidth="1"/>
    <col min="5128" max="5376" width="9.140625" style="15"/>
    <col min="5377" max="5377" width="4.7109375" style="15" customWidth="1"/>
    <col min="5378" max="5378" width="2.7109375" style="15" customWidth="1"/>
    <col min="5379" max="5379" width="25.7109375" style="15" customWidth="1"/>
    <col min="5380" max="5380" width="2.7109375" style="15" customWidth="1"/>
    <col min="5381" max="5381" width="15.7109375" style="15" customWidth="1"/>
    <col min="5382" max="5382" width="2.7109375" style="15" customWidth="1"/>
    <col min="5383" max="5383" width="15.7109375" style="15" customWidth="1"/>
    <col min="5384" max="5632" width="9.140625" style="15"/>
    <col min="5633" max="5633" width="4.7109375" style="15" customWidth="1"/>
    <col min="5634" max="5634" width="2.7109375" style="15" customWidth="1"/>
    <col min="5635" max="5635" width="25.7109375" style="15" customWidth="1"/>
    <col min="5636" max="5636" width="2.7109375" style="15" customWidth="1"/>
    <col min="5637" max="5637" width="15.7109375" style="15" customWidth="1"/>
    <col min="5638" max="5638" width="2.7109375" style="15" customWidth="1"/>
    <col min="5639" max="5639" width="15.7109375" style="15" customWidth="1"/>
    <col min="5640" max="5888" width="9.140625" style="15"/>
    <col min="5889" max="5889" width="4.7109375" style="15" customWidth="1"/>
    <col min="5890" max="5890" width="2.7109375" style="15" customWidth="1"/>
    <col min="5891" max="5891" width="25.7109375" style="15" customWidth="1"/>
    <col min="5892" max="5892" width="2.7109375" style="15" customWidth="1"/>
    <col min="5893" max="5893" width="15.7109375" style="15" customWidth="1"/>
    <col min="5894" max="5894" width="2.7109375" style="15" customWidth="1"/>
    <col min="5895" max="5895" width="15.7109375" style="15" customWidth="1"/>
    <col min="5896" max="6144" width="9.140625" style="15"/>
    <col min="6145" max="6145" width="4.7109375" style="15" customWidth="1"/>
    <col min="6146" max="6146" width="2.7109375" style="15" customWidth="1"/>
    <col min="6147" max="6147" width="25.7109375" style="15" customWidth="1"/>
    <col min="6148" max="6148" width="2.7109375" style="15" customWidth="1"/>
    <col min="6149" max="6149" width="15.7109375" style="15" customWidth="1"/>
    <col min="6150" max="6150" width="2.7109375" style="15" customWidth="1"/>
    <col min="6151" max="6151" width="15.7109375" style="15" customWidth="1"/>
    <col min="6152" max="6400" width="9.140625" style="15"/>
    <col min="6401" max="6401" width="4.7109375" style="15" customWidth="1"/>
    <col min="6402" max="6402" width="2.7109375" style="15" customWidth="1"/>
    <col min="6403" max="6403" width="25.7109375" style="15" customWidth="1"/>
    <col min="6404" max="6404" width="2.7109375" style="15" customWidth="1"/>
    <col min="6405" max="6405" width="15.7109375" style="15" customWidth="1"/>
    <col min="6406" max="6406" width="2.7109375" style="15" customWidth="1"/>
    <col min="6407" max="6407" width="15.7109375" style="15" customWidth="1"/>
    <col min="6408" max="6656" width="9.140625" style="15"/>
    <col min="6657" max="6657" width="4.7109375" style="15" customWidth="1"/>
    <col min="6658" max="6658" width="2.7109375" style="15" customWidth="1"/>
    <col min="6659" max="6659" width="25.7109375" style="15" customWidth="1"/>
    <col min="6660" max="6660" width="2.7109375" style="15" customWidth="1"/>
    <col min="6661" max="6661" width="15.7109375" style="15" customWidth="1"/>
    <col min="6662" max="6662" width="2.7109375" style="15" customWidth="1"/>
    <col min="6663" max="6663" width="15.7109375" style="15" customWidth="1"/>
    <col min="6664" max="6912" width="9.140625" style="15"/>
    <col min="6913" max="6913" width="4.7109375" style="15" customWidth="1"/>
    <col min="6914" max="6914" width="2.7109375" style="15" customWidth="1"/>
    <col min="6915" max="6915" width="25.7109375" style="15" customWidth="1"/>
    <col min="6916" max="6916" width="2.7109375" style="15" customWidth="1"/>
    <col min="6917" max="6917" width="15.7109375" style="15" customWidth="1"/>
    <col min="6918" max="6918" width="2.7109375" style="15" customWidth="1"/>
    <col min="6919" max="6919" width="15.7109375" style="15" customWidth="1"/>
    <col min="6920" max="7168" width="9.140625" style="15"/>
    <col min="7169" max="7169" width="4.7109375" style="15" customWidth="1"/>
    <col min="7170" max="7170" width="2.7109375" style="15" customWidth="1"/>
    <col min="7171" max="7171" width="25.7109375" style="15" customWidth="1"/>
    <col min="7172" max="7172" width="2.7109375" style="15" customWidth="1"/>
    <col min="7173" max="7173" width="15.7109375" style="15" customWidth="1"/>
    <col min="7174" max="7174" width="2.7109375" style="15" customWidth="1"/>
    <col min="7175" max="7175" width="15.7109375" style="15" customWidth="1"/>
    <col min="7176" max="7424" width="9.140625" style="15"/>
    <col min="7425" max="7425" width="4.7109375" style="15" customWidth="1"/>
    <col min="7426" max="7426" width="2.7109375" style="15" customWidth="1"/>
    <col min="7427" max="7427" width="25.7109375" style="15" customWidth="1"/>
    <col min="7428" max="7428" width="2.7109375" style="15" customWidth="1"/>
    <col min="7429" max="7429" width="15.7109375" style="15" customWidth="1"/>
    <col min="7430" max="7430" width="2.7109375" style="15" customWidth="1"/>
    <col min="7431" max="7431" width="15.7109375" style="15" customWidth="1"/>
    <col min="7432" max="7680" width="9.140625" style="15"/>
    <col min="7681" max="7681" width="4.7109375" style="15" customWidth="1"/>
    <col min="7682" max="7682" width="2.7109375" style="15" customWidth="1"/>
    <col min="7683" max="7683" width="25.7109375" style="15" customWidth="1"/>
    <col min="7684" max="7684" width="2.7109375" style="15" customWidth="1"/>
    <col min="7685" max="7685" width="15.7109375" style="15" customWidth="1"/>
    <col min="7686" max="7686" width="2.7109375" style="15" customWidth="1"/>
    <col min="7687" max="7687" width="15.7109375" style="15" customWidth="1"/>
    <col min="7688" max="7936" width="9.140625" style="15"/>
    <col min="7937" max="7937" width="4.7109375" style="15" customWidth="1"/>
    <col min="7938" max="7938" width="2.7109375" style="15" customWidth="1"/>
    <col min="7939" max="7939" width="25.7109375" style="15" customWidth="1"/>
    <col min="7940" max="7940" width="2.7109375" style="15" customWidth="1"/>
    <col min="7941" max="7941" width="15.7109375" style="15" customWidth="1"/>
    <col min="7942" max="7942" width="2.7109375" style="15" customWidth="1"/>
    <col min="7943" max="7943" width="15.7109375" style="15" customWidth="1"/>
    <col min="7944" max="8192" width="9.140625" style="15"/>
    <col min="8193" max="8193" width="4.7109375" style="15" customWidth="1"/>
    <col min="8194" max="8194" width="2.7109375" style="15" customWidth="1"/>
    <col min="8195" max="8195" width="25.7109375" style="15" customWidth="1"/>
    <col min="8196" max="8196" width="2.7109375" style="15" customWidth="1"/>
    <col min="8197" max="8197" width="15.7109375" style="15" customWidth="1"/>
    <col min="8198" max="8198" width="2.7109375" style="15" customWidth="1"/>
    <col min="8199" max="8199" width="15.7109375" style="15" customWidth="1"/>
    <col min="8200" max="8448" width="9.140625" style="15"/>
    <col min="8449" max="8449" width="4.7109375" style="15" customWidth="1"/>
    <col min="8450" max="8450" width="2.7109375" style="15" customWidth="1"/>
    <col min="8451" max="8451" width="25.7109375" style="15" customWidth="1"/>
    <col min="8452" max="8452" width="2.7109375" style="15" customWidth="1"/>
    <col min="8453" max="8453" width="15.7109375" style="15" customWidth="1"/>
    <col min="8454" max="8454" width="2.7109375" style="15" customWidth="1"/>
    <col min="8455" max="8455" width="15.7109375" style="15" customWidth="1"/>
    <col min="8456" max="8704" width="9.140625" style="15"/>
    <col min="8705" max="8705" width="4.7109375" style="15" customWidth="1"/>
    <col min="8706" max="8706" width="2.7109375" style="15" customWidth="1"/>
    <col min="8707" max="8707" width="25.7109375" style="15" customWidth="1"/>
    <col min="8708" max="8708" width="2.7109375" style="15" customWidth="1"/>
    <col min="8709" max="8709" width="15.7109375" style="15" customWidth="1"/>
    <col min="8710" max="8710" width="2.7109375" style="15" customWidth="1"/>
    <col min="8711" max="8711" width="15.7109375" style="15" customWidth="1"/>
    <col min="8712" max="8960" width="9.140625" style="15"/>
    <col min="8961" max="8961" width="4.7109375" style="15" customWidth="1"/>
    <col min="8962" max="8962" width="2.7109375" style="15" customWidth="1"/>
    <col min="8963" max="8963" width="25.7109375" style="15" customWidth="1"/>
    <col min="8964" max="8964" width="2.7109375" style="15" customWidth="1"/>
    <col min="8965" max="8965" width="15.7109375" style="15" customWidth="1"/>
    <col min="8966" max="8966" width="2.7109375" style="15" customWidth="1"/>
    <col min="8967" max="8967" width="15.7109375" style="15" customWidth="1"/>
    <col min="8968" max="9216" width="9.140625" style="15"/>
    <col min="9217" max="9217" width="4.7109375" style="15" customWidth="1"/>
    <col min="9218" max="9218" width="2.7109375" style="15" customWidth="1"/>
    <col min="9219" max="9219" width="25.7109375" style="15" customWidth="1"/>
    <col min="9220" max="9220" width="2.7109375" style="15" customWidth="1"/>
    <col min="9221" max="9221" width="15.7109375" style="15" customWidth="1"/>
    <col min="9222" max="9222" width="2.7109375" style="15" customWidth="1"/>
    <col min="9223" max="9223" width="15.7109375" style="15" customWidth="1"/>
    <col min="9224" max="9472" width="9.140625" style="15"/>
    <col min="9473" max="9473" width="4.7109375" style="15" customWidth="1"/>
    <col min="9474" max="9474" width="2.7109375" style="15" customWidth="1"/>
    <col min="9475" max="9475" width="25.7109375" style="15" customWidth="1"/>
    <col min="9476" max="9476" width="2.7109375" style="15" customWidth="1"/>
    <col min="9477" max="9477" width="15.7109375" style="15" customWidth="1"/>
    <col min="9478" max="9478" width="2.7109375" style="15" customWidth="1"/>
    <col min="9479" max="9479" width="15.7109375" style="15" customWidth="1"/>
    <col min="9480" max="9728" width="9.140625" style="15"/>
    <col min="9729" max="9729" width="4.7109375" style="15" customWidth="1"/>
    <col min="9730" max="9730" width="2.7109375" style="15" customWidth="1"/>
    <col min="9731" max="9731" width="25.7109375" style="15" customWidth="1"/>
    <col min="9732" max="9732" width="2.7109375" style="15" customWidth="1"/>
    <col min="9733" max="9733" width="15.7109375" style="15" customWidth="1"/>
    <col min="9734" max="9734" width="2.7109375" style="15" customWidth="1"/>
    <col min="9735" max="9735" width="15.7109375" style="15" customWidth="1"/>
    <col min="9736" max="9984" width="9.140625" style="15"/>
    <col min="9985" max="9985" width="4.7109375" style="15" customWidth="1"/>
    <col min="9986" max="9986" width="2.7109375" style="15" customWidth="1"/>
    <col min="9987" max="9987" width="25.7109375" style="15" customWidth="1"/>
    <col min="9988" max="9988" width="2.7109375" style="15" customWidth="1"/>
    <col min="9989" max="9989" width="15.7109375" style="15" customWidth="1"/>
    <col min="9990" max="9990" width="2.7109375" style="15" customWidth="1"/>
    <col min="9991" max="9991" width="15.7109375" style="15" customWidth="1"/>
    <col min="9992" max="10240" width="9.140625" style="15"/>
    <col min="10241" max="10241" width="4.7109375" style="15" customWidth="1"/>
    <col min="10242" max="10242" width="2.7109375" style="15" customWidth="1"/>
    <col min="10243" max="10243" width="25.7109375" style="15" customWidth="1"/>
    <col min="10244" max="10244" width="2.7109375" style="15" customWidth="1"/>
    <col min="10245" max="10245" width="15.7109375" style="15" customWidth="1"/>
    <col min="10246" max="10246" width="2.7109375" style="15" customWidth="1"/>
    <col min="10247" max="10247" width="15.7109375" style="15" customWidth="1"/>
    <col min="10248" max="10496" width="9.140625" style="15"/>
    <col min="10497" max="10497" width="4.7109375" style="15" customWidth="1"/>
    <col min="10498" max="10498" width="2.7109375" style="15" customWidth="1"/>
    <col min="10499" max="10499" width="25.7109375" style="15" customWidth="1"/>
    <col min="10500" max="10500" width="2.7109375" style="15" customWidth="1"/>
    <col min="10501" max="10501" width="15.7109375" style="15" customWidth="1"/>
    <col min="10502" max="10502" width="2.7109375" style="15" customWidth="1"/>
    <col min="10503" max="10503" width="15.7109375" style="15" customWidth="1"/>
    <col min="10504" max="10752" width="9.140625" style="15"/>
    <col min="10753" max="10753" width="4.7109375" style="15" customWidth="1"/>
    <col min="10754" max="10754" width="2.7109375" style="15" customWidth="1"/>
    <col min="10755" max="10755" width="25.7109375" style="15" customWidth="1"/>
    <col min="10756" max="10756" width="2.7109375" style="15" customWidth="1"/>
    <col min="10757" max="10757" width="15.7109375" style="15" customWidth="1"/>
    <col min="10758" max="10758" width="2.7109375" style="15" customWidth="1"/>
    <col min="10759" max="10759" width="15.7109375" style="15" customWidth="1"/>
    <col min="10760" max="11008" width="9.140625" style="15"/>
    <col min="11009" max="11009" width="4.7109375" style="15" customWidth="1"/>
    <col min="11010" max="11010" width="2.7109375" style="15" customWidth="1"/>
    <col min="11011" max="11011" width="25.7109375" style="15" customWidth="1"/>
    <col min="11012" max="11012" width="2.7109375" style="15" customWidth="1"/>
    <col min="11013" max="11013" width="15.7109375" style="15" customWidth="1"/>
    <col min="11014" max="11014" width="2.7109375" style="15" customWidth="1"/>
    <col min="11015" max="11015" width="15.7109375" style="15" customWidth="1"/>
    <col min="11016" max="11264" width="9.140625" style="15"/>
    <col min="11265" max="11265" width="4.7109375" style="15" customWidth="1"/>
    <col min="11266" max="11266" width="2.7109375" style="15" customWidth="1"/>
    <col min="11267" max="11267" width="25.7109375" style="15" customWidth="1"/>
    <col min="11268" max="11268" width="2.7109375" style="15" customWidth="1"/>
    <col min="11269" max="11269" width="15.7109375" style="15" customWidth="1"/>
    <col min="11270" max="11270" width="2.7109375" style="15" customWidth="1"/>
    <col min="11271" max="11271" width="15.7109375" style="15" customWidth="1"/>
    <col min="11272" max="11520" width="9.140625" style="15"/>
    <col min="11521" max="11521" width="4.7109375" style="15" customWidth="1"/>
    <col min="11522" max="11522" width="2.7109375" style="15" customWidth="1"/>
    <col min="11523" max="11523" width="25.7109375" style="15" customWidth="1"/>
    <col min="11524" max="11524" width="2.7109375" style="15" customWidth="1"/>
    <col min="11525" max="11525" width="15.7109375" style="15" customWidth="1"/>
    <col min="11526" max="11526" width="2.7109375" style="15" customWidth="1"/>
    <col min="11527" max="11527" width="15.7109375" style="15" customWidth="1"/>
    <col min="11528" max="11776" width="9.140625" style="15"/>
    <col min="11777" max="11777" width="4.7109375" style="15" customWidth="1"/>
    <col min="11778" max="11778" width="2.7109375" style="15" customWidth="1"/>
    <col min="11779" max="11779" width="25.7109375" style="15" customWidth="1"/>
    <col min="11780" max="11780" width="2.7109375" style="15" customWidth="1"/>
    <col min="11781" max="11781" width="15.7109375" style="15" customWidth="1"/>
    <col min="11782" max="11782" width="2.7109375" style="15" customWidth="1"/>
    <col min="11783" max="11783" width="15.7109375" style="15" customWidth="1"/>
    <col min="11784" max="12032" width="9.140625" style="15"/>
    <col min="12033" max="12033" width="4.7109375" style="15" customWidth="1"/>
    <col min="12034" max="12034" width="2.7109375" style="15" customWidth="1"/>
    <col min="12035" max="12035" width="25.7109375" style="15" customWidth="1"/>
    <col min="12036" max="12036" width="2.7109375" style="15" customWidth="1"/>
    <col min="12037" max="12037" width="15.7109375" style="15" customWidth="1"/>
    <col min="12038" max="12038" width="2.7109375" style="15" customWidth="1"/>
    <col min="12039" max="12039" width="15.7109375" style="15" customWidth="1"/>
    <col min="12040" max="12288" width="9.140625" style="15"/>
    <col min="12289" max="12289" width="4.7109375" style="15" customWidth="1"/>
    <col min="12290" max="12290" width="2.7109375" style="15" customWidth="1"/>
    <col min="12291" max="12291" width="25.7109375" style="15" customWidth="1"/>
    <col min="12292" max="12292" width="2.7109375" style="15" customWidth="1"/>
    <col min="12293" max="12293" width="15.7109375" style="15" customWidth="1"/>
    <col min="12294" max="12294" width="2.7109375" style="15" customWidth="1"/>
    <col min="12295" max="12295" width="15.7109375" style="15" customWidth="1"/>
    <col min="12296" max="12544" width="9.140625" style="15"/>
    <col min="12545" max="12545" width="4.7109375" style="15" customWidth="1"/>
    <col min="12546" max="12546" width="2.7109375" style="15" customWidth="1"/>
    <col min="12547" max="12547" width="25.7109375" style="15" customWidth="1"/>
    <col min="12548" max="12548" width="2.7109375" style="15" customWidth="1"/>
    <col min="12549" max="12549" width="15.7109375" style="15" customWidth="1"/>
    <col min="12550" max="12550" width="2.7109375" style="15" customWidth="1"/>
    <col min="12551" max="12551" width="15.7109375" style="15" customWidth="1"/>
    <col min="12552" max="12800" width="9.140625" style="15"/>
    <col min="12801" max="12801" width="4.7109375" style="15" customWidth="1"/>
    <col min="12802" max="12802" width="2.7109375" style="15" customWidth="1"/>
    <col min="12803" max="12803" width="25.7109375" style="15" customWidth="1"/>
    <col min="12804" max="12804" width="2.7109375" style="15" customWidth="1"/>
    <col min="12805" max="12805" width="15.7109375" style="15" customWidth="1"/>
    <col min="12806" max="12806" width="2.7109375" style="15" customWidth="1"/>
    <col min="12807" max="12807" width="15.7109375" style="15" customWidth="1"/>
    <col min="12808" max="13056" width="9.140625" style="15"/>
    <col min="13057" max="13057" width="4.7109375" style="15" customWidth="1"/>
    <col min="13058" max="13058" width="2.7109375" style="15" customWidth="1"/>
    <col min="13059" max="13059" width="25.7109375" style="15" customWidth="1"/>
    <col min="13060" max="13060" width="2.7109375" style="15" customWidth="1"/>
    <col min="13061" max="13061" width="15.7109375" style="15" customWidth="1"/>
    <col min="13062" max="13062" width="2.7109375" style="15" customWidth="1"/>
    <col min="13063" max="13063" width="15.7109375" style="15" customWidth="1"/>
    <col min="13064" max="13312" width="9.140625" style="15"/>
    <col min="13313" max="13313" width="4.7109375" style="15" customWidth="1"/>
    <col min="13314" max="13314" width="2.7109375" style="15" customWidth="1"/>
    <col min="13315" max="13315" width="25.7109375" style="15" customWidth="1"/>
    <col min="13316" max="13316" width="2.7109375" style="15" customWidth="1"/>
    <col min="13317" max="13317" width="15.7109375" style="15" customWidth="1"/>
    <col min="13318" max="13318" width="2.7109375" style="15" customWidth="1"/>
    <col min="13319" max="13319" width="15.7109375" style="15" customWidth="1"/>
    <col min="13320" max="13568" width="9.140625" style="15"/>
    <col min="13569" max="13569" width="4.7109375" style="15" customWidth="1"/>
    <col min="13570" max="13570" width="2.7109375" style="15" customWidth="1"/>
    <col min="13571" max="13571" width="25.7109375" style="15" customWidth="1"/>
    <col min="13572" max="13572" width="2.7109375" style="15" customWidth="1"/>
    <col min="13573" max="13573" width="15.7109375" style="15" customWidth="1"/>
    <col min="13574" max="13574" width="2.7109375" style="15" customWidth="1"/>
    <col min="13575" max="13575" width="15.7109375" style="15" customWidth="1"/>
    <col min="13576" max="13824" width="9.140625" style="15"/>
    <col min="13825" max="13825" width="4.7109375" style="15" customWidth="1"/>
    <col min="13826" max="13826" width="2.7109375" style="15" customWidth="1"/>
    <col min="13827" max="13827" width="25.7109375" style="15" customWidth="1"/>
    <col min="13828" max="13828" width="2.7109375" style="15" customWidth="1"/>
    <col min="13829" max="13829" width="15.7109375" style="15" customWidth="1"/>
    <col min="13830" max="13830" width="2.7109375" style="15" customWidth="1"/>
    <col min="13831" max="13831" width="15.7109375" style="15" customWidth="1"/>
    <col min="13832" max="14080" width="9.140625" style="15"/>
    <col min="14081" max="14081" width="4.7109375" style="15" customWidth="1"/>
    <col min="14082" max="14082" width="2.7109375" style="15" customWidth="1"/>
    <col min="14083" max="14083" width="25.7109375" style="15" customWidth="1"/>
    <col min="14084" max="14084" width="2.7109375" style="15" customWidth="1"/>
    <col min="14085" max="14085" width="15.7109375" style="15" customWidth="1"/>
    <col min="14086" max="14086" width="2.7109375" style="15" customWidth="1"/>
    <col min="14087" max="14087" width="15.7109375" style="15" customWidth="1"/>
    <col min="14088" max="14336" width="9.140625" style="15"/>
    <col min="14337" max="14337" width="4.7109375" style="15" customWidth="1"/>
    <col min="14338" max="14338" width="2.7109375" style="15" customWidth="1"/>
    <col min="14339" max="14339" width="25.7109375" style="15" customWidth="1"/>
    <col min="14340" max="14340" width="2.7109375" style="15" customWidth="1"/>
    <col min="14341" max="14341" width="15.7109375" style="15" customWidth="1"/>
    <col min="14342" max="14342" width="2.7109375" style="15" customWidth="1"/>
    <col min="14343" max="14343" width="15.7109375" style="15" customWidth="1"/>
    <col min="14344" max="14592" width="9.140625" style="15"/>
    <col min="14593" max="14593" width="4.7109375" style="15" customWidth="1"/>
    <col min="14594" max="14594" width="2.7109375" style="15" customWidth="1"/>
    <col min="14595" max="14595" width="25.7109375" style="15" customWidth="1"/>
    <col min="14596" max="14596" width="2.7109375" style="15" customWidth="1"/>
    <col min="14597" max="14597" width="15.7109375" style="15" customWidth="1"/>
    <col min="14598" max="14598" width="2.7109375" style="15" customWidth="1"/>
    <col min="14599" max="14599" width="15.7109375" style="15" customWidth="1"/>
    <col min="14600" max="14848" width="9.140625" style="15"/>
    <col min="14849" max="14849" width="4.7109375" style="15" customWidth="1"/>
    <col min="14850" max="14850" width="2.7109375" style="15" customWidth="1"/>
    <col min="14851" max="14851" width="25.7109375" style="15" customWidth="1"/>
    <col min="14852" max="14852" width="2.7109375" style="15" customWidth="1"/>
    <col min="14853" max="14853" width="15.7109375" style="15" customWidth="1"/>
    <col min="14854" max="14854" width="2.7109375" style="15" customWidth="1"/>
    <col min="14855" max="14855" width="15.7109375" style="15" customWidth="1"/>
    <col min="14856" max="15104" width="9.140625" style="15"/>
    <col min="15105" max="15105" width="4.7109375" style="15" customWidth="1"/>
    <col min="15106" max="15106" width="2.7109375" style="15" customWidth="1"/>
    <col min="15107" max="15107" width="25.7109375" style="15" customWidth="1"/>
    <col min="15108" max="15108" width="2.7109375" style="15" customWidth="1"/>
    <col min="15109" max="15109" width="15.7109375" style="15" customWidth="1"/>
    <col min="15110" max="15110" width="2.7109375" style="15" customWidth="1"/>
    <col min="15111" max="15111" width="15.7109375" style="15" customWidth="1"/>
    <col min="15112" max="15360" width="9.140625" style="15"/>
    <col min="15361" max="15361" width="4.7109375" style="15" customWidth="1"/>
    <col min="15362" max="15362" width="2.7109375" style="15" customWidth="1"/>
    <col min="15363" max="15363" width="25.7109375" style="15" customWidth="1"/>
    <col min="15364" max="15364" width="2.7109375" style="15" customWidth="1"/>
    <col min="15365" max="15365" width="15.7109375" style="15" customWidth="1"/>
    <col min="15366" max="15366" width="2.7109375" style="15" customWidth="1"/>
    <col min="15367" max="15367" width="15.7109375" style="15" customWidth="1"/>
    <col min="15368" max="15616" width="9.140625" style="15"/>
    <col min="15617" max="15617" width="4.7109375" style="15" customWidth="1"/>
    <col min="15618" max="15618" width="2.7109375" style="15" customWidth="1"/>
    <col min="15619" max="15619" width="25.7109375" style="15" customWidth="1"/>
    <col min="15620" max="15620" width="2.7109375" style="15" customWidth="1"/>
    <col min="15621" max="15621" width="15.7109375" style="15" customWidth="1"/>
    <col min="15622" max="15622" width="2.7109375" style="15" customWidth="1"/>
    <col min="15623" max="15623" width="15.7109375" style="15" customWidth="1"/>
    <col min="15624" max="15872" width="9.140625" style="15"/>
    <col min="15873" max="15873" width="4.7109375" style="15" customWidth="1"/>
    <col min="15874" max="15874" width="2.7109375" style="15" customWidth="1"/>
    <col min="15875" max="15875" width="25.7109375" style="15" customWidth="1"/>
    <col min="15876" max="15876" width="2.7109375" style="15" customWidth="1"/>
    <col min="15877" max="15877" width="15.7109375" style="15" customWidth="1"/>
    <col min="15878" max="15878" width="2.7109375" style="15" customWidth="1"/>
    <col min="15879" max="15879" width="15.7109375" style="15" customWidth="1"/>
    <col min="15880" max="16128" width="9.140625" style="15"/>
    <col min="16129" max="16129" width="4.7109375" style="15" customWidth="1"/>
    <col min="16130" max="16130" width="2.7109375" style="15" customWidth="1"/>
    <col min="16131" max="16131" width="25.7109375" style="15" customWidth="1"/>
    <col min="16132" max="16132" width="2.7109375" style="15" customWidth="1"/>
    <col min="16133" max="16133" width="15.7109375" style="15" customWidth="1"/>
    <col min="16134" max="16134" width="2.7109375" style="15" customWidth="1"/>
    <col min="16135" max="16135" width="15.7109375" style="15" customWidth="1"/>
    <col min="16136" max="16384" width="9.140625" style="15"/>
  </cols>
  <sheetData>
    <row r="1" spans="1:13" ht="15" x14ac:dyDescent="0.25">
      <c r="A1"/>
      <c r="B1"/>
      <c r="C1"/>
      <c r="D1"/>
      <c r="E1"/>
      <c r="F1"/>
      <c r="M1" s="8"/>
    </row>
    <row r="2" spans="1:13" ht="15" x14ac:dyDescent="0.25">
      <c r="A2"/>
      <c r="B2"/>
      <c r="C2"/>
      <c r="D2"/>
      <c r="E2"/>
      <c r="F2"/>
      <c r="M2" s="8"/>
    </row>
    <row r="3" spans="1:13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15" x14ac:dyDescent="0.25">
      <c r="A5" s="316" t="s">
        <v>141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5" x14ac:dyDescent="0.25">
      <c r="A12" s="42"/>
      <c r="B12" s="42"/>
      <c r="C12" s="42"/>
      <c r="D12" s="42"/>
      <c r="E12" s="44" t="s">
        <v>112</v>
      </c>
      <c r="F12" s="44"/>
      <c r="G12" s="44" t="s">
        <v>113</v>
      </c>
      <c r="H12" s="44"/>
      <c r="I12" s="42"/>
      <c r="J12" s="42"/>
      <c r="K12" s="44" t="s">
        <v>114</v>
      </c>
      <c r="L12" s="44"/>
      <c r="M12" s="42"/>
    </row>
    <row r="13" spans="1:13" ht="15" x14ac:dyDescent="0.25">
      <c r="A13" s="44" t="s">
        <v>4</v>
      </c>
      <c r="B13" s="42"/>
      <c r="C13" s="42"/>
      <c r="D13" s="42"/>
      <c r="E13" s="44" t="s">
        <v>115</v>
      </c>
      <c r="F13" s="44"/>
      <c r="G13" s="44" t="s">
        <v>116</v>
      </c>
      <c r="H13" s="44"/>
      <c r="I13" s="44" t="s">
        <v>117</v>
      </c>
      <c r="J13" s="44"/>
      <c r="K13" s="44" t="s">
        <v>118</v>
      </c>
      <c r="L13" s="44"/>
      <c r="M13" s="44" t="s">
        <v>119</v>
      </c>
    </row>
    <row r="14" spans="1:13" ht="15" x14ac:dyDescent="0.25">
      <c r="A14" s="73" t="s">
        <v>5</v>
      </c>
      <c r="B14" s="42"/>
      <c r="C14" s="73" t="s">
        <v>120</v>
      </c>
      <c r="D14" s="44"/>
      <c r="E14" s="73" t="s">
        <v>121</v>
      </c>
      <c r="F14" s="44"/>
      <c r="G14" s="73" t="s">
        <v>112</v>
      </c>
      <c r="H14" s="44"/>
      <c r="I14" s="73" t="s">
        <v>112</v>
      </c>
      <c r="J14" s="44"/>
      <c r="K14" s="73" t="s">
        <v>122</v>
      </c>
      <c r="L14" s="44"/>
      <c r="M14" s="73" t="s">
        <v>105</v>
      </c>
    </row>
    <row r="15" spans="1:13" ht="15" x14ac:dyDescent="0.25">
      <c r="A15" s="43"/>
      <c r="B15" s="42"/>
      <c r="C15" s="44" t="s">
        <v>9</v>
      </c>
      <c r="D15" s="44"/>
      <c r="E15" s="44" t="s">
        <v>10</v>
      </c>
      <c r="F15" s="44"/>
      <c r="G15" s="44" t="s">
        <v>11</v>
      </c>
      <c r="H15" s="44"/>
      <c r="I15" s="44" t="s">
        <v>45</v>
      </c>
      <c r="J15" s="44"/>
      <c r="K15" s="44" t="s">
        <v>123</v>
      </c>
      <c r="L15" s="44"/>
      <c r="M15" s="44" t="s">
        <v>124</v>
      </c>
    </row>
    <row r="16" spans="1:13" ht="15" x14ac:dyDescent="0.25">
      <c r="A16" s="43"/>
      <c r="B16" s="42"/>
      <c r="C16" s="43"/>
      <c r="D16" s="44"/>
      <c r="E16" s="43"/>
      <c r="F16" s="44"/>
      <c r="G16" s="43"/>
      <c r="H16" s="44"/>
      <c r="I16" s="44" t="s">
        <v>125</v>
      </c>
      <c r="J16" s="44"/>
      <c r="K16" s="43"/>
      <c r="L16" s="44"/>
      <c r="M16" s="44" t="s">
        <v>126</v>
      </c>
    </row>
    <row r="17" spans="1:13" ht="15" x14ac:dyDescent="0.25">
      <c r="A17" s="44">
        <v>1</v>
      </c>
      <c r="B17" s="42"/>
      <c r="C17" s="45" t="s">
        <v>142</v>
      </c>
      <c r="D17" s="45"/>
      <c r="E17" s="46">
        <f>DATE(2022,4,30)-DATE(2021,1,1)+1</f>
        <v>485</v>
      </c>
      <c r="F17" s="46"/>
      <c r="G17" s="47">
        <f>(365/12/2)</f>
        <v>15.208333333333334</v>
      </c>
      <c r="H17" s="47"/>
      <c r="I17" s="47">
        <f t="shared" ref="I17:I28" si="0">E17-G17</f>
        <v>469.79166666666669</v>
      </c>
      <c r="J17" s="47"/>
      <c r="K17" s="48">
        <f>(1/12)</f>
        <v>8.3333333333333329E-2</v>
      </c>
      <c r="L17" s="48"/>
      <c r="M17" s="47">
        <f t="shared" ref="M17:M28" si="1">I17*K17</f>
        <v>39.149305555555557</v>
      </c>
    </row>
    <row r="18" spans="1:13" ht="15" x14ac:dyDescent="0.25">
      <c r="A18" s="44">
        <f t="shared" ref="A18:A29" si="2">A17+1</f>
        <v>2</v>
      </c>
      <c r="B18" s="42"/>
      <c r="C18" s="45" t="s">
        <v>128</v>
      </c>
      <c r="D18" s="45"/>
      <c r="E18" s="46">
        <f>DATE(2022,4,30)-DATE(2021,2,1)+1</f>
        <v>454</v>
      </c>
      <c r="F18" s="46"/>
      <c r="G18" s="47">
        <f t="shared" ref="G18:G28" si="3">(365/12/2)</f>
        <v>15.208333333333334</v>
      </c>
      <c r="H18" s="47"/>
      <c r="I18" s="47">
        <f t="shared" si="0"/>
        <v>438.79166666666669</v>
      </c>
      <c r="J18" s="47"/>
      <c r="K18" s="48">
        <f t="shared" ref="K18:K28" si="4">1/12</f>
        <v>8.3333333333333329E-2</v>
      </c>
      <c r="L18" s="48"/>
      <c r="M18" s="47">
        <f t="shared" si="1"/>
        <v>36.565972222222221</v>
      </c>
    </row>
    <row r="19" spans="1:13" ht="15" x14ac:dyDescent="0.25">
      <c r="A19" s="44">
        <f t="shared" si="2"/>
        <v>3</v>
      </c>
      <c r="B19" s="42"/>
      <c r="C19" s="45" t="s">
        <v>129</v>
      </c>
      <c r="D19" s="45"/>
      <c r="E19" s="46">
        <f>DATE(2022,4,30)-DATE(2021,3,1)+1</f>
        <v>426</v>
      </c>
      <c r="F19" s="46"/>
      <c r="G19" s="47">
        <f t="shared" si="3"/>
        <v>15.208333333333334</v>
      </c>
      <c r="H19" s="47"/>
      <c r="I19" s="47">
        <f t="shared" si="0"/>
        <v>410.79166666666669</v>
      </c>
      <c r="J19" s="47"/>
      <c r="K19" s="48">
        <f t="shared" si="4"/>
        <v>8.3333333333333329E-2</v>
      </c>
      <c r="L19" s="48"/>
      <c r="M19" s="47">
        <f t="shared" si="1"/>
        <v>34.232638888888886</v>
      </c>
    </row>
    <row r="20" spans="1:13" ht="15" x14ac:dyDescent="0.25">
      <c r="A20" s="44">
        <f t="shared" si="2"/>
        <v>4</v>
      </c>
      <c r="B20" s="42"/>
      <c r="C20" s="45" t="s">
        <v>143</v>
      </c>
      <c r="D20" s="45"/>
      <c r="E20" s="46">
        <f>DATE(2022,4,30)-DATE(2021,4,1)+1</f>
        <v>395</v>
      </c>
      <c r="F20" s="46"/>
      <c r="G20" s="47">
        <f t="shared" si="3"/>
        <v>15.208333333333334</v>
      </c>
      <c r="H20" s="47"/>
      <c r="I20" s="47">
        <f t="shared" si="0"/>
        <v>379.79166666666669</v>
      </c>
      <c r="J20" s="47"/>
      <c r="K20" s="48">
        <f t="shared" si="4"/>
        <v>8.3333333333333329E-2</v>
      </c>
      <c r="L20" s="48"/>
      <c r="M20" s="47">
        <f t="shared" si="1"/>
        <v>31.649305555555557</v>
      </c>
    </row>
    <row r="21" spans="1:13" ht="15" x14ac:dyDescent="0.25">
      <c r="A21" s="44">
        <f t="shared" si="2"/>
        <v>5</v>
      </c>
      <c r="B21" s="42"/>
      <c r="C21" s="45" t="s">
        <v>131</v>
      </c>
      <c r="D21" s="45"/>
      <c r="E21" s="46">
        <f>DATE(2022,4,30)-DATE(2021,5,1)+1</f>
        <v>365</v>
      </c>
      <c r="F21" s="46"/>
      <c r="G21" s="47">
        <f t="shared" si="3"/>
        <v>15.208333333333334</v>
      </c>
      <c r="H21" s="47"/>
      <c r="I21" s="47">
        <f t="shared" si="0"/>
        <v>349.79166666666669</v>
      </c>
      <c r="J21" s="47"/>
      <c r="K21" s="48">
        <f t="shared" si="4"/>
        <v>8.3333333333333329E-2</v>
      </c>
      <c r="L21" s="48"/>
      <c r="M21" s="47">
        <f t="shared" si="1"/>
        <v>29.149305555555557</v>
      </c>
    </row>
    <row r="22" spans="1:13" ht="15" x14ac:dyDescent="0.25">
      <c r="A22" s="44">
        <f t="shared" si="2"/>
        <v>6</v>
      </c>
      <c r="B22" s="42"/>
      <c r="C22" s="45" t="s">
        <v>132</v>
      </c>
      <c r="D22" s="45"/>
      <c r="E22" s="46">
        <f>DATE(2022,4,30)-DATE(2021,6,1)+1</f>
        <v>334</v>
      </c>
      <c r="F22" s="46"/>
      <c r="G22" s="47">
        <f t="shared" si="3"/>
        <v>15.208333333333334</v>
      </c>
      <c r="H22" s="47"/>
      <c r="I22" s="47">
        <f t="shared" si="0"/>
        <v>318.79166666666669</v>
      </c>
      <c r="J22" s="47"/>
      <c r="K22" s="48">
        <f t="shared" si="4"/>
        <v>8.3333333333333329E-2</v>
      </c>
      <c r="L22" s="48"/>
      <c r="M22" s="47">
        <f t="shared" si="1"/>
        <v>26.565972222222221</v>
      </c>
    </row>
    <row r="23" spans="1:13" ht="15" x14ac:dyDescent="0.25">
      <c r="A23" s="44">
        <f t="shared" si="2"/>
        <v>7</v>
      </c>
      <c r="B23" s="42"/>
      <c r="C23" s="45" t="s">
        <v>144</v>
      </c>
      <c r="D23" s="45"/>
      <c r="E23" s="46">
        <f>DATE(2022,10,31)-DATE(2021,7,1)+1</f>
        <v>488</v>
      </c>
      <c r="F23" s="46"/>
      <c r="G23" s="47">
        <f t="shared" si="3"/>
        <v>15.208333333333334</v>
      </c>
      <c r="H23" s="47"/>
      <c r="I23" s="47">
        <f t="shared" si="0"/>
        <v>472.79166666666669</v>
      </c>
      <c r="J23" s="47"/>
      <c r="K23" s="48">
        <f t="shared" si="4"/>
        <v>8.3333333333333329E-2</v>
      </c>
      <c r="L23" s="48"/>
      <c r="M23" s="47">
        <f t="shared" si="1"/>
        <v>39.399305555555557</v>
      </c>
    </row>
    <row r="24" spans="1:13" ht="15" x14ac:dyDescent="0.25">
      <c r="A24" s="44">
        <f t="shared" si="2"/>
        <v>8</v>
      </c>
      <c r="B24" s="42"/>
      <c r="C24" s="45" t="s">
        <v>134</v>
      </c>
      <c r="D24" s="45"/>
      <c r="E24" s="46">
        <f>DATE(2022,10,31)-DATE(2021,8,1)+1</f>
        <v>457</v>
      </c>
      <c r="F24" s="46"/>
      <c r="G24" s="47">
        <f t="shared" si="3"/>
        <v>15.208333333333334</v>
      </c>
      <c r="H24" s="47"/>
      <c r="I24" s="47">
        <f t="shared" si="0"/>
        <v>441.79166666666669</v>
      </c>
      <c r="J24" s="47"/>
      <c r="K24" s="48">
        <f t="shared" si="4"/>
        <v>8.3333333333333329E-2</v>
      </c>
      <c r="L24" s="48"/>
      <c r="M24" s="47">
        <f t="shared" si="1"/>
        <v>36.815972222222221</v>
      </c>
    </row>
    <row r="25" spans="1:13" ht="15" x14ac:dyDescent="0.25">
      <c r="A25" s="44">
        <f t="shared" si="2"/>
        <v>9</v>
      </c>
      <c r="B25" s="42"/>
      <c r="C25" s="45" t="s">
        <v>135</v>
      </c>
      <c r="D25" s="45"/>
      <c r="E25" s="46">
        <f>DATE(2022,10,31)-DATE(2021,9,1)+1</f>
        <v>426</v>
      </c>
      <c r="F25" s="46"/>
      <c r="G25" s="47">
        <f t="shared" si="3"/>
        <v>15.208333333333334</v>
      </c>
      <c r="H25" s="47"/>
      <c r="I25" s="47">
        <f t="shared" si="0"/>
        <v>410.79166666666669</v>
      </c>
      <c r="J25" s="47"/>
      <c r="K25" s="48">
        <f t="shared" si="4"/>
        <v>8.3333333333333329E-2</v>
      </c>
      <c r="L25" s="48"/>
      <c r="M25" s="47">
        <f t="shared" si="1"/>
        <v>34.232638888888886</v>
      </c>
    </row>
    <row r="26" spans="1:13" ht="15" x14ac:dyDescent="0.25">
      <c r="A26" s="44">
        <f t="shared" si="2"/>
        <v>10</v>
      </c>
      <c r="B26" s="42"/>
      <c r="C26" s="45" t="s">
        <v>145</v>
      </c>
      <c r="D26" s="45"/>
      <c r="E26" s="46">
        <f>DATE(2022,10,31)-DATE(2021,10,1)+1</f>
        <v>396</v>
      </c>
      <c r="F26" s="46"/>
      <c r="G26" s="47">
        <f t="shared" si="3"/>
        <v>15.208333333333334</v>
      </c>
      <c r="H26" s="47"/>
      <c r="I26" s="47">
        <f t="shared" si="0"/>
        <v>380.79166666666669</v>
      </c>
      <c r="J26" s="47"/>
      <c r="K26" s="48">
        <f t="shared" si="4"/>
        <v>8.3333333333333329E-2</v>
      </c>
      <c r="L26" s="48"/>
      <c r="M26" s="47">
        <f t="shared" si="1"/>
        <v>31.732638888888889</v>
      </c>
    </row>
    <row r="27" spans="1:13" ht="15" x14ac:dyDescent="0.25">
      <c r="A27" s="44">
        <f t="shared" si="2"/>
        <v>11</v>
      </c>
      <c r="B27" s="42"/>
      <c r="C27" s="45" t="s">
        <v>137</v>
      </c>
      <c r="D27" s="45"/>
      <c r="E27" s="46">
        <f>DATE(2022,10,31)-DATE(2021,11,1)+1</f>
        <v>365</v>
      </c>
      <c r="F27" s="46"/>
      <c r="G27" s="47">
        <f t="shared" si="3"/>
        <v>15.208333333333334</v>
      </c>
      <c r="H27" s="47"/>
      <c r="I27" s="47">
        <f t="shared" si="0"/>
        <v>349.79166666666669</v>
      </c>
      <c r="J27" s="47"/>
      <c r="K27" s="48">
        <f t="shared" si="4"/>
        <v>8.3333333333333329E-2</v>
      </c>
      <c r="L27" s="48"/>
      <c r="M27" s="47">
        <f t="shared" si="1"/>
        <v>29.149305555555557</v>
      </c>
    </row>
    <row r="28" spans="1:13" ht="15" x14ac:dyDescent="0.25">
      <c r="A28" s="44">
        <f t="shared" si="2"/>
        <v>12</v>
      </c>
      <c r="B28" s="42"/>
      <c r="C28" s="45" t="s">
        <v>146</v>
      </c>
      <c r="D28" s="45"/>
      <c r="E28" s="49">
        <f>DATE(2022,10,31)-DATE(2021,12,1)+1</f>
        <v>335</v>
      </c>
      <c r="F28" s="46"/>
      <c r="G28" s="47">
        <f t="shared" si="3"/>
        <v>15.208333333333334</v>
      </c>
      <c r="H28" s="47"/>
      <c r="I28" s="47">
        <f t="shared" si="0"/>
        <v>319.79166666666669</v>
      </c>
      <c r="J28" s="47"/>
      <c r="K28" s="50">
        <f t="shared" si="4"/>
        <v>8.3333333333333329E-2</v>
      </c>
      <c r="L28" s="48"/>
      <c r="M28" s="51">
        <f t="shared" si="1"/>
        <v>26.649305555555557</v>
      </c>
    </row>
    <row r="29" spans="1:13" ht="15.75" thickBot="1" x14ac:dyDescent="0.3">
      <c r="A29" s="44">
        <f t="shared" si="2"/>
        <v>13</v>
      </c>
      <c r="B29" s="42"/>
      <c r="C29" s="45" t="s">
        <v>17</v>
      </c>
      <c r="D29" s="45"/>
      <c r="E29" s="52">
        <f>SUM(E17:E28)</f>
        <v>4926</v>
      </c>
      <c r="F29" s="46"/>
      <c r="G29" s="47"/>
      <c r="H29" s="47"/>
      <c r="I29" s="47"/>
      <c r="J29" s="47"/>
      <c r="K29" s="53">
        <f>SUM(K17:K28)</f>
        <v>1</v>
      </c>
      <c r="L29" s="48"/>
      <c r="M29" s="54">
        <f>SUM(M17:M28)</f>
        <v>395.29166666666663</v>
      </c>
    </row>
    <row r="30" spans="1:13" ht="15.75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5" x14ac:dyDescent="0.25">
      <c r="A32" s="42"/>
      <c r="B32" s="45" t="s">
        <v>36</v>
      </c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x14ac:dyDescent="0.25">
      <c r="A33" s="40"/>
      <c r="B33" s="40"/>
      <c r="C33" s="45" t="s">
        <v>321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x14ac:dyDescent="0.25">
      <c r="C34" s="45" t="s">
        <v>147</v>
      </c>
    </row>
    <row r="43" spans="1:13" ht="15" x14ac:dyDescent="0.25">
      <c r="A43" s="316" t="s">
        <v>39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</row>
    <row r="44" spans="1:13" ht="15" x14ac:dyDescent="0.25">
      <c r="A44" s="316" t="s">
        <v>40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</row>
    <row r="45" spans="1:13" ht="15" x14ac:dyDescent="0.25">
      <c r="A45" s="316" t="s">
        <v>176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</row>
  </sheetData>
  <mergeCells count="10">
    <mergeCell ref="A43:M43"/>
    <mergeCell ref="A44:M44"/>
    <mergeCell ref="A45:M45"/>
    <mergeCell ref="A3:M3"/>
    <mergeCell ref="A4:M4"/>
    <mergeCell ref="A6:M6"/>
    <mergeCell ref="A7:M7"/>
    <mergeCell ref="A8:M8"/>
    <mergeCell ref="A5:M5"/>
    <mergeCell ref="A10:M10"/>
  </mergeCells>
  <pageMargins left="1" right="0.75" top="1" bottom="1" header="0.5" footer="0.5"/>
  <pageSetup orientation="portrait" horizontalDpi="4294967292" verticalDpi="4294967292" r:id="rId1"/>
  <headerFooter alignWithMargins="0">
    <oddFooter xml:space="preserve">&amp;R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L45"/>
  <sheetViews>
    <sheetView view="pageLayout" zoomScaleNormal="100" workbookViewId="0">
      <selection activeCell="C9" sqref="C9"/>
    </sheetView>
  </sheetViews>
  <sheetFormatPr defaultRowHeight="12.75" x14ac:dyDescent="0.2"/>
  <cols>
    <col min="1" max="1" width="5.28515625" style="15" customWidth="1"/>
    <col min="2" max="2" width="1.85546875" style="15" customWidth="1"/>
    <col min="3" max="3" width="27.28515625" style="15" customWidth="1"/>
    <col min="4" max="4" width="1.85546875" style="15" customWidth="1"/>
    <col min="5" max="5" width="12.5703125" style="15" customWidth="1"/>
    <col min="6" max="6" width="1.85546875" style="15" customWidth="1"/>
    <col min="7" max="7" width="12.42578125" style="15" customWidth="1"/>
    <col min="8" max="8" width="1.85546875" style="15" customWidth="1"/>
    <col min="9" max="9" width="15.5703125" style="15" customWidth="1"/>
    <col min="10" max="10" width="12.42578125" style="15" customWidth="1"/>
    <col min="11" max="11" width="1.85546875" style="15" customWidth="1"/>
    <col min="12" max="12" width="11.28515625" style="15" customWidth="1"/>
    <col min="13" max="255" width="9.140625" style="15"/>
    <col min="256" max="256" width="4.7109375" style="15" customWidth="1"/>
    <col min="257" max="257" width="2.7109375" style="15" customWidth="1"/>
    <col min="258" max="258" width="25.7109375" style="15" customWidth="1"/>
    <col min="259" max="259" width="2.7109375" style="15" customWidth="1"/>
    <col min="260" max="260" width="15.7109375" style="15" customWidth="1"/>
    <col min="261" max="261" width="2.7109375" style="15" customWidth="1"/>
    <col min="262" max="262" width="15.7109375" style="15" customWidth="1"/>
    <col min="263" max="511" width="9.140625" style="15"/>
    <col min="512" max="512" width="4.7109375" style="15" customWidth="1"/>
    <col min="513" max="513" width="2.7109375" style="15" customWidth="1"/>
    <col min="514" max="514" width="25.7109375" style="15" customWidth="1"/>
    <col min="515" max="515" width="2.7109375" style="15" customWidth="1"/>
    <col min="516" max="516" width="15.7109375" style="15" customWidth="1"/>
    <col min="517" max="517" width="2.7109375" style="15" customWidth="1"/>
    <col min="518" max="518" width="15.7109375" style="15" customWidth="1"/>
    <col min="519" max="767" width="9.140625" style="15"/>
    <col min="768" max="768" width="4.7109375" style="15" customWidth="1"/>
    <col min="769" max="769" width="2.7109375" style="15" customWidth="1"/>
    <col min="770" max="770" width="25.7109375" style="15" customWidth="1"/>
    <col min="771" max="771" width="2.7109375" style="15" customWidth="1"/>
    <col min="772" max="772" width="15.7109375" style="15" customWidth="1"/>
    <col min="773" max="773" width="2.7109375" style="15" customWidth="1"/>
    <col min="774" max="774" width="15.7109375" style="15" customWidth="1"/>
    <col min="775" max="1023" width="9.140625" style="15"/>
    <col min="1024" max="1024" width="4.7109375" style="15" customWidth="1"/>
    <col min="1025" max="1025" width="2.7109375" style="15" customWidth="1"/>
    <col min="1026" max="1026" width="25.7109375" style="15" customWidth="1"/>
    <col min="1027" max="1027" width="2.7109375" style="15" customWidth="1"/>
    <col min="1028" max="1028" width="15.7109375" style="15" customWidth="1"/>
    <col min="1029" max="1029" width="2.7109375" style="15" customWidth="1"/>
    <col min="1030" max="1030" width="15.7109375" style="15" customWidth="1"/>
    <col min="1031" max="1279" width="9.140625" style="15"/>
    <col min="1280" max="1280" width="4.7109375" style="15" customWidth="1"/>
    <col min="1281" max="1281" width="2.7109375" style="15" customWidth="1"/>
    <col min="1282" max="1282" width="25.7109375" style="15" customWidth="1"/>
    <col min="1283" max="1283" width="2.7109375" style="15" customWidth="1"/>
    <col min="1284" max="1284" width="15.7109375" style="15" customWidth="1"/>
    <col min="1285" max="1285" width="2.7109375" style="15" customWidth="1"/>
    <col min="1286" max="1286" width="15.7109375" style="15" customWidth="1"/>
    <col min="1287" max="1535" width="9.140625" style="15"/>
    <col min="1536" max="1536" width="4.7109375" style="15" customWidth="1"/>
    <col min="1537" max="1537" width="2.7109375" style="15" customWidth="1"/>
    <col min="1538" max="1538" width="25.7109375" style="15" customWidth="1"/>
    <col min="1539" max="1539" width="2.7109375" style="15" customWidth="1"/>
    <col min="1540" max="1540" width="15.7109375" style="15" customWidth="1"/>
    <col min="1541" max="1541" width="2.7109375" style="15" customWidth="1"/>
    <col min="1542" max="1542" width="15.7109375" style="15" customWidth="1"/>
    <col min="1543" max="1791" width="9.140625" style="15"/>
    <col min="1792" max="1792" width="4.7109375" style="15" customWidth="1"/>
    <col min="1793" max="1793" width="2.7109375" style="15" customWidth="1"/>
    <col min="1794" max="1794" width="25.7109375" style="15" customWidth="1"/>
    <col min="1795" max="1795" width="2.7109375" style="15" customWidth="1"/>
    <col min="1796" max="1796" width="15.7109375" style="15" customWidth="1"/>
    <col min="1797" max="1797" width="2.7109375" style="15" customWidth="1"/>
    <col min="1798" max="1798" width="15.7109375" style="15" customWidth="1"/>
    <col min="1799" max="2047" width="9.140625" style="15"/>
    <col min="2048" max="2048" width="4.7109375" style="15" customWidth="1"/>
    <col min="2049" max="2049" width="2.7109375" style="15" customWidth="1"/>
    <col min="2050" max="2050" width="25.7109375" style="15" customWidth="1"/>
    <col min="2051" max="2051" width="2.7109375" style="15" customWidth="1"/>
    <col min="2052" max="2052" width="15.7109375" style="15" customWidth="1"/>
    <col min="2053" max="2053" width="2.7109375" style="15" customWidth="1"/>
    <col min="2054" max="2054" width="15.7109375" style="15" customWidth="1"/>
    <col min="2055" max="2303" width="9.140625" style="15"/>
    <col min="2304" max="2304" width="4.7109375" style="15" customWidth="1"/>
    <col min="2305" max="2305" width="2.7109375" style="15" customWidth="1"/>
    <col min="2306" max="2306" width="25.7109375" style="15" customWidth="1"/>
    <col min="2307" max="2307" width="2.7109375" style="15" customWidth="1"/>
    <col min="2308" max="2308" width="15.7109375" style="15" customWidth="1"/>
    <col min="2309" max="2309" width="2.7109375" style="15" customWidth="1"/>
    <col min="2310" max="2310" width="15.7109375" style="15" customWidth="1"/>
    <col min="2311" max="2559" width="9.140625" style="15"/>
    <col min="2560" max="2560" width="4.7109375" style="15" customWidth="1"/>
    <col min="2561" max="2561" width="2.7109375" style="15" customWidth="1"/>
    <col min="2562" max="2562" width="25.7109375" style="15" customWidth="1"/>
    <col min="2563" max="2563" width="2.7109375" style="15" customWidth="1"/>
    <col min="2564" max="2564" width="15.7109375" style="15" customWidth="1"/>
    <col min="2565" max="2565" width="2.7109375" style="15" customWidth="1"/>
    <col min="2566" max="2566" width="15.7109375" style="15" customWidth="1"/>
    <col min="2567" max="2815" width="9.140625" style="15"/>
    <col min="2816" max="2816" width="4.7109375" style="15" customWidth="1"/>
    <col min="2817" max="2817" width="2.7109375" style="15" customWidth="1"/>
    <col min="2818" max="2818" width="25.7109375" style="15" customWidth="1"/>
    <col min="2819" max="2819" width="2.7109375" style="15" customWidth="1"/>
    <col min="2820" max="2820" width="15.7109375" style="15" customWidth="1"/>
    <col min="2821" max="2821" width="2.7109375" style="15" customWidth="1"/>
    <col min="2822" max="2822" width="15.7109375" style="15" customWidth="1"/>
    <col min="2823" max="3071" width="9.140625" style="15"/>
    <col min="3072" max="3072" width="4.7109375" style="15" customWidth="1"/>
    <col min="3073" max="3073" width="2.7109375" style="15" customWidth="1"/>
    <col min="3074" max="3074" width="25.7109375" style="15" customWidth="1"/>
    <col min="3075" max="3075" width="2.7109375" style="15" customWidth="1"/>
    <col min="3076" max="3076" width="15.7109375" style="15" customWidth="1"/>
    <col min="3077" max="3077" width="2.7109375" style="15" customWidth="1"/>
    <col min="3078" max="3078" width="15.7109375" style="15" customWidth="1"/>
    <col min="3079" max="3327" width="9.140625" style="15"/>
    <col min="3328" max="3328" width="4.7109375" style="15" customWidth="1"/>
    <col min="3329" max="3329" width="2.7109375" style="15" customWidth="1"/>
    <col min="3330" max="3330" width="25.7109375" style="15" customWidth="1"/>
    <col min="3331" max="3331" width="2.7109375" style="15" customWidth="1"/>
    <col min="3332" max="3332" width="15.7109375" style="15" customWidth="1"/>
    <col min="3333" max="3333" width="2.7109375" style="15" customWidth="1"/>
    <col min="3334" max="3334" width="15.7109375" style="15" customWidth="1"/>
    <col min="3335" max="3583" width="9.140625" style="15"/>
    <col min="3584" max="3584" width="4.7109375" style="15" customWidth="1"/>
    <col min="3585" max="3585" width="2.7109375" style="15" customWidth="1"/>
    <col min="3586" max="3586" width="25.7109375" style="15" customWidth="1"/>
    <col min="3587" max="3587" width="2.7109375" style="15" customWidth="1"/>
    <col min="3588" max="3588" width="15.7109375" style="15" customWidth="1"/>
    <col min="3589" max="3589" width="2.7109375" style="15" customWidth="1"/>
    <col min="3590" max="3590" width="15.7109375" style="15" customWidth="1"/>
    <col min="3591" max="3839" width="9.140625" style="15"/>
    <col min="3840" max="3840" width="4.7109375" style="15" customWidth="1"/>
    <col min="3841" max="3841" width="2.7109375" style="15" customWidth="1"/>
    <col min="3842" max="3842" width="25.7109375" style="15" customWidth="1"/>
    <col min="3843" max="3843" width="2.7109375" style="15" customWidth="1"/>
    <col min="3844" max="3844" width="15.7109375" style="15" customWidth="1"/>
    <col min="3845" max="3845" width="2.7109375" style="15" customWidth="1"/>
    <col min="3846" max="3846" width="15.7109375" style="15" customWidth="1"/>
    <col min="3847" max="4095" width="9.140625" style="15"/>
    <col min="4096" max="4096" width="4.7109375" style="15" customWidth="1"/>
    <col min="4097" max="4097" width="2.7109375" style="15" customWidth="1"/>
    <col min="4098" max="4098" width="25.7109375" style="15" customWidth="1"/>
    <col min="4099" max="4099" width="2.7109375" style="15" customWidth="1"/>
    <col min="4100" max="4100" width="15.7109375" style="15" customWidth="1"/>
    <col min="4101" max="4101" width="2.7109375" style="15" customWidth="1"/>
    <col min="4102" max="4102" width="15.7109375" style="15" customWidth="1"/>
    <col min="4103" max="4351" width="9.140625" style="15"/>
    <col min="4352" max="4352" width="4.7109375" style="15" customWidth="1"/>
    <col min="4353" max="4353" width="2.7109375" style="15" customWidth="1"/>
    <col min="4354" max="4354" width="25.7109375" style="15" customWidth="1"/>
    <col min="4355" max="4355" width="2.7109375" style="15" customWidth="1"/>
    <col min="4356" max="4356" width="15.7109375" style="15" customWidth="1"/>
    <col min="4357" max="4357" width="2.7109375" style="15" customWidth="1"/>
    <col min="4358" max="4358" width="15.7109375" style="15" customWidth="1"/>
    <col min="4359" max="4607" width="9.140625" style="15"/>
    <col min="4608" max="4608" width="4.7109375" style="15" customWidth="1"/>
    <col min="4609" max="4609" width="2.7109375" style="15" customWidth="1"/>
    <col min="4610" max="4610" width="25.7109375" style="15" customWidth="1"/>
    <col min="4611" max="4611" width="2.7109375" style="15" customWidth="1"/>
    <col min="4612" max="4612" width="15.7109375" style="15" customWidth="1"/>
    <col min="4613" max="4613" width="2.7109375" style="15" customWidth="1"/>
    <col min="4614" max="4614" width="15.7109375" style="15" customWidth="1"/>
    <col min="4615" max="4863" width="9.140625" style="15"/>
    <col min="4864" max="4864" width="4.7109375" style="15" customWidth="1"/>
    <col min="4865" max="4865" width="2.7109375" style="15" customWidth="1"/>
    <col min="4866" max="4866" width="25.7109375" style="15" customWidth="1"/>
    <col min="4867" max="4867" width="2.7109375" style="15" customWidth="1"/>
    <col min="4868" max="4868" width="15.7109375" style="15" customWidth="1"/>
    <col min="4869" max="4869" width="2.7109375" style="15" customWidth="1"/>
    <col min="4870" max="4870" width="15.7109375" style="15" customWidth="1"/>
    <col min="4871" max="5119" width="9.140625" style="15"/>
    <col min="5120" max="5120" width="4.7109375" style="15" customWidth="1"/>
    <col min="5121" max="5121" width="2.7109375" style="15" customWidth="1"/>
    <col min="5122" max="5122" width="25.7109375" style="15" customWidth="1"/>
    <col min="5123" max="5123" width="2.7109375" style="15" customWidth="1"/>
    <col min="5124" max="5124" width="15.7109375" style="15" customWidth="1"/>
    <col min="5125" max="5125" width="2.7109375" style="15" customWidth="1"/>
    <col min="5126" max="5126" width="15.7109375" style="15" customWidth="1"/>
    <col min="5127" max="5375" width="9.140625" style="15"/>
    <col min="5376" max="5376" width="4.7109375" style="15" customWidth="1"/>
    <col min="5377" max="5377" width="2.7109375" style="15" customWidth="1"/>
    <col min="5378" max="5378" width="25.7109375" style="15" customWidth="1"/>
    <col min="5379" max="5379" width="2.7109375" style="15" customWidth="1"/>
    <col min="5380" max="5380" width="15.7109375" style="15" customWidth="1"/>
    <col min="5381" max="5381" width="2.7109375" style="15" customWidth="1"/>
    <col min="5382" max="5382" width="15.7109375" style="15" customWidth="1"/>
    <col min="5383" max="5631" width="9.140625" style="15"/>
    <col min="5632" max="5632" width="4.7109375" style="15" customWidth="1"/>
    <col min="5633" max="5633" width="2.7109375" style="15" customWidth="1"/>
    <col min="5634" max="5634" width="25.7109375" style="15" customWidth="1"/>
    <col min="5635" max="5635" width="2.7109375" style="15" customWidth="1"/>
    <col min="5636" max="5636" width="15.7109375" style="15" customWidth="1"/>
    <col min="5637" max="5637" width="2.7109375" style="15" customWidth="1"/>
    <col min="5638" max="5638" width="15.7109375" style="15" customWidth="1"/>
    <col min="5639" max="5887" width="9.140625" style="15"/>
    <col min="5888" max="5888" width="4.7109375" style="15" customWidth="1"/>
    <col min="5889" max="5889" width="2.7109375" style="15" customWidth="1"/>
    <col min="5890" max="5890" width="25.7109375" style="15" customWidth="1"/>
    <col min="5891" max="5891" width="2.7109375" style="15" customWidth="1"/>
    <col min="5892" max="5892" width="15.7109375" style="15" customWidth="1"/>
    <col min="5893" max="5893" width="2.7109375" style="15" customWidth="1"/>
    <col min="5894" max="5894" width="15.7109375" style="15" customWidth="1"/>
    <col min="5895" max="6143" width="9.140625" style="15"/>
    <col min="6144" max="6144" width="4.7109375" style="15" customWidth="1"/>
    <col min="6145" max="6145" width="2.7109375" style="15" customWidth="1"/>
    <col min="6146" max="6146" width="25.7109375" style="15" customWidth="1"/>
    <col min="6147" max="6147" width="2.7109375" style="15" customWidth="1"/>
    <col min="6148" max="6148" width="15.7109375" style="15" customWidth="1"/>
    <col min="6149" max="6149" width="2.7109375" style="15" customWidth="1"/>
    <col min="6150" max="6150" width="15.7109375" style="15" customWidth="1"/>
    <col min="6151" max="6399" width="9.140625" style="15"/>
    <col min="6400" max="6400" width="4.7109375" style="15" customWidth="1"/>
    <col min="6401" max="6401" width="2.7109375" style="15" customWidth="1"/>
    <col min="6402" max="6402" width="25.7109375" style="15" customWidth="1"/>
    <col min="6403" max="6403" width="2.7109375" style="15" customWidth="1"/>
    <col min="6404" max="6404" width="15.7109375" style="15" customWidth="1"/>
    <col min="6405" max="6405" width="2.7109375" style="15" customWidth="1"/>
    <col min="6406" max="6406" width="15.7109375" style="15" customWidth="1"/>
    <col min="6407" max="6655" width="9.140625" style="15"/>
    <col min="6656" max="6656" width="4.7109375" style="15" customWidth="1"/>
    <col min="6657" max="6657" width="2.7109375" style="15" customWidth="1"/>
    <col min="6658" max="6658" width="25.7109375" style="15" customWidth="1"/>
    <col min="6659" max="6659" width="2.7109375" style="15" customWidth="1"/>
    <col min="6660" max="6660" width="15.7109375" style="15" customWidth="1"/>
    <col min="6661" max="6661" width="2.7109375" style="15" customWidth="1"/>
    <col min="6662" max="6662" width="15.7109375" style="15" customWidth="1"/>
    <col min="6663" max="6911" width="9.140625" style="15"/>
    <col min="6912" max="6912" width="4.7109375" style="15" customWidth="1"/>
    <col min="6913" max="6913" width="2.7109375" style="15" customWidth="1"/>
    <col min="6914" max="6914" width="25.7109375" style="15" customWidth="1"/>
    <col min="6915" max="6915" width="2.7109375" style="15" customWidth="1"/>
    <col min="6916" max="6916" width="15.7109375" style="15" customWidth="1"/>
    <col min="6917" max="6917" width="2.7109375" style="15" customWidth="1"/>
    <col min="6918" max="6918" width="15.7109375" style="15" customWidth="1"/>
    <col min="6919" max="7167" width="9.140625" style="15"/>
    <col min="7168" max="7168" width="4.7109375" style="15" customWidth="1"/>
    <col min="7169" max="7169" width="2.7109375" style="15" customWidth="1"/>
    <col min="7170" max="7170" width="25.7109375" style="15" customWidth="1"/>
    <col min="7171" max="7171" width="2.7109375" style="15" customWidth="1"/>
    <col min="7172" max="7172" width="15.7109375" style="15" customWidth="1"/>
    <col min="7173" max="7173" width="2.7109375" style="15" customWidth="1"/>
    <col min="7174" max="7174" width="15.7109375" style="15" customWidth="1"/>
    <col min="7175" max="7423" width="9.140625" style="15"/>
    <col min="7424" max="7424" width="4.7109375" style="15" customWidth="1"/>
    <col min="7425" max="7425" width="2.7109375" style="15" customWidth="1"/>
    <col min="7426" max="7426" width="25.7109375" style="15" customWidth="1"/>
    <col min="7427" max="7427" width="2.7109375" style="15" customWidth="1"/>
    <col min="7428" max="7428" width="15.7109375" style="15" customWidth="1"/>
    <col min="7429" max="7429" width="2.7109375" style="15" customWidth="1"/>
    <col min="7430" max="7430" width="15.7109375" style="15" customWidth="1"/>
    <col min="7431" max="7679" width="9.140625" style="15"/>
    <col min="7680" max="7680" width="4.7109375" style="15" customWidth="1"/>
    <col min="7681" max="7681" width="2.7109375" style="15" customWidth="1"/>
    <col min="7682" max="7682" width="25.7109375" style="15" customWidth="1"/>
    <col min="7683" max="7683" width="2.7109375" style="15" customWidth="1"/>
    <col min="7684" max="7684" width="15.7109375" style="15" customWidth="1"/>
    <col min="7685" max="7685" width="2.7109375" style="15" customWidth="1"/>
    <col min="7686" max="7686" width="15.7109375" style="15" customWidth="1"/>
    <col min="7687" max="7935" width="9.140625" style="15"/>
    <col min="7936" max="7936" width="4.7109375" style="15" customWidth="1"/>
    <col min="7937" max="7937" width="2.7109375" style="15" customWidth="1"/>
    <col min="7938" max="7938" width="25.7109375" style="15" customWidth="1"/>
    <col min="7939" max="7939" width="2.7109375" style="15" customWidth="1"/>
    <col min="7940" max="7940" width="15.7109375" style="15" customWidth="1"/>
    <col min="7941" max="7941" width="2.7109375" style="15" customWidth="1"/>
    <col min="7942" max="7942" width="15.7109375" style="15" customWidth="1"/>
    <col min="7943" max="8191" width="9.140625" style="15"/>
    <col min="8192" max="8192" width="4.7109375" style="15" customWidth="1"/>
    <col min="8193" max="8193" width="2.7109375" style="15" customWidth="1"/>
    <col min="8194" max="8194" width="25.7109375" style="15" customWidth="1"/>
    <col min="8195" max="8195" width="2.7109375" style="15" customWidth="1"/>
    <col min="8196" max="8196" width="15.7109375" style="15" customWidth="1"/>
    <col min="8197" max="8197" width="2.7109375" style="15" customWidth="1"/>
    <col min="8198" max="8198" width="15.7109375" style="15" customWidth="1"/>
    <col min="8199" max="8447" width="9.140625" style="15"/>
    <col min="8448" max="8448" width="4.7109375" style="15" customWidth="1"/>
    <col min="8449" max="8449" width="2.7109375" style="15" customWidth="1"/>
    <col min="8450" max="8450" width="25.7109375" style="15" customWidth="1"/>
    <col min="8451" max="8451" width="2.7109375" style="15" customWidth="1"/>
    <col min="8452" max="8452" width="15.7109375" style="15" customWidth="1"/>
    <col min="8453" max="8453" width="2.7109375" style="15" customWidth="1"/>
    <col min="8454" max="8454" width="15.7109375" style="15" customWidth="1"/>
    <col min="8455" max="8703" width="9.140625" style="15"/>
    <col min="8704" max="8704" width="4.7109375" style="15" customWidth="1"/>
    <col min="8705" max="8705" width="2.7109375" style="15" customWidth="1"/>
    <col min="8706" max="8706" width="25.7109375" style="15" customWidth="1"/>
    <col min="8707" max="8707" width="2.7109375" style="15" customWidth="1"/>
    <col min="8708" max="8708" width="15.7109375" style="15" customWidth="1"/>
    <col min="8709" max="8709" width="2.7109375" style="15" customWidth="1"/>
    <col min="8710" max="8710" width="15.7109375" style="15" customWidth="1"/>
    <col min="8711" max="8959" width="9.140625" style="15"/>
    <col min="8960" max="8960" width="4.7109375" style="15" customWidth="1"/>
    <col min="8961" max="8961" width="2.7109375" style="15" customWidth="1"/>
    <col min="8962" max="8962" width="25.7109375" style="15" customWidth="1"/>
    <col min="8963" max="8963" width="2.7109375" style="15" customWidth="1"/>
    <col min="8964" max="8964" width="15.7109375" style="15" customWidth="1"/>
    <col min="8965" max="8965" width="2.7109375" style="15" customWidth="1"/>
    <col min="8966" max="8966" width="15.7109375" style="15" customWidth="1"/>
    <col min="8967" max="9215" width="9.140625" style="15"/>
    <col min="9216" max="9216" width="4.7109375" style="15" customWidth="1"/>
    <col min="9217" max="9217" width="2.7109375" style="15" customWidth="1"/>
    <col min="9218" max="9218" width="25.7109375" style="15" customWidth="1"/>
    <col min="9219" max="9219" width="2.7109375" style="15" customWidth="1"/>
    <col min="9220" max="9220" width="15.7109375" style="15" customWidth="1"/>
    <col min="9221" max="9221" width="2.7109375" style="15" customWidth="1"/>
    <col min="9222" max="9222" width="15.7109375" style="15" customWidth="1"/>
    <col min="9223" max="9471" width="9.140625" style="15"/>
    <col min="9472" max="9472" width="4.7109375" style="15" customWidth="1"/>
    <col min="9473" max="9473" width="2.7109375" style="15" customWidth="1"/>
    <col min="9474" max="9474" width="25.7109375" style="15" customWidth="1"/>
    <col min="9475" max="9475" width="2.7109375" style="15" customWidth="1"/>
    <col min="9476" max="9476" width="15.7109375" style="15" customWidth="1"/>
    <col min="9477" max="9477" width="2.7109375" style="15" customWidth="1"/>
    <col min="9478" max="9478" width="15.7109375" style="15" customWidth="1"/>
    <col min="9479" max="9727" width="9.140625" style="15"/>
    <col min="9728" max="9728" width="4.7109375" style="15" customWidth="1"/>
    <col min="9729" max="9729" width="2.7109375" style="15" customWidth="1"/>
    <col min="9730" max="9730" width="25.7109375" style="15" customWidth="1"/>
    <col min="9731" max="9731" width="2.7109375" style="15" customWidth="1"/>
    <col min="9732" max="9732" width="15.7109375" style="15" customWidth="1"/>
    <col min="9733" max="9733" width="2.7109375" style="15" customWidth="1"/>
    <col min="9734" max="9734" width="15.7109375" style="15" customWidth="1"/>
    <col min="9735" max="9983" width="9.140625" style="15"/>
    <col min="9984" max="9984" width="4.7109375" style="15" customWidth="1"/>
    <col min="9985" max="9985" width="2.7109375" style="15" customWidth="1"/>
    <col min="9986" max="9986" width="25.7109375" style="15" customWidth="1"/>
    <col min="9987" max="9987" width="2.7109375" style="15" customWidth="1"/>
    <col min="9988" max="9988" width="15.7109375" style="15" customWidth="1"/>
    <col min="9989" max="9989" width="2.7109375" style="15" customWidth="1"/>
    <col min="9990" max="9990" width="15.7109375" style="15" customWidth="1"/>
    <col min="9991" max="10239" width="9.140625" style="15"/>
    <col min="10240" max="10240" width="4.7109375" style="15" customWidth="1"/>
    <col min="10241" max="10241" width="2.7109375" style="15" customWidth="1"/>
    <col min="10242" max="10242" width="25.7109375" style="15" customWidth="1"/>
    <col min="10243" max="10243" width="2.7109375" style="15" customWidth="1"/>
    <col min="10244" max="10244" width="15.7109375" style="15" customWidth="1"/>
    <col min="10245" max="10245" width="2.7109375" style="15" customWidth="1"/>
    <col min="10246" max="10246" width="15.7109375" style="15" customWidth="1"/>
    <col min="10247" max="10495" width="9.140625" style="15"/>
    <col min="10496" max="10496" width="4.7109375" style="15" customWidth="1"/>
    <col min="10497" max="10497" width="2.7109375" style="15" customWidth="1"/>
    <col min="10498" max="10498" width="25.7109375" style="15" customWidth="1"/>
    <col min="10499" max="10499" width="2.7109375" style="15" customWidth="1"/>
    <col min="10500" max="10500" width="15.7109375" style="15" customWidth="1"/>
    <col min="10501" max="10501" width="2.7109375" style="15" customWidth="1"/>
    <col min="10502" max="10502" width="15.7109375" style="15" customWidth="1"/>
    <col min="10503" max="10751" width="9.140625" style="15"/>
    <col min="10752" max="10752" width="4.7109375" style="15" customWidth="1"/>
    <col min="10753" max="10753" width="2.7109375" style="15" customWidth="1"/>
    <col min="10754" max="10754" width="25.7109375" style="15" customWidth="1"/>
    <col min="10755" max="10755" width="2.7109375" style="15" customWidth="1"/>
    <col min="10756" max="10756" width="15.7109375" style="15" customWidth="1"/>
    <col min="10757" max="10757" width="2.7109375" style="15" customWidth="1"/>
    <col min="10758" max="10758" width="15.7109375" style="15" customWidth="1"/>
    <col min="10759" max="11007" width="9.140625" style="15"/>
    <col min="11008" max="11008" width="4.7109375" style="15" customWidth="1"/>
    <col min="11009" max="11009" width="2.7109375" style="15" customWidth="1"/>
    <col min="11010" max="11010" width="25.7109375" style="15" customWidth="1"/>
    <col min="11011" max="11011" width="2.7109375" style="15" customWidth="1"/>
    <col min="11012" max="11012" width="15.7109375" style="15" customWidth="1"/>
    <col min="11013" max="11013" width="2.7109375" style="15" customWidth="1"/>
    <col min="11014" max="11014" width="15.7109375" style="15" customWidth="1"/>
    <col min="11015" max="11263" width="9.140625" style="15"/>
    <col min="11264" max="11264" width="4.7109375" style="15" customWidth="1"/>
    <col min="11265" max="11265" width="2.7109375" style="15" customWidth="1"/>
    <col min="11266" max="11266" width="25.7109375" style="15" customWidth="1"/>
    <col min="11267" max="11267" width="2.7109375" style="15" customWidth="1"/>
    <col min="11268" max="11268" width="15.7109375" style="15" customWidth="1"/>
    <col min="11269" max="11269" width="2.7109375" style="15" customWidth="1"/>
    <col min="11270" max="11270" width="15.7109375" style="15" customWidth="1"/>
    <col min="11271" max="11519" width="9.140625" style="15"/>
    <col min="11520" max="11520" width="4.7109375" style="15" customWidth="1"/>
    <col min="11521" max="11521" width="2.7109375" style="15" customWidth="1"/>
    <col min="11522" max="11522" width="25.7109375" style="15" customWidth="1"/>
    <col min="11523" max="11523" width="2.7109375" style="15" customWidth="1"/>
    <col min="11524" max="11524" width="15.7109375" style="15" customWidth="1"/>
    <col min="11525" max="11525" width="2.7109375" style="15" customWidth="1"/>
    <col min="11526" max="11526" width="15.7109375" style="15" customWidth="1"/>
    <col min="11527" max="11775" width="9.140625" style="15"/>
    <col min="11776" max="11776" width="4.7109375" style="15" customWidth="1"/>
    <col min="11777" max="11777" width="2.7109375" style="15" customWidth="1"/>
    <col min="11778" max="11778" width="25.7109375" style="15" customWidth="1"/>
    <col min="11779" max="11779" width="2.7109375" style="15" customWidth="1"/>
    <col min="11780" max="11780" width="15.7109375" style="15" customWidth="1"/>
    <col min="11781" max="11781" width="2.7109375" style="15" customWidth="1"/>
    <col min="11782" max="11782" width="15.7109375" style="15" customWidth="1"/>
    <col min="11783" max="12031" width="9.140625" style="15"/>
    <col min="12032" max="12032" width="4.7109375" style="15" customWidth="1"/>
    <col min="12033" max="12033" width="2.7109375" style="15" customWidth="1"/>
    <col min="12034" max="12034" width="25.7109375" style="15" customWidth="1"/>
    <col min="12035" max="12035" width="2.7109375" style="15" customWidth="1"/>
    <col min="12036" max="12036" width="15.7109375" style="15" customWidth="1"/>
    <col min="12037" max="12037" width="2.7109375" style="15" customWidth="1"/>
    <col min="12038" max="12038" width="15.7109375" style="15" customWidth="1"/>
    <col min="12039" max="12287" width="9.140625" style="15"/>
    <col min="12288" max="12288" width="4.7109375" style="15" customWidth="1"/>
    <col min="12289" max="12289" width="2.7109375" style="15" customWidth="1"/>
    <col min="12290" max="12290" width="25.7109375" style="15" customWidth="1"/>
    <col min="12291" max="12291" width="2.7109375" style="15" customWidth="1"/>
    <col min="12292" max="12292" width="15.7109375" style="15" customWidth="1"/>
    <col min="12293" max="12293" width="2.7109375" style="15" customWidth="1"/>
    <col min="12294" max="12294" width="15.7109375" style="15" customWidth="1"/>
    <col min="12295" max="12543" width="9.140625" style="15"/>
    <col min="12544" max="12544" width="4.7109375" style="15" customWidth="1"/>
    <col min="12545" max="12545" width="2.7109375" style="15" customWidth="1"/>
    <col min="12546" max="12546" width="25.7109375" style="15" customWidth="1"/>
    <col min="12547" max="12547" width="2.7109375" style="15" customWidth="1"/>
    <col min="12548" max="12548" width="15.7109375" style="15" customWidth="1"/>
    <col min="12549" max="12549" width="2.7109375" style="15" customWidth="1"/>
    <col min="12550" max="12550" width="15.7109375" style="15" customWidth="1"/>
    <col min="12551" max="12799" width="9.140625" style="15"/>
    <col min="12800" max="12800" width="4.7109375" style="15" customWidth="1"/>
    <col min="12801" max="12801" width="2.7109375" style="15" customWidth="1"/>
    <col min="12802" max="12802" width="25.7109375" style="15" customWidth="1"/>
    <col min="12803" max="12803" width="2.7109375" style="15" customWidth="1"/>
    <col min="12804" max="12804" width="15.7109375" style="15" customWidth="1"/>
    <col min="12805" max="12805" width="2.7109375" style="15" customWidth="1"/>
    <col min="12806" max="12806" width="15.7109375" style="15" customWidth="1"/>
    <col min="12807" max="13055" width="9.140625" style="15"/>
    <col min="13056" max="13056" width="4.7109375" style="15" customWidth="1"/>
    <col min="13057" max="13057" width="2.7109375" style="15" customWidth="1"/>
    <col min="13058" max="13058" width="25.7109375" style="15" customWidth="1"/>
    <col min="13059" max="13059" width="2.7109375" style="15" customWidth="1"/>
    <col min="13060" max="13060" width="15.7109375" style="15" customWidth="1"/>
    <col min="13061" max="13061" width="2.7109375" style="15" customWidth="1"/>
    <col min="13062" max="13062" width="15.7109375" style="15" customWidth="1"/>
    <col min="13063" max="13311" width="9.140625" style="15"/>
    <col min="13312" max="13312" width="4.7109375" style="15" customWidth="1"/>
    <col min="13313" max="13313" width="2.7109375" style="15" customWidth="1"/>
    <col min="13314" max="13314" width="25.7109375" style="15" customWidth="1"/>
    <col min="13315" max="13315" width="2.7109375" style="15" customWidth="1"/>
    <col min="13316" max="13316" width="15.7109375" style="15" customWidth="1"/>
    <col min="13317" max="13317" width="2.7109375" style="15" customWidth="1"/>
    <col min="13318" max="13318" width="15.7109375" style="15" customWidth="1"/>
    <col min="13319" max="13567" width="9.140625" style="15"/>
    <col min="13568" max="13568" width="4.7109375" style="15" customWidth="1"/>
    <col min="13569" max="13569" width="2.7109375" style="15" customWidth="1"/>
    <col min="13570" max="13570" width="25.7109375" style="15" customWidth="1"/>
    <col min="13571" max="13571" width="2.7109375" style="15" customWidth="1"/>
    <col min="13572" max="13572" width="15.7109375" style="15" customWidth="1"/>
    <col min="13573" max="13573" width="2.7109375" style="15" customWidth="1"/>
    <col min="13574" max="13574" width="15.7109375" style="15" customWidth="1"/>
    <col min="13575" max="13823" width="9.140625" style="15"/>
    <col min="13824" max="13824" width="4.7109375" style="15" customWidth="1"/>
    <col min="13825" max="13825" width="2.7109375" style="15" customWidth="1"/>
    <col min="13826" max="13826" width="25.7109375" style="15" customWidth="1"/>
    <col min="13827" max="13827" width="2.7109375" style="15" customWidth="1"/>
    <col min="13828" max="13828" width="15.7109375" style="15" customWidth="1"/>
    <col min="13829" max="13829" width="2.7109375" style="15" customWidth="1"/>
    <col min="13830" max="13830" width="15.7109375" style="15" customWidth="1"/>
    <col min="13831" max="14079" width="9.140625" style="15"/>
    <col min="14080" max="14080" width="4.7109375" style="15" customWidth="1"/>
    <col min="14081" max="14081" width="2.7109375" style="15" customWidth="1"/>
    <col min="14082" max="14082" width="25.7109375" style="15" customWidth="1"/>
    <col min="14083" max="14083" width="2.7109375" style="15" customWidth="1"/>
    <col min="14084" max="14084" width="15.7109375" style="15" customWidth="1"/>
    <col min="14085" max="14085" width="2.7109375" style="15" customWidth="1"/>
    <col min="14086" max="14086" width="15.7109375" style="15" customWidth="1"/>
    <col min="14087" max="14335" width="9.140625" style="15"/>
    <col min="14336" max="14336" width="4.7109375" style="15" customWidth="1"/>
    <col min="14337" max="14337" width="2.7109375" style="15" customWidth="1"/>
    <col min="14338" max="14338" width="25.7109375" style="15" customWidth="1"/>
    <col min="14339" max="14339" width="2.7109375" style="15" customWidth="1"/>
    <col min="14340" max="14340" width="15.7109375" style="15" customWidth="1"/>
    <col min="14341" max="14341" width="2.7109375" style="15" customWidth="1"/>
    <col min="14342" max="14342" width="15.7109375" style="15" customWidth="1"/>
    <col min="14343" max="14591" width="9.140625" style="15"/>
    <col min="14592" max="14592" width="4.7109375" style="15" customWidth="1"/>
    <col min="14593" max="14593" width="2.7109375" style="15" customWidth="1"/>
    <col min="14594" max="14594" width="25.7109375" style="15" customWidth="1"/>
    <col min="14595" max="14595" width="2.7109375" style="15" customWidth="1"/>
    <col min="14596" max="14596" width="15.7109375" style="15" customWidth="1"/>
    <col min="14597" max="14597" width="2.7109375" style="15" customWidth="1"/>
    <col min="14598" max="14598" width="15.7109375" style="15" customWidth="1"/>
    <col min="14599" max="14847" width="9.140625" style="15"/>
    <col min="14848" max="14848" width="4.7109375" style="15" customWidth="1"/>
    <col min="14849" max="14849" width="2.7109375" style="15" customWidth="1"/>
    <col min="14850" max="14850" width="25.7109375" style="15" customWidth="1"/>
    <col min="14851" max="14851" width="2.7109375" style="15" customWidth="1"/>
    <col min="14852" max="14852" width="15.7109375" style="15" customWidth="1"/>
    <col min="14853" max="14853" width="2.7109375" style="15" customWidth="1"/>
    <col min="14854" max="14854" width="15.7109375" style="15" customWidth="1"/>
    <col min="14855" max="15103" width="9.140625" style="15"/>
    <col min="15104" max="15104" width="4.7109375" style="15" customWidth="1"/>
    <col min="15105" max="15105" width="2.7109375" style="15" customWidth="1"/>
    <col min="15106" max="15106" width="25.7109375" style="15" customWidth="1"/>
    <col min="15107" max="15107" width="2.7109375" style="15" customWidth="1"/>
    <col min="15108" max="15108" width="15.7109375" style="15" customWidth="1"/>
    <col min="15109" max="15109" width="2.7109375" style="15" customWidth="1"/>
    <col min="15110" max="15110" width="15.7109375" style="15" customWidth="1"/>
    <col min="15111" max="15359" width="9.140625" style="15"/>
    <col min="15360" max="15360" width="4.7109375" style="15" customWidth="1"/>
    <col min="15361" max="15361" width="2.7109375" style="15" customWidth="1"/>
    <col min="15362" max="15362" width="25.7109375" style="15" customWidth="1"/>
    <col min="15363" max="15363" width="2.7109375" style="15" customWidth="1"/>
    <col min="15364" max="15364" width="15.7109375" style="15" customWidth="1"/>
    <col min="15365" max="15365" width="2.7109375" style="15" customWidth="1"/>
    <col min="15366" max="15366" width="15.7109375" style="15" customWidth="1"/>
    <col min="15367" max="15615" width="9.140625" style="15"/>
    <col min="15616" max="15616" width="4.7109375" style="15" customWidth="1"/>
    <col min="15617" max="15617" width="2.7109375" style="15" customWidth="1"/>
    <col min="15618" max="15618" width="25.7109375" style="15" customWidth="1"/>
    <col min="15619" max="15619" width="2.7109375" style="15" customWidth="1"/>
    <col min="15620" max="15620" width="15.7109375" style="15" customWidth="1"/>
    <col min="15621" max="15621" width="2.7109375" style="15" customWidth="1"/>
    <col min="15622" max="15622" width="15.7109375" style="15" customWidth="1"/>
    <col min="15623" max="15871" width="9.140625" style="15"/>
    <col min="15872" max="15872" width="4.7109375" style="15" customWidth="1"/>
    <col min="15873" max="15873" width="2.7109375" style="15" customWidth="1"/>
    <col min="15874" max="15874" width="25.7109375" style="15" customWidth="1"/>
    <col min="15875" max="15875" width="2.7109375" style="15" customWidth="1"/>
    <col min="15876" max="15876" width="15.7109375" style="15" customWidth="1"/>
    <col min="15877" max="15877" width="2.7109375" style="15" customWidth="1"/>
    <col min="15878" max="15878" width="15.7109375" style="15" customWidth="1"/>
    <col min="15879" max="16127" width="9.140625" style="15"/>
    <col min="16128" max="16128" width="4.7109375" style="15" customWidth="1"/>
    <col min="16129" max="16129" width="2.7109375" style="15" customWidth="1"/>
    <col min="16130" max="16130" width="25.7109375" style="15" customWidth="1"/>
    <col min="16131" max="16131" width="2.7109375" style="15" customWidth="1"/>
    <col min="16132" max="16132" width="15.7109375" style="15" customWidth="1"/>
    <col min="16133" max="16133" width="2.7109375" style="15" customWidth="1"/>
    <col min="16134" max="16134" width="15.7109375" style="15" customWidth="1"/>
    <col min="16135" max="16384" width="9.140625" style="15"/>
  </cols>
  <sheetData>
    <row r="1" spans="1:12" ht="15" x14ac:dyDescent="0.25">
      <c r="A1"/>
      <c r="B1"/>
      <c r="C1"/>
      <c r="D1"/>
      <c r="E1"/>
      <c r="F1"/>
      <c r="I1" s="8"/>
    </row>
    <row r="2" spans="1:12" ht="15" x14ac:dyDescent="0.25">
      <c r="A2"/>
      <c r="B2"/>
      <c r="C2"/>
      <c r="D2"/>
      <c r="E2"/>
      <c r="F2"/>
      <c r="I2" s="8"/>
    </row>
    <row r="3" spans="1:12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/>
      <c r="K3"/>
      <c r="L3"/>
    </row>
    <row r="4" spans="1:12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/>
      <c r="K4"/>
      <c r="L4"/>
    </row>
    <row r="5" spans="1:12" ht="15" x14ac:dyDescent="0.25">
      <c r="A5" s="316" t="s">
        <v>151</v>
      </c>
      <c r="B5" s="316"/>
      <c r="C5" s="316"/>
      <c r="D5" s="316"/>
      <c r="E5" s="316"/>
      <c r="F5" s="316"/>
      <c r="G5" s="316"/>
      <c r="H5" s="316"/>
      <c r="I5" s="316"/>
      <c r="J5"/>
      <c r="K5"/>
      <c r="L5"/>
    </row>
    <row r="6" spans="1:12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/>
      <c r="K6"/>
      <c r="L6"/>
    </row>
    <row r="7" spans="1:12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/>
      <c r="K7"/>
      <c r="L7"/>
    </row>
    <row r="8" spans="1:12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/>
      <c r="K8"/>
      <c r="L8"/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/>
      <c r="K9"/>
      <c r="L9"/>
    </row>
    <row r="10" spans="1:12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/>
      <c r="K10"/>
      <c r="L10"/>
    </row>
    <row r="11" spans="1:12" ht="15" x14ac:dyDescent="0.25">
      <c r="B11"/>
      <c r="C11"/>
      <c r="D11"/>
      <c r="E11"/>
      <c r="F11"/>
      <c r="G11"/>
      <c r="H11"/>
      <c r="I11"/>
      <c r="J11"/>
      <c r="K11"/>
      <c r="L11"/>
    </row>
    <row r="12" spans="1:12" ht="15" x14ac:dyDescent="0.25">
      <c r="A12" s="74" t="s">
        <v>4</v>
      </c>
      <c r="B12"/>
      <c r="C12" s="23"/>
      <c r="D12" s="23"/>
      <c r="E12" s="74" t="s">
        <v>41</v>
      </c>
      <c r="F12" s="23"/>
      <c r="G12" s="29" t="s">
        <v>152</v>
      </c>
      <c r="H12" s="23"/>
      <c r="I12" s="29" t="s">
        <v>153</v>
      </c>
      <c r="J12" s="21"/>
      <c r="K12" s="22"/>
      <c r="L12" s="20"/>
    </row>
    <row r="13" spans="1:12" ht="15" x14ac:dyDescent="0.25">
      <c r="A13" s="75" t="s">
        <v>5</v>
      </c>
      <c r="B13"/>
      <c r="C13" s="75" t="s">
        <v>154</v>
      </c>
      <c r="D13" s="23"/>
      <c r="E13" s="76" t="s">
        <v>155</v>
      </c>
      <c r="F13" s="23"/>
      <c r="G13" s="77" t="s">
        <v>156</v>
      </c>
      <c r="H13" s="23"/>
      <c r="I13" s="77" t="s">
        <v>112</v>
      </c>
      <c r="J13" s="21"/>
      <c r="K13" s="22"/>
      <c r="L13" s="21"/>
    </row>
    <row r="14" spans="1:12" ht="15" x14ac:dyDescent="0.25">
      <c r="A14" s="30"/>
      <c r="B14"/>
      <c r="C14" s="29" t="s">
        <v>9</v>
      </c>
      <c r="D14" s="23"/>
      <c r="E14" s="29" t="s">
        <v>10</v>
      </c>
      <c r="G14" s="29" t="s">
        <v>157</v>
      </c>
      <c r="H14" s="23"/>
      <c r="I14" s="29" t="s">
        <v>45</v>
      </c>
      <c r="J14" s="21"/>
      <c r="K14" s="22"/>
      <c r="L14" s="21"/>
    </row>
    <row r="15" spans="1:12" ht="15" x14ac:dyDescent="0.25">
      <c r="A15" s="30"/>
      <c r="B15"/>
      <c r="C15" s="30"/>
      <c r="D15" s="23"/>
      <c r="E15" s="31"/>
      <c r="F15" s="23"/>
      <c r="G15" s="28"/>
      <c r="H15" s="23"/>
      <c r="I15" s="28"/>
      <c r="J15" s="21"/>
      <c r="K15" s="22"/>
      <c r="L15" s="21"/>
    </row>
    <row r="16" spans="1:12" ht="15" x14ac:dyDescent="0.25">
      <c r="A16" s="29">
        <v>1</v>
      </c>
      <c r="B16"/>
      <c r="C16" t="s">
        <v>158</v>
      </c>
      <c r="D16" s="23"/>
      <c r="E16" s="156">
        <v>3735621</v>
      </c>
      <c r="F16" s="32" t="s">
        <v>159</v>
      </c>
      <c r="G16" s="33">
        <f>I24</f>
        <v>13</v>
      </c>
      <c r="H16" s="14"/>
      <c r="I16" s="34">
        <f>+E16*G16</f>
        <v>48563073</v>
      </c>
      <c r="J16" s="21"/>
      <c r="K16" s="22"/>
      <c r="L16" s="21"/>
    </row>
    <row r="17" spans="1:12" ht="15" x14ac:dyDescent="0.25">
      <c r="A17" s="92"/>
      <c r="B17"/>
      <c r="C17" t="s">
        <v>160</v>
      </c>
      <c r="D17" s="23"/>
      <c r="E17" s="157" t="s">
        <v>160</v>
      </c>
      <c r="F17" s="14"/>
      <c r="G17" s="14"/>
      <c r="H17" s="14"/>
      <c r="I17" s="14"/>
      <c r="J17" s="22"/>
      <c r="K17" s="22"/>
      <c r="L17" s="22"/>
    </row>
    <row r="18" spans="1:12" ht="15" x14ac:dyDescent="0.25">
      <c r="A18" s="29">
        <f>+A16+1</f>
        <v>2</v>
      </c>
      <c r="B18"/>
      <c r="C18" t="s">
        <v>161</v>
      </c>
      <c r="D18" s="23"/>
      <c r="E18" s="158">
        <f>+'Page 19'!E11-E16</f>
        <v>3498843</v>
      </c>
      <c r="F18" s="32" t="s">
        <v>159</v>
      </c>
      <c r="G18" s="33">
        <f>I26</f>
        <v>8</v>
      </c>
      <c r="H18" s="14"/>
      <c r="I18" s="36">
        <f>+E18*G18</f>
        <v>27990744</v>
      </c>
      <c r="J18" s="21"/>
      <c r="K18" s="22"/>
      <c r="L18" s="21"/>
    </row>
    <row r="19" spans="1:12" ht="15" x14ac:dyDescent="0.25">
      <c r="A19" s="29">
        <f>+A18+1</f>
        <v>3</v>
      </c>
      <c r="B19"/>
      <c r="C19" t="s">
        <v>162</v>
      </c>
      <c r="D19" s="23"/>
      <c r="E19" s="37">
        <f>SUM(E16:E18)</f>
        <v>7234464</v>
      </c>
      <c r="F19" s="14"/>
      <c r="G19" s="14"/>
      <c r="H19" s="14"/>
      <c r="I19" s="37">
        <f>SUM(I16:I18)</f>
        <v>76553817</v>
      </c>
      <c r="J19" s="26"/>
      <c r="K19" s="26"/>
      <c r="L19" s="27"/>
    </row>
    <row r="20" spans="1:12" ht="15" x14ac:dyDescent="0.25">
      <c r="A20" s="92"/>
      <c r="B20"/>
      <c r="C20" t="s">
        <v>160</v>
      </c>
      <c r="D20" s="23"/>
      <c r="E20" s="35" t="s">
        <v>160</v>
      </c>
      <c r="F20" s="14"/>
      <c r="G20" s="14"/>
      <c r="H20" s="14"/>
      <c r="I20" s="14"/>
      <c r="J20" s="26"/>
      <c r="K20" s="26"/>
      <c r="L20" s="27"/>
    </row>
    <row r="21" spans="1:12" ht="15.75" thickBot="1" x14ac:dyDescent="0.3">
      <c r="A21" s="29">
        <f>+A19+1</f>
        <v>4</v>
      </c>
      <c r="B21"/>
      <c r="C21" t="s">
        <v>95</v>
      </c>
      <c r="D21" s="23"/>
      <c r="E21" s="14"/>
      <c r="F21" s="14"/>
      <c r="G21" s="14"/>
      <c r="H21" s="14"/>
      <c r="I21" s="63">
        <f>I19/E19</f>
        <v>10.581822924269165</v>
      </c>
      <c r="J21" s="26"/>
      <c r="K21" s="26"/>
      <c r="L21" s="27"/>
    </row>
    <row r="22" spans="1:12" ht="15.75" thickTop="1" x14ac:dyDescent="0.25">
      <c r="A22" s="92"/>
      <c r="B22"/>
      <c r="C22"/>
      <c r="D22" s="23"/>
      <c r="E22" s="14"/>
      <c r="F22" s="14"/>
      <c r="G22" s="14"/>
      <c r="H22" s="14"/>
      <c r="I22" s="14"/>
      <c r="J22" s="26"/>
      <c r="K22" s="26"/>
      <c r="L22" s="27"/>
    </row>
    <row r="23" spans="1:12" ht="15" x14ac:dyDescent="0.25">
      <c r="A23" s="29">
        <f>+A21+1</f>
        <v>5</v>
      </c>
      <c r="B23"/>
      <c r="C23" t="s">
        <v>358</v>
      </c>
      <c r="D23" s="23"/>
      <c r="E23" s="14"/>
      <c r="F23" s="14"/>
      <c r="G23" s="14" t="s">
        <v>160</v>
      </c>
      <c r="H23" s="14"/>
      <c r="I23" s="14"/>
      <c r="J23" s="26"/>
      <c r="K23" s="26"/>
      <c r="L23" s="27"/>
    </row>
    <row r="24" spans="1:12" ht="15" x14ac:dyDescent="0.25">
      <c r="A24" s="29">
        <f>+A23+1</f>
        <v>6</v>
      </c>
      <c r="B24"/>
      <c r="C24" t="s">
        <v>163</v>
      </c>
      <c r="D24" s="23"/>
      <c r="E24" s="38">
        <f>+'Page 5'!G24</f>
        <v>12</v>
      </c>
      <c r="F24" s="32" t="s">
        <v>164</v>
      </c>
      <c r="G24" s="38">
        <v>1</v>
      </c>
      <c r="H24" s="39" t="s">
        <v>165</v>
      </c>
      <c r="I24" s="33">
        <f>+E24+G24</f>
        <v>13</v>
      </c>
      <c r="J24" s="26"/>
      <c r="K24" s="26"/>
      <c r="L24" s="27"/>
    </row>
    <row r="25" spans="1:12" ht="15" x14ac:dyDescent="0.25">
      <c r="A25" s="92"/>
      <c r="B25"/>
      <c r="C25"/>
      <c r="D25" s="23"/>
      <c r="E25" s="14"/>
      <c r="F25" s="14"/>
      <c r="G25" s="14"/>
      <c r="H25" s="14"/>
      <c r="I25" s="14"/>
      <c r="J25" s="26"/>
      <c r="K25" s="26"/>
      <c r="L25" s="27"/>
    </row>
    <row r="26" spans="1:12" ht="15" x14ac:dyDescent="0.25">
      <c r="A26" s="29">
        <f>+A24+1</f>
        <v>7</v>
      </c>
      <c r="B26"/>
      <c r="C26" t="s">
        <v>166</v>
      </c>
      <c r="D26" s="23"/>
      <c r="E26" s="38">
        <f>+'Page 5'!G19</f>
        <v>7</v>
      </c>
      <c r="F26" s="32" t="s">
        <v>164</v>
      </c>
      <c r="G26" s="38">
        <v>1</v>
      </c>
      <c r="H26" s="39" t="s">
        <v>165</v>
      </c>
      <c r="I26" s="33">
        <f>+E26+G26</f>
        <v>8</v>
      </c>
      <c r="J26" s="26"/>
      <c r="K26" s="26"/>
      <c r="L26" s="27"/>
    </row>
    <row r="27" spans="1:12" ht="15" x14ac:dyDescent="0.25">
      <c r="A27" s="23"/>
      <c r="B27"/>
      <c r="C27" s="23"/>
      <c r="D27" s="23"/>
      <c r="E27" s="23"/>
      <c r="F27" s="23"/>
      <c r="G27" s="23"/>
      <c r="H27" s="23"/>
      <c r="I27" s="23"/>
      <c r="J27" s="26"/>
      <c r="K27" s="26"/>
      <c r="L27" s="27"/>
    </row>
    <row r="28" spans="1:12" ht="15" x14ac:dyDescent="0.25">
      <c r="B28"/>
      <c r="C28" s="24" t="s">
        <v>75</v>
      </c>
      <c r="D28" s="23"/>
      <c r="E28" s="23"/>
      <c r="F28" s="23"/>
      <c r="G28" s="23"/>
      <c r="H28" s="23"/>
      <c r="I28" s="23"/>
      <c r="J28" s="26"/>
      <c r="K28" s="26"/>
      <c r="L28" s="27"/>
    </row>
    <row r="29" spans="1:12" ht="15" x14ac:dyDescent="0.25">
      <c r="B29"/>
      <c r="C29" t="s">
        <v>167</v>
      </c>
      <c r="D29" s="23"/>
      <c r="E29" s="23"/>
      <c r="F29" s="23"/>
      <c r="G29" s="23"/>
      <c r="H29" s="23"/>
      <c r="I29" s="23"/>
      <c r="J29" s="20"/>
      <c r="K29" s="20"/>
      <c r="L29" s="20"/>
    </row>
    <row r="30" spans="1:12" ht="15" x14ac:dyDescent="0.25">
      <c r="B30"/>
      <c r="C30" t="s">
        <v>168</v>
      </c>
      <c r="D30" s="23"/>
      <c r="E30" s="23"/>
      <c r="F30" s="23"/>
      <c r="G30" s="23"/>
      <c r="H30" s="23"/>
      <c r="I30" s="23"/>
      <c r="J30" s="20"/>
      <c r="K30" s="20"/>
      <c r="L30" s="20"/>
    </row>
    <row r="31" spans="1:12" ht="15" x14ac:dyDescent="0.25">
      <c r="B31"/>
      <c r="D31" s="23"/>
      <c r="E31" s="23"/>
      <c r="F31" s="23"/>
      <c r="G31" s="23"/>
      <c r="H31" s="23"/>
      <c r="I31" s="23"/>
      <c r="J31" s="20"/>
      <c r="K31" s="20"/>
      <c r="L31" s="20"/>
    </row>
    <row r="32" spans="1:12" ht="15" x14ac:dyDescent="0.25">
      <c r="B32"/>
      <c r="D32" s="23"/>
      <c r="E32" s="23"/>
      <c r="F32" s="23"/>
      <c r="G32" s="23"/>
      <c r="H32" s="23"/>
      <c r="I32" s="23"/>
    </row>
    <row r="33" spans="1:12" ht="15" x14ac:dyDescent="0.25">
      <c r="B33"/>
      <c r="D33" s="23"/>
      <c r="E33" s="23"/>
      <c r="F33" s="23"/>
      <c r="G33" s="23"/>
      <c r="H33" s="23"/>
      <c r="I33" s="23"/>
    </row>
    <row r="34" spans="1:12" ht="15" x14ac:dyDescent="0.25">
      <c r="A34" s="23"/>
      <c r="B34"/>
      <c r="C34" s="25"/>
      <c r="D34" s="23"/>
      <c r="E34" s="23"/>
      <c r="F34" s="23"/>
      <c r="G34" s="23"/>
      <c r="H34" s="23"/>
      <c r="I34" s="23"/>
    </row>
    <row r="35" spans="1:12" x14ac:dyDescent="0.2">
      <c r="A35" s="23"/>
    </row>
    <row r="36" spans="1:12" x14ac:dyDescent="0.2">
      <c r="A36" s="23"/>
    </row>
    <row r="37" spans="1:12" x14ac:dyDescent="0.2">
      <c r="A37" s="23"/>
    </row>
    <row r="43" spans="1:12" ht="15" x14ac:dyDescent="0.25">
      <c r="A43" s="316" t="s">
        <v>39</v>
      </c>
      <c r="B43" s="316"/>
      <c r="C43" s="316"/>
      <c r="D43" s="316"/>
      <c r="E43" s="316"/>
      <c r="F43" s="316"/>
      <c r="G43" s="316"/>
      <c r="H43" s="316"/>
      <c r="I43" s="316"/>
      <c r="J43"/>
      <c r="K43"/>
      <c r="L43"/>
    </row>
    <row r="44" spans="1:12" ht="15" x14ac:dyDescent="0.25">
      <c r="A44" s="316" t="s">
        <v>40</v>
      </c>
      <c r="B44" s="316"/>
      <c r="C44" s="316"/>
      <c r="D44" s="316"/>
      <c r="E44" s="316"/>
      <c r="F44" s="316"/>
      <c r="G44" s="316"/>
      <c r="H44" s="316"/>
      <c r="I44" s="316"/>
      <c r="J44"/>
      <c r="K44"/>
      <c r="L44"/>
    </row>
    <row r="45" spans="1:12" ht="15" x14ac:dyDescent="0.25">
      <c r="A45" s="316" t="s">
        <v>190</v>
      </c>
      <c r="B45" s="316"/>
      <c r="C45" s="316"/>
      <c r="D45" s="316"/>
      <c r="E45" s="316"/>
      <c r="F45" s="316"/>
      <c r="G45" s="316"/>
      <c r="H45" s="316"/>
      <c r="I45" s="316"/>
      <c r="J45"/>
      <c r="K45"/>
      <c r="L45"/>
    </row>
  </sheetData>
  <mergeCells count="10">
    <mergeCell ref="A43:I43"/>
    <mergeCell ref="A44:I44"/>
    <mergeCell ref="A45:I45"/>
    <mergeCell ref="A3:I3"/>
    <mergeCell ref="A4:I4"/>
    <mergeCell ref="A6:I6"/>
    <mergeCell ref="A7:I7"/>
    <mergeCell ref="A8:I8"/>
    <mergeCell ref="A5:I5"/>
    <mergeCell ref="A10:I10"/>
  </mergeCells>
  <pageMargins left="1" right="0.75" top="1" bottom="1" header="0.5" footer="0.5"/>
  <pageSetup orientation="portrait" horizontalDpi="4294967292" verticalDpi="4294967292" r:id="rId1"/>
  <headerFooter alignWithMargins="0">
    <oddFooter xml:space="preserve">&amp;R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M45"/>
  <sheetViews>
    <sheetView view="pageLayout" zoomScaleNormal="100" workbookViewId="0">
      <selection activeCell="A9" sqref="A9:M9"/>
    </sheetView>
  </sheetViews>
  <sheetFormatPr defaultRowHeight="12.75" x14ac:dyDescent="0.2"/>
  <cols>
    <col min="1" max="1" width="5.28515625" style="15" customWidth="1"/>
    <col min="2" max="2" width="1.85546875" style="15" customWidth="1"/>
    <col min="3" max="3" width="11.28515625" style="15" customWidth="1"/>
    <col min="4" max="4" width="1.85546875" style="15" customWidth="1"/>
    <col min="5" max="5" width="9" style="15" customWidth="1"/>
    <col min="6" max="6" width="1.85546875" style="15" customWidth="1"/>
    <col min="7" max="7" width="12.42578125" style="15" customWidth="1"/>
    <col min="8" max="8" width="1.85546875" style="15" customWidth="1"/>
    <col min="9" max="9" width="9" style="15" customWidth="1"/>
    <col min="10" max="10" width="1.85546875" style="15" customWidth="1"/>
    <col min="11" max="11" width="12.42578125" style="15" customWidth="1"/>
    <col min="12" max="12" width="1.85546875" style="15" customWidth="1"/>
    <col min="13" max="13" width="11.28515625" style="15" customWidth="1"/>
    <col min="14" max="256" width="9.140625" style="15"/>
    <col min="257" max="257" width="4.7109375" style="15" customWidth="1"/>
    <col min="258" max="258" width="2.7109375" style="15" customWidth="1"/>
    <col min="259" max="259" width="25.7109375" style="15" customWidth="1"/>
    <col min="260" max="260" width="2.7109375" style="15" customWidth="1"/>
    <col min="261" max="261" width="15.7109375" style="15" customWidth="1"/>
    <col min="262" max="262" width="2.7109375" style="15" customWidth="1"/>
    <col min="263" max="263" width="15.7109375" style="15" customWidth="1"/>
    <col min="264" max="512" width="9.140625" style="15"/>
    <col min="513" max="513" width="4.7109375" style="15" customWidth="1"/>
    <col min="514" max="514" width="2.7109375" style="15" customWidth="1"/>
    <col min="515" max="515" width="25.7109375" style="15" customWidth="1"/>
    <col min="516" max="516" width="2.7109375" style="15" customWidth="1"/>
    <col min="517" max="517" width="15.7109375" style="15" customWidth="1"/>
    <col min="518" max="518" width="2.7109375" style="15" customWidth="1"/>
    <col min="519" max="519" width="15.7109375" style="15" customWidth="1"/>
    <col min="520" max="768" width="9.140625" style="15"/>
    <col min="769" max="769" width="4.7109375" style="15" customWidth="1"/>
    <col min="770" max="770" width="2.7109375" style="15" customWidth="1"/>
    <col min="771" max="771" width="25.7109375" style="15" customWidth="1"/>
    <col min="772" max="772" width="2.7109375" style="15" customWidth="1"/>
    <col min="773" max="773" width="15.7109375" style="15" customWidth="1"/>
    <col min="774" max="774" width="2.7109375" style="15" customWidth="1"/>
    <col min="775" max="775" width="15.7109375" style="15" customWidth="1"/>
    <col min="776" max="1024" width="9.140625" style="15"/>
    <col min="1025" max="1025" width="4.7109375" style="15" customWidth="1"/>
    <col min="1026" max="1026" width="2.7109375" style="15" customWidth="1"/>
    <col min="1027" max="1027" width="25.7109375" style="15" customWidth="1"/>
    <col min="1028" max="1028" width="2.7109375" style="15" customWidth="1"/>
    <col min="1029" max="1029" width="15.7109375" style="15" customWidth="1"/>
    <col min="1030" max="1030" width="2.7109375" style="15" customWidth="1"/>
    <col min="1031" max="1031" width="15.7109375" style="15" customWidth="1"/>
    <col min="1032" max="1280" width="9.140625" style="15"/>
    <col min="1281" max="1281" width="4.7109375" style="15" customWidth="1"/>
    <col min="1282" max="1282" width="2.7109375" style="15" customWidth="1"/>
    <col min="1283" max="1283" width="25.7109375" style="15" customWidth="1"/>
    <col min="1284" max="1284" width="2.7109375" style="15" customWidth="1"/>
    <col min="1285" max="1285" width="15.7109375" style="15" customWidth="1"/>
    <col min="1286" max="1286" width="2.7109375" style="15" customWidth="1"/>
    <col min="1287" max="1287" width="15.7109375" style="15" customWidth="1"/>
    <col min="1288" max="1536" width="9.140625" style="15"/>
    <col min="1537" max="1537" width="4.7109375" style="15" customWidth="1"/>
    <col min="1538" max="1538" width="2.7109375" style="15" customWidth="1"/>
    <col min="1539" max="1539" width="25.7109375" style="15" customWidth="1"/>
    <col min="1540" max="1540" width="2.7109375" style="15" customWidth="1"/>
    <col min="1541" max="1541" width="15.7109375" style="15" customWidth="1"/>
    <col min="1542" max="1542" width="2.7109375" style="15" customWidth="1"/>
    <col min="1543" max="1543" width="15.7109375" style="15" customWidth="1"/>
    <col min="1544" max="1792" width="9.140625" style="15"/>
    <col min="1793" max="1793" width="4.7109375" style="15" customWidth="1"/>
    <col min="1794" max="1794" width="2.7109375" style="15" customWidth="1"/>
    <col min="1795" max="1795" width="25.7109375" style="15" customWidth="1"/>
    <col min="1796" max="1796" width="2.7109375" style="15" customWidth="1"/>
    <col min="1797" max="1797" width="15.7109375" style="15" customWidth="1"/>
    <col min="1798" max="1798" width="2.7109375" style="15" customWidth="1"/>
    <col min="1799" max="1799" width="15.7109375" style="15" customWidth="1"/>
    <col min="1800" max="2048" width="9.140625" style="15"/>
    <col min="2049" max="2049" width="4.7109375" style="15" customWidth="1"/>
    <col min="2050" max="2050" width="2.7109375" style="15" customWidth="1"/>
    <col min="2051" max="2051" width="25.7109375" style="15" customWidth="1"/>
    <col min="2052" max="2052" width="2.7109375" style="15" customWidth="1"/>
    <col min="2053" max="2053" width="15.7109375" style="15" customWidth="1"/>
    <col min="2054" max="2054" width="2.7109375" style="15" customWidth="1"/>
    <col min="2055" max="2055" width="15.7109375" style="15" customWidth="1"/>
    <col min="2056" max="2304" width="9.140625" style="15"/>
    <col min="2305" max="2305" width="4.7109375" style="15" customWidth="1"/>
    <col min="2306" max="2306" width="2.7109375" style="15" customWidth="1"/>
    <col min="2307" max="2307" width="25.7109375" style="15" customWidth="1"/>
    <col min="2308" max="2308" width="2.7109375" style="15" customWidth="1"/>
    <col min="2309" max="2309" width="15.7109375" style="15" customWidth="1"/>
    <col min="2310" max="2310" width="2.7109375" style="15" customWidth="1"/>
    <col min="2311" max="2311" width="15.7109375" style="15" customWidth="1"/>
    <col min="2312" max="2560" width="9.140625" style="15"/>
    <col min="2561" max="2561" width="4.7109375" style="15" customWidth="1"/>
    <col min="2562" max="2562" width="2.7109375" style="15" customWidth="1"/>
    <col min="2563" max="2563" width="25.7109375" style="15" customWidth="1"/>
    <col min="2564" max="2564" width="2.7109375" style="15" customWidth="1"/>
    <col min="2565" max="2565" width="15.7109375" style="15" customWidth="1"/>
    <col min="2566" max="2566" width="2.7109375" style="15" customWidth="1"/>
    <col min="2567" max="2567" width="15.7109375" style="15" customWidth="1"/>
    <col min="2568" max="2816" width="9.140625" style="15"/>
    <col min="2817" max="2817" width="4.7109375" style="15" customWidth="1"/>
    <col min="2818" max="2818" width="2.7109375" style="15" customWidth="1"/>
    <col min="2819" max="2819" width="25.7109375" style="15" customWidth="1"/>
    <col min="2820" max="2820" width="2.7109375" style="15" customWidth="1"/>
    <col min="2821" max="2821" width="15.7109375" style="15" customWidth="1"/>
    <col min="2822" max="2822" width="2.7109375" style="15" customWidth="1"/>
    <col min="2823" max="2823" width="15.7109375" style="15" customWidth="1"/>
    <col min="2824" max="3072" width="9.140625" style="15"/>
    <col min="3073" max="3073" width="4.7109375" style="15" customWidth="1"/>
    <col min="3074" max="3074" width="2.7109375" style="15" customWidth="1"/>
    <col min="3075" max="3075" width="25.7109375" style="15" customWidth="1"/>
    <col min="3076" max="3076" width="2.7109375" style="15" customWidth="1"/>
    <col min="3077" max="3077" width="15.7109375" style="15" customWidth="1"/>
    <col min="3078" max="3078" width="2.7109375" style="15" customWidth="1"/>
    <col min="3079" max="3079" width="15.7109375" style="15" customWidth="1"/>
    <col min="3080" max="3328" width="9.140625" style="15"/>
    <col min="3329" max="3329" width="4.7109375" style="15" customWidth="1"/>
    <col min="3330" max="3330" width="2.7109375" style="15" customWidth="1"/>
    <col min="3331" max="3331" width="25.7109375" style="15" customWidth="1"/>
    <col min="3332" max="3332" width="2.7109375" style="15" customWidth="1"/>
    <col min="3333" max="3333" width="15.7109375" style="15" customWidth="1"/>
    <col min="3334" max="3334" width="2.7109375" style="15" customWidth="1"/>
    <col min="3335" max="3335" width="15.7109375" style="15" customWidth="1"/>
    <col min="3336" max="3584" width="9.140625" style="15"/>
    <col min="3585" max="3585" width="4.7109375" style="15" customWidth="1"/>
    <col min="3586" max="3586" width="2.7109375" style="15" customWidth="1"/>
    <col min="3587" max="3587" width="25.7109375" style="15" customWidth="1"/>
    <col min="3588" max="3588" width="2.7109375" style="15" customWidth="1"/>
    <col min="3589" max="3589" width="15.7109375" style="15" customWidth="1"/>
    <col min="3590" max="3590" width="2.7109375" style="15" customWidth="1"/>
    <col min="3591" max="3591" width="15.7109375" style="15" customWidth="1"/>
    <col min="3592" max="3840" width="9.140625" style="15"/>
    <col min="3841" max="3841" width="4.7109375" style="15" customWidth="1"/>
    <col min="3842" max="3842" width="2.7109375" style="15" customWidth="1"/>
    <col min="3843" max="3843" width="25.7109375" style="15" customWidth="1"/>
    <col min="3844" max="3844" width="2.7109375" style="15" customWidth="1"/>
    <col min="3845" max="3845" width="15.7109375" style="15" customWidth="1"/>
    <col min="3846" max="3846" width="2.7109375" style="15" customWidth="1"/>
    <col min="3847" max="3847" width="15.7109375" style="15" customWidth="1"/>
    <col min="3848" max="4096" width="9.140625" style="15"/>
    <col min="4097" max="4097" width="4.7109375" style="15" customWidth="1"/>
    <col min="4098" max="4098" width="2.7109375" style="15" customWidth="1"/>
    <col min="4099" max="4099" width="25.7109375" style="15" customWidth="1"/>
    <col min="4100" max="4100" width="2.7109375" style="15" customWidth="1"/>
    <col min="4101" max="4101" width="15.7109375" style="15" customWidth="1"/>
    <col min="4102" max="4102" width="2.7109375" style="15" customWidth="1"/>
    <col min="4103" max="4103" width="15.7109375" style="15" customWidth="1"/>
    <col min="4104" max="4352" width="9.140625" style="15"/>
    <col min="4353" max="4353" width="4.7109375" style="15" customWidth="1"/>
    <col min="4354" max="4354" width="2.7109375" style="15" customWidth="1"/>
    <col min="4355" max="4355" width="25.7109375" style="15" customWidth="1"/>
    <col min="4356" max="4356" width="2.7109375" style="15" customWidth="1"/>
    <col min="4357" max="4357" width="15.7109375" style="15" customWidth="1"/>
    <col min="4358" max="4358" width="2.7109375" style="15" customWidth="1"/>
    <col min="4359" max="4359" width="15.7109375" style="15" customWidth="1"/>
    <col min="4360" max="4608" width="9.140625" style="15"/>
    <col min="4609" max="4609" width="4.7109375" style="15" customWidth="1"/>
    <col min="4610" max="4610" width="2.7109375" style="15" customWidth="1"/>
    <col min="4611" max="4611" width="25.7109375" style="15" customWidth="1"/>
    <col min="4612" max="4612" width="2.7109375" style="15" customWidth="1"/>
    <col min="4613" max="4613" width="15.7109375" style="15" customWidth="1"/>
    <col min="4614" max="4614" width="2.7109375" style="15" customWidth="1"/>
    <col min="4615" max="4615" width="15.7109375" style="15" customWidth="1"/>
    <col min="4616" max="4864" width="9.140625" style="15"/>
    <col min="4865" max="4865" width="4.7109375" style="15" customWidth="1"/>
    <col min="4866" max="4866" width="2.7109375" style="15" customWidth="1"/>
    <col min="4867" max="4867" width="25.7109375" style="15" customWidth="1"/>
    <col min="4868" max="4868" width="2.7109375" style="15" customWidth="1"/>
    <col min="4869" max="4869" width="15.7109375" style="15" customWidth="1"/>
    <col min="4870" max="4870" width="2.7109375" style="15" customWidth="1"/>
    <col min="4871" max="4871" width="15.7109375" style="15" customWidth="1"/>
    <col min="4872" max="5120" width="9.140625" style="15"/>
    <col min="5121" max="5121" width="4.7109375" style="15" customWidth="1"/>
    <col min="5122" max="5122" width="2.7109375" style="15" customWidth="1"/>
    <col min="5123" max="5123" width="25.7109375" style="15" customWidth="1"/>
    <col min="5124" max="5124" width="2.7109375" style="15" customWidth="1"/>
    <col min="5125" max="5125" width="15.7109375" style="15" customWidth="1"/>
    <col min="5126" max="5126" width="2.7109375" style="15" customWidth="1"/>
    <col min="5127" max="5127" width="15.7109375" style="15" customWidth="1"/>
    <col min="5128" max="5376" width="9.140625" style="15"/>
    <col min="5377" max="5377" width="4.7109375" style="15" customWidth="1"/>
    <col min="5378" max="5378" width="2.7109375" style="15" customWidth="1"/>
    <col min="5379" max="5379" width="25.7109375" style="15" customWidth="1"/>
    <col min="5380" max="5380" width="2.7109375" style="15" customWidth="1"/>
    <col min="5381" max="5381" width="15.7109375" style="15" customWidth="1"/>
    <col min="5382" max="5382" width="2.7109375" style="15" customWidth="1"/>
    <col min="5383" max="5383" width="15.7109375" style="15" customWidth="1"/>
    <col min="5384" max="5632" width="9.140625" style="15"/>
    <col min="5633" max="5633" width="4.7109375" style="15" customWidth="1"/>
    <col min="5634" max="5634" width="2.7109375" style="15" customWidth="1"/>
    <col min="5635" max="5635" width="25.7109375" style="15" customWidth="1"/>
    <col min="5636" max="5636" width="2.7109375" style="15" customWidth="1"/>
    <col min="5637" max="5637" width="15.7109375" style="15" customWidth="1"/>
    <col min="5638" max="5638" width="2.7109375" style="15" customWidth="1"/>
    <col min="5639" max="5639" width="15.7109375" style="15" customWidth="1"/>
    <col min="5640" max="5888" width="9.140625" style="15"/>
    <col min="5889" max="5889" width="4.7109375" style="15" customWidth="1"/>
    <col min="5890" max="5890" width="2.7109375" style="15" customWidth="1"/>
    <col min="5891" max="5891" width="25.7109375" style="15" customWidth="1"/>
    <col min="5892" max="5892" width="2.7109375" style="15" customWidth="1"/>
    <col min="5893" max="5893" width="15.7109375" style="15" customWidth="1"/>
    <col min="5894" max="5894" width="2.7109375" style="15" customWidth="1"/>
    <col min="5895" max="5895" width="15.7109375" style="15" customWidth="1"/>
    <col min="5896" max="6144" width="9.140625" style="15"/>
    <col min="6145" max="6145" width="4.7109375" style="15" customWidth="1"/>
    <col min="6146" max="6146" width="2.7109375" style="15" customWidth="1"/>
    <col min="6147" max="6147" width="25.7109375" style="15" customWidth="1"/>
    <col min="6148" max="6148" width="2.7109375" style="15" customWidth="1"/>
    <col min="6149" max="6149" width="15.7109375" style="15" customWidth="1"/>
    <col min="6150" max="6150" width="2.7109375" style="15" customWidth="1"/>
    <col min="6151" max="6151" width="15.7109375" style="15" customWidth="1"/>
    <col min="6152" max="6400" width="9.140625" style="15"/>
    <col min="6401" max="6401" width="4.7109375" style="15" customWidth="1"/>
    <col min="6402" max="6402" width="2.7109375" style="15" customWidth="1"/>
    <col min="6403" max="6403" width="25.7109375" style="15" customWidth="1"/>
    <col min="6404" max="6404" width="2.7109375" style="15" customWidth="1"/>
    <col min="6405" max="6405" width="15.7109375" style="15" customWidth="1"/>
    <col min="6406" max="6406" width="2.7109375" style="15" customWidth="1"/>
    <col min="6407" max="6407" width="15.7109375" style="15" customWidth="1"/>
    <col min="6408" max="6656" width="9.140625" style="15"/>
    <col min="6657" max="6657" width="4.7109375" style="15" customWidth="1"/>
    <col min="6658" max="6658" width="2.7109375" style="15" customWidth="1"/>
    <col min="6659" max="6659" width="25.7109375" style="15" customWidth="1"/>
    <col min="6660" max="6660" width="2.7109375" style="15" customWidth="1"/>
    <col min="6661" max="6661" width="15.7109375" style="15" customWidth="1"/>
    <col min="6662" max="6662" width="2.7109375" style="15" customWidth="1"/>
    <col min="6663" max="6663" width="15.7109375" style="15" customWidth="1"/>
    <col min="6664" max="6912" width="9.140625" style="15"/>
    <col min="6913" max="6913" width="4.7109375" style="15" customWidth="1"/>
    <col min="6914" max="6914" width="2.7109375" style="15" customWidth="1"/>
    <col min="6915" max="6915" width="25.7109375" style="15" customWidth="1"/>
    <col min="6916" max="6916" width="2.7109375" style="15" customWidth="1"/>
    <col min="6917" max="6917" width="15.7109375" style="15" customWidth="1"/>
    <col min="6918" max="6918" width="2.7109375" style="15" customWidth="1"/>
    <col min="6919" max="6919" width="15.7109375" style="15" customWidth="1"/>
    <col min="6920" max="7168" width="9.140625" style="15"/>
    <col min="7169" max="7169" width="4.7109375" style="15" customWidth="1"/>
    <col min="7170" max="7170" width="2.7109375" style="15" customWidth="1"/>
    <col min="7171" max="7171" width="25.7109375" style="15" customWidth="1"/>
    <col min="7172" max="7172" width="2.7109375" style="15" customWidth="1"/>
    <col min="7173" max="7173" width="15.7109375" style="15" customWidth="1"/>
    <col min="7174" max="7174" width="2.7109375" style="15" customWidth="1"/>
    <col min="7175" max="7175" width="15.7109375" style="15" customWidth="1"/>
    <col min="7176" max="7424" width="9.140625" style="15"/>
    <col min="7425" max="7425" width="4.7109375" style="15" customWidth="1"/>
    <col min="7426" max="7426" width="2.7109375" style="15" customWidth="1"/>
    <col min="7427" max="7427" width="25.7109375" style="15" customWidth="1"/>
    <col min="7428" max="7428" width="2.7109375" style="15" customWidth="1"/>
    <col min="7429" max="7429" width="15.7109375" style="15" customWidth="1"/>
    <col min="7430" max="7430" width="2.7109375" style="15" customWidth="1"/>
    <col min="7431" max="7431" width="15.7109375" style="15" customWidth="1"/>
    <col min="7432" max="7680" width="9.140625" style="15"/>
    <col min="7681" max="7681" width="4.7109375" style="15" customWidth="1"/>
    <col min="7682" max="7682" width="2.7109375" style="15" customWidth="1"/>
    <col min="7683" max="7683" width="25.7109375" style="15" customWidth="1"/>
    <col min="7684" max="7684" width="2.7109375" style="15" customWidth="1"/>
    <col min="7685" max="7685" width="15.7109375" style="15" customWidth="1"/>
    <col min="7686" max="7686" width="2.7109375" style="15" customWidth="1"/>
    <col min="7687" max="7687" width="15.7109375" style="15" customWidth="1"/>
    <col min="7688" max="7936" width="9.140625" style="15"/>
    <col min="7937" max="7937" width="4.7109375" style="15" customWidth="1"/>
    <col min="7938" max="7938" width="2.7109375" style="15" customWidth="1"/>
    <col min="7939" max="7939" width="25.7109375" style="15" customWidth="1"/>
    <col min="7940" max="7940" width="2.7109375" style="15" customWidth="1"/>
    <col min="7941" max="7941" width="15.7109375" style="15" customWidth="1"/>
    <col min="7942" max="7942" width="2.7109375" style="15" customWidth="1"/>
    <col min="7943" max="7943" width="15.7109375" style="15" customWidth="1"/>
    <col min="7944" max="8192" width="9.140625" style="15"/>
    <col min="8193" max="8193" width="4.7109375" style="15" customWidth="1"/>
    <col min="8194" max="8194" width="2.7109375" style="15" customWidth="1"/>
    <col min="8195" max="8195" width="25.7109375" style="15" customWidth="1"/>
    <col min="8196" max="8196" width="2.7109375" style="15" customWidth="1"/>
    <col min="8197" max="8197" width="15.7109375" style="15" customWidth="1"/>
    <col min="8198" max="8198" width="2.7109375" style="15" customWidth="1"/>
    <col min="8199" max="8199" width="15.7109375" style="15" customWidth="1"/>
    <col min="8200" max="8448" width="9.140625" style="15"/>
    <col min="8449" max="8449" width="4.7109375" style="15" customWidth="1"/>
    <col min="8450" max="8450" width="2.7109375" style="15" customWidth="1"/>
    <col min="8451" max="8451" width="25.7109375" style="15" customWidth="1"/>
    <col min="8452" max="8452" width="2.7109375" style="15" customWidth="1"/>
    <col min="8453" max="8453" width="15.7109375" style="15" customWidth="1"/>
    <col min="8454" max="8454" width="2.7109375" style="15" customWidth="1"/>
    <col min="8455" max="8455" width="15.7109375" style="15" customWidth="1"/>
    <col min="8456" max="8704" width="9.140625" style="15"/>
    <col min="8705" max="8705" width="4.7109375" style="15" customWidth="1"/>
    <col min="8706" max="8706" width="2.7109375" style="15" customWidth="1"/>
    <col min="8707" max="8707" width="25.7109375" style="15" customWidth="1"/>
    <col min="8708" max="8708" width="2.7109375" style="15" customWidth="1"/>
    <col min="8709" max="8709" width="15.7109375" style="15" customWidth="1"/>
    <col min="8710" max="8710" width="2.7109375" style="15" customWidth="1"/>
    <col min="8711" max="8711" width="15.7109375" style="15" customWidth="1"/>
    <col min="8712" max="8960" width="9.140625" style="15"/>
    <col min="8961" max="8961" width="4.7109375" style="15" customWidth="1"/>
    <col min="8962" max="8962" width="2.7109375" style="15" customWidth="1"/>
    <col min="8963" max="8963" width="25.7109375" style="15" customWidth="1"/>
    <col min="8964" max="8964" width="2.7109375" style="15" customWidth="1"/>
    <col min="8965" max="8965" width="15.7109375" style="15" customWidth="1"/>
    <col min="8966" max="8966" width="2.7109375" style="15" customWidth="1"/>
    <col min="8967" max="8967" width="15.7109375" style="15" customWidth="1"/>
    <col min="8968" max="9216" width="9.140625" style="15"/>
    <col min="9217" max="9217" width="4.7109375" style="15" customWidth="1"/>
    <col min="9218" max="9218" width="2.7109375" style="15" customWidth="1"/>
    <col min="9219" max="9219" width="25.7109375" style="15" customWidth="1"/>
    <col min="9220" max="9220" width="2.7109375" style="15" customWidth="1"/>
    <col min="9221" max="9221" width="15.7109375" style="15" customWidth="1"/>
    <col min="9222" max="9222" width="2.7109375" style="15" customWidth="1"/>
    <col min="9223" max="9223" width="15.7109375" style="15" customWidth="1"/>
    <col min="9224" max="9472" width="9.140625" style="15"/>
    <col min="9473" max="9473" width="4.7109375" style="15" customWidth="1"/>
    <col min="9474" max="9474" width="2.7109375" style="15" customWidth="1"/>
    <col min="9475" max="9475" width="25.7109375" style="15" customWidth="1"/>
    <col min="9476" max="9476" width="2.7109375" style="15" customWidth="1"/>
    <col min="9477" max="9477" width="15.7109375" style="15" customWidth="1"/>
    <col min="9478" max="9478" width="2.7109375" style="15" customWidth="1"/>
    <col min="9479" max="9479" width="15.7109375" style="15" customWidth="1"/>
    <col min="9480" max="9728" width="9.140625" style="15"/>
    <col min="9729" max="9729" width="4.7109375" style="15" customWidth="1"/>
    <col min="9730" max="9730" width="2.7109375" style="15" customWidth="1"/>
    <col min="9731" max="9731" width="25.7109375" style="15" customWidth="1"/>
    <col min="9732" max="9732" width="2.7109375" style="15" customWidth="1"/>
    <col min="9733" max="9733" width="15.7109375" style="15" customWidth="1"/>
    <col min="9734" max="9734" width="2.7109375" style="15" customWidth="1"/>
    <col min="9735" max="9735" width="15.7109375" style="15" customWidth="1"/>
    <col min="9736" max="9984" width="9.140625" style="15"/>
    <col min="9985" max="9985" width="4.7109375" style="15" customWidth="1"/>
    <col min="9986" max="9986" width="2.7109375" style="15" customWidth="1"/>
    <col min="9987" max="9987" width="25.7109375" style="15" customWidth="1"/>
    <col min="9988" max="9988" width="2.7109375" style="15" customWidth="1"/>
    <col min="9989" max="9989" width="15.7109375" style="15" customWidth="1"/>
    <col min="9990" max="9990" width="2.7109375" style="15" customWidth="1"/>
    <col min="9991" max="9991" width="15.7109375" style="15" customWidth="1"/>
    <col min="9992" max="10240" width="9.140625" style="15"/>
    <col min="10241" max="10241" width="4.7109375" style="15" customWidth="1"/>
    <col min="10242" max="10242" width="2.7109375" style="15" customWidth="1"/>
    <col min="10243" max="10243" width="25.7109375" style="15" customWidth="1"/>
    <col min="10244" max="10244" width="2.7109375" style="15" customWidth="1"/>
    <col min="10245" max="10245" width="15.7109375" style="15" customWidth="1"/>
    <col min="10246" max="10246" width="2.7109375" style="15" customWidth="1"/>
    <col min="10247" max="10247" width="15.7109375" style="15" customWidth="1"/>
    <col min="10248" max="10496" width="9.140625" style="15"/>
    <col min="10497" max="10497" width="4.7109375" style="15" customWidth="1"/>
    <col min="10498" max="10498" width="2.7109375" style="15" customWidth="1"/>
    <col min="10499" max="10499" width="25.7109375" style="15" customWidth="1"/>
    <col min="10500" max="10500" width="2.7109375" style="15" customWidth="1"/>
    <col min="10501" max="10501" width="15.7109375" style="15" customWidth="1"/>
    <col min="10502" max="10502" width="2.7109375" style="15" customWidth="1"/>
    <col min="10503" max="10503" width="15.7109375" style="15" customWidth="1"/>
    <col min="10504" max="10752" width="9.140625" style="15"/>
    <col min="10753" max="10753" width="4.7109375" style="15" customWidth="1"/>
    <col min="10754" max="10754" width="2.7109375" style="15" customWidth="1"/>
    <col min="10755" max="10755" width="25.7109375" style="15" customWidth="1"/>
    <col min="10756" max="10756" width="2.7109375" style="15" customWidth="1"/>
    <col min="10757" max="10757" width="15.7109375" style="15" customWidth="1"/>
    <col min="10758" max="10758" width="2.7109375" style="15" customWidth="1"/>
    <col min="10759" max="10759" width="15.7109375" style="15" customWidth="1"/>
    <col min="10760" max="11008" width="9.140625" style="15"/>
    <col min="11009" max="11009" width="4.7109375" style="15" customWidth="1"/>
    <col min="11010" max="11010" width="2.7109375" style="15" customWidth="1"/>
    <col min="11011" max="11011" width="25.7109375" style="15" customWidth="1"/>
    <col min="11012" max="11012" width="2.7109375" style="15" customWidth="1"/>
    <col min="11013" max="11013" width="15.7109375" style="15" customWidth="1"/>
    <col min="11014" max="11014" width="2.7109375" style="15" customWidth="1"/>
    <col min="11015" max="11015" width="15.7109375" style="15" customWidth="1"/>
    <col min="11016" max="11264" width="9.140625" style="15"/>
    <col min="11265" max="11265" width="4.7109375" style="15" customWidth="1"/>
    <col min="11266" max="11266" width="2.7109375" style="15" customWidth="1"/>
    <col min="11267" max="11267" width="25.7109375" style="15" customWidth="1"/>
    <col min="11268" max="11268" width="2.7109375" style="15" customWidth="1"/>
    <col min="11269" max="11269" width="15.7109375" style="15" customWidth="1"/>
    <col min="11270" max="11270" width="2.7109375" style="15" customWidth="1"/>
    <col min="11271" max="11271" width="15.7109375" style="15" customWidth="1"/>
    <col min="11272" max="11520" width="9.140625" style="15"/>
    <col min="11521" max="11521" width="4.7109375" style="15" customWidth="1"/>
    <col min="11522" max="11522" width="2.7109375" style="15" customWidth="1"/>
    <col min="11523" max="11523" width="25.7109375" style="15" customWidth="1"/>
    <col min="11524" max="11524" width="2.7109375" style="15" customWidth="1"/>
    <col min="11525" max="11525" width="15.7109375" style="15" customWidth="1"/>
    <col min="11526" max="11526" width="2.7109375" style="15" customWidth="1"/>
    <col min="11527" max="11527" width="15.7109375" style="15" customWidth="1"/>
    <col min="11528" max="11776" width="9.140625" style="15"/>
    <col min="11777" max="11777" width="4.7109375" style="15" customWidth="1"/>
    <col min="11778" max="11778" width="2.7109375" style="15" customWidth="1"/>
    <col min="11779" max="11779" width="25.7109375" style="15" customWidth="1"/>
    <col min="11780" max="11780" width="2.7109375" style="15" customWidth="1"/>
    <col min="11781" max="11781" width="15.7109375" style="15" customWidth="1"/>
    <col min="11782" max="11782" width="2.7109375" style="15" customWidth="1"/>
    <col min="11783" max="11783" width="15.7109375" style="15" customWidth="1"/>
    <col min="11784" max="12032" width="9.140625" style="15"/>
    <col min="12033" max="12033" width="4.7109375" style="15" customWidth="1"/>
    <col min="12034" max="12034" width="2.7109375" style="15" customWidth="1"/>
    <col min="12035" max="12035" width="25.7109375" style="15" customWidth="1"/>
    <col min="12036" max="12036" width="2.7109375" style="15" customWidth="1"/>
    <col min="12037" max="12037" width="15.7109375" style="15" customWidth="1"/>
    <col min="12038" max="12038" width="2.7109375" style="15" customWidth="1"/>
    <col min="12039" max="12039" width="15.7109375" style="15" customWidth="1"/>
    <col min="12040" max="12288" width="9.140625" style="15"/>
    <col min="12289" max="12289" width="4.7109375" style="15" customWidth="1"/>
    <col min="12290" max="12290" width="2.7109375" style="15" customWidth="1"/>
    <col min="12291" max="12291" width="25.7109375" style="15" customWidth="1"/>
    <col min="12292" max="12292" width="2.7109375" style="15" customWidth="1"/>
    <col min="12293" max="12293" width="15.7109375" style="15" customWidth="1"/>
    <col min="12294" max="12294" width="2.7109375" style="15" customWidth="1"/>
    <col min="12295" max="12295" width="15.7109375" style="15" customWidth="1"/>
    <col min="12296" max="12544" width="9.140625" style="15"/>
    <col min="12545" max="12545" width="4.7109375" style="15" customWidth="1"/>
    <col min="12546" max="12546" width="2.7109375" style="15" customWidth="1"/>
    <col min="12547" max="12547" width="25.7109375" style="15" customWidth="1"/>
    <col min="12548" max="12548" width="2.7109375" style="15" customWidth="1"/>
    <col min="12549" max="12549" width="15.7109375" style="15" customWidth="1"/>
    <col min="12550" max="12550" width="2.7109375" style="15" customWidth="1"/>
    <col min="12551" max="12551" width="15.7109375" style="15" customWidth="1"/>
    <col min="12552" max="12800" width="9.140625" style="15"/>
    <col min="12801" max="12801" width="4.7109375" style="15" customWidth="1"/>
    <col min="12802" max="12802" width="2.7109375" style="15" customWidth="1"/>
    <col min="12803" max="12803" width="25.7109375" style="15" customWidth="1"/>
    <col min="12804" max="12804" width="2.7109375" style="15" customWidth="1"/>
    <col min="12805" max="12805" width="15.7109375" style="15" customWidth="1"/>
    <col min="12806" max="12806" width="2.7109375" style="15" customWidth="1"/>
    <col min="12807" max="12807" width="15.7109375" style="15" customWidth="1"/>
    <col min="12808" max="13056" width="9.140625" style="15"/>
    <col min="13057" max="13057" width="4.7109375" style="15" customWidth="1"/>
    <col min="13058" max="13058" width="2.7109375" style="15" customWidth="1"/>
    <col min="13059" max="13059" width="25.7109375" style="15" customWidth="1"/>
    <col min="13060" max="13060" width="2.7109375" style="15" customWidth="1"/>
    <col min="13061" max="13061" width="15.7109375" style="15" customWidth="1"/>
    <col min="13062" max="13062" width="2.7109375" style="15" customWidth="1"/>
    <col min="13063" max="13063" width="15.7109375" style="15" customWidth="1"/>
    <col min="13064" max="13312" width="9.140625" style="15"/>
    <col min="13313" max="13313" width="4.7109375" style="15" customWidth="1"/>
    <col min="13314" max="13314" width="2.7109375" style="15" customWidth="1"/>
    <col min="13315" max="13315" width="25.7109375" style="15" customWidth="1"/>
    <col min="13316" max="13316" width="2.7109375" style="15" customWidth="1"/>
    <col min="13317" max="13317" width="15.7109375" style="15" customWidth="1"/>
    <col min="13318" max="13318" width="2.7109375" style="15" customWidth="1"/>
    <col min="13319" max="13319" width="15.7109375" style="15" customWidth="1"/>
    <col min="13320" max="13568" width="9.140625" style="15"/>
    <col min="13569" max="13569" width="4.7109375" style="15" customWidth="1"/>
    <col min="13570" max="13570" width="2.7109375" style="15" customWidth="1"/>
    <col min="13571" max="13571" width="25.7109375" style="15" customWidth="1"/>
    <col min="13572" max="13572" width="2.7109375" style="15" customWidth="1"/>
    <col min="13573" max="13573" width="15.7109375" style="15" customWidth="1"/>
    <col min="13574" max="13574" width="2.7109375" style="15" customWidth="1"/>
    <col min="13575" max="13575" width="15.7109375" style="15" customWidth="1"/>
    <col min="13576" max="13824" width="9.140625" style="15"/>
    <col min="13825" max="13825" width="4.7109375" style="15" customWidth="1"/>
    <col min="13826" max="13826" width="2.7109375" style="15" customWidth="1"/>
    <col min="13827" max="13827" width="25.7109375" style="15" customWidth="1"/>
    <col min="13828" max="13828" width="2.7109375" style="15" customWidth="1"/>
    <col min="13829" max="13829" width="15.7109375" style="15" customWidth="1"/>
    <col min="13830" max="13830" width="2.7109375" style="15" customWidth="1"/>
    <col min="13831" max="13831" width="15.7109375" style="15" customWidth="1"/>
    <col min="13832" max="14080" width="9.140625" style="15"/>
    <col min="14081" max="14081" width="4.7109375" style="15" customWidth="1"/>
    <col min="14082" max="14082" width="2.7109375" style="15" customWidth="1"/>
    <col min="14083" max="14083" width="25.7109375" style="15" customWidth="1"/>
    <col min="14084" max="14084" width="2.7109375" style="15" customWidth="1"/>
    <col min="14085" max="14085" width="15.7109375" style="15" customWidth="1"/>
    <col min="14086" max="14086" width="2.7109375" style="15" customWidth="1"/>
    <col min="14087" max="14087" width="15.7109375" style="15" customWidth="1"/>
    <col min="14088" max="14336" width="9.140625" style="15"/>
    <col min="14337" max="14337" width="4.7109375" style="15" customWidth="1"/>
    <col min="14338" max="14338" width="2.7109375" style="15" customWidth="1"/>
    <col min="14339" max="14339" width="25.7109375" style="15" customWidth="1"/>
    <col min="14340" max="14340" width="2.7109375" style="15" customWidth="1"/>
    <col min="14341" max="14341" width="15.7109375" style="15" customWidth="1"/>
    <col min="14342" max="14342" width="2.7109375" style="15" customWidth="1"/>
    <col min="14343" max="14343" width="15.7109375" style="15" customWidth="1"/>
    <col min="14344" max="14592" width="9.140625" style="15"/>
    <col min="14593" max="14593" width="4.7109375" style="15" customWidth="1"/>
    <col min="14594" max="14594" width="2.7109375" style="15" customWidth="1"/>
    <col min="14595" max="14595" width="25.7109375" style="15" customWidth="1"/>
    <col min="14596" max="14596" width="2.7109375" style="15" customWidth="1"/>
    <col min="14597" max="14597" width="15.7109375" style="15" customWidth="1"/>
    <col min="14598" max="14598" width="2.7109375" style="15" customWidth="1"/>
    <col min="14599" max="14599" width="15.7109375" style="15" customWidth="1"/>
    <col min="14600" max="14848" width="9.140625" style="15"/>
    <col min="14849" max="14849" width="4.7109375" style="15" customWidth="1"/>
    <col min="14850" max="14850" width="2.7109375" style="15" customWidth="1"/>
    <col min="14851" max="14851" width="25.7109375" style="15" customWidth="1"/>
    <col min="14852" max="14852" width="2.7109375" style="15" customWidth="1"/>
    <col min="14853" max="14853" width="15.7109375" style="15" customWidth="1"/>
    <col min="14854" max="14854" width="2.7109375" style="15" customWidth="1"/>
    <col min="14855" max="14855" width="15.7109375" style="15" customWidth="1"/>
    <col min="14856" max="15104" width="9.140625" style="15"/>
    <col min="15105" max="15105" width="4.7109375" style="15" customWidth="1"/>
    <col min="15106" max="15106" width="2.7109375" style="15" customWidth="1"/>
    <col min="15107" max="15107" width="25.7109375" style="15" customWidth="1"/>
    <col min="15108" max="15108" width="2.7109375" style="15" customWidth="1"/>
    <col min="15109" max="15109" width="15.7109375" style="15" customWidth="1"/>
    <col min="15110" max="15110" width="2.7109375" style="15" customWidth="1"/>
    <col min="15111" max="15111" width="15.7109375" style="15" customWidth="1"/>
    <col min="15112" max="15360" width="9.140625" style="15"/>
    <col min="15361" max="15361" width="4.7109375" style="15" customWidth="1"/>
    <col min="15362" max="15362" width="2.7109375" style="15" customWidth="1"/>
    <col min="15363" max="15363" width="25.7109375" style="15" customWidth="1"/>
    <col min="15364" max="15364" width="2.7109375" style="15" customWidth="1"/>
    <col min="15365" max="15365" width="15.7109375" style="15" customWidth="1"/>
    <col min="15366" max="15366" width="2.7109375" style="15" customWidth="1"/>
    <col min="15367" max="15367" width="15.7109375" style="15" customWidth="1"/>
    <col min="15368" max="15616" width="9.140625" style="15"/>
    <col min="15617" max="15617" width="4.7109375" style="15" customWidth="1"/>
    <col min="15618" max="15618" width="2.7109375" style="15" customWidth="1"/>
    <col min="15619" max="15619" width="25.7109375" style="15" customWidth="1"/>
    <col min="15620" max="15620" width="2.7109375" style="15" customWidth="1"/>
    <col min="15621" max="15621" width="15.7109375" style="15" customWidth="1"/>
    <col min="15622" max="15622" width="2.7109375" style="15" customWidth="1"/>
    <col min="15623" max="15623" width="15.7109375" style="15" customWidth="1"/>
    <col min="15624" max="15872" width="9.140625" style="15"/>
    <col min="15873" max="15873" width="4.7109375" style="15" customWidth="1"/>
    <col min="15874" max="15874" width="2.7109375" style="15" customWidth="1"/>
    <col min="15875" max="15875" width="25.7109375" style="15" customWidth="1"/>
    <col min="15876" max="15876" width="2.7109375" style="15" customWidth="1"/>
    <col min="15877" max="15877" width="15.7109375" style="15" customWidth="1"/>
    <col min="15878" max="15878" width="2.7109375" style="15" customWidth="1"/>
    <col min="15879" max="15879" width="15.7109375" style="15" customWidth="1"/>
    <col min="15880" max="16128" width="9.140625" style="15"/>
    <col min="16129" max="16129" width="4.7109375" style="15" customWidth="1"/>
    <col min="16130" max="16130" width="2.7109375" style="15" customWidth="1"/>
    <col min="16131" max="16131" width="25.7109375" style="15" customWidth="1"/>
    <col min="16132" max="16132" width="2.7109375" style="15" customWidth="1"/>
    <col min="16133" max="16133" width="15.7109375" style="15" customWidth="1"/>
    <col min="16134" max="16134" width="2.7109375" style="15" customWidth="1"/>
    <col min="16135" max="16135" width="15.7109375" style="15" customWidth="1"/>
    <col min="16136" max="16384" width="9.140625" style="15"/>
  </cols>
  <sheetData>
    <row r="1" spans="1:13" ht="15" x14ac:dyDescent="0.25">
      <c r="A1"/>
      <c r="B1"/>
      <c r="C1"/>
      <c r="D1"/>
      <c r="E1"/>
      <c r="F1"/>
      <c r="M1" s="8"/>
    </row>
    <row r="2" spans="1:13" ht="15" x14ac:dyDescent="0.25">
      <c r="A2"/>
      <c r="B2"/>
      <c r="C2"/>
      <c r="D2"/>
      <c r="E2"/>
      <c r="F2"/>
      <c r="M2" s="8"/>
    </row>
    <row r="3" spans="1:13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15" x14ac:dyDescent="0.25">
      <c r="A5" s="316" t="s">
        <v>170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5" x14ac:dyDescent="0.25">
      <c r="A9" s="316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1:13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ht="15" x14ac:dyDescent="0.25">
      <c r="A11" s="40"/>
      <c r="B11" s="41"/>
      <c r="C11" s="41"/>
      <c r="D11" s="41"/>
      <c r="E11" s="40"/>
      <c r="F11" s="41"/>
      <c r="G11" s="41"/>
      <c r="H11" s="41"/>
      <c r="I11" s="41"/>
      <c r="J11" s="41"/>
      <c r="K11" s="41"/>
      <c r="L11" s="41"/>
      <c r="M11" s="41"/>
    </row>
    <row r="12" spans="1:13" ht="15" x14ac:dyDescent="0.25">
      <c r="A12" s="42"/>
      <c r="B12" s="42"/>
      <c r="C12" s="42"/>
      <c r="D12" s="42"/>
      <c r="E12" s="44" t="s">
        <v>112</v>
      </c>
      <c r="F12" s="44"/>
      <c r="G12" s="44" t="s">
        <v>113</v>
      </c>
      <c r="H12" s="44"/>
      <c r="I12" s="42"/>
      <c r="J12" s="42"/>
      <c r="K12" s="44" t="s">
        <v>114</v>
      </c>
      <c r="L12" s="44"/>
      <c r="M12" s="42"/>
    </row>
    <row r="13" spans="1:13" ht="15" x14ac:dyDescent="0.25">
      <c r="A13" s="44" t="s">
        <v>4</v>
      </c>
      <c r="B13" s="42"/>
      <c r="C13" s="42"/>
      <c r="D13" s="42"/>
      <c r="E13" s="44" t="s">
        <v>115</v>
      </c>
      <c r="F13" s="44"/>
      <c r="G13" s="44" t="s">
        <v>116</v>
      </c>
      <c r="H13" s="44"/>
      <c r="I13" s="44" t="s">
        <v>117</v>
      </c>
      <c r="J13" s="44"/>
      <c r="K13" s="44" t="s">
        <v>118</v>
      </c>
      <c r="L13" s="44"/>
      <c r="M13" s="44" t="s">
        <v>119</v>
      </c>
    </row>
    <row r="14" spans="1:13" ht="15" x14ac:dyDescent="0.25">
      <c r="A14" s="73" t="s">
        <v>5</v>
      </c>
      <c r="B14" s="42"/>
      <c r="C14" s="73" t="s">
        <v>120</v>
      </c>
      <c r="D14" s="44"/>
      <c r="E14" s="73" t="s">
        <v>121</v>
      </c>
      <c r="F14" s="44"/>
      <c r="G14" s="73" t="s">
        <v>112</v>
      </c>
      <c r="H14" s="44"/>
      <c r="I14" s="73" t="s">
        <v>112</v>
      </c>
      <c r="J14" s="44"/>
      <c r="K14" s="73" t="s">
        <v>122</v>
      </c>
      <c r="L14" s="44"/>
      <c r="M14" s="73" t="s">
        <v>105</v>
      </c>
    </row>
    <row r="15" spans="1:13" ht="15" x14ac:dyDescent="0.25">
      <c r="A15" s="43"/>
      <c r="B15" s="42"/>
      <c r="C15" s="44" t="s">
        <v>9</v>
      </c>
      <c r="D15" s="44"/>
      <c r="E15" s="44" t="s">
        <v>10</v>
      </c>
      <c r="F15" s="44"/>
      <c r="G15" s="44" t="s">
        <v>11</v>
      </c>
      <c r="H15" s="44"/>
      <c r="I15" s="44" t="s">
        <v>45</v>
      </c>
      <c r="J15" s="44"/>
      <c r="K15" s="44" t="s">
        <v>123</v>
      </c>
      <c r="L15" s="44"/>
      <c r="M15" s="44" t="s">
        <v>124</v>
      </c>
    </row>
    <row r="16" spans="1:13" ht="15" x14ac:dyDescent="0.25">
      <c r="A16" s="43"/>
      <c r="B16" s="42"/>
      <c r="C16" s="43"/>
      <c r="D16" s="44"/>
      <c r="E16" s="43"/>
      <c r="F16" s="44"/>
      <c r="G16" s="43"/>
      <c r="H16" s="44"/>
      <c r="I16" s="44" t="s">
        <v>125</v>
      </c>
      <c r="J16" s="44"/>
      <c r="K16" s="43"/>
      <c r="L16" s="44"/>
      <c r="M16" s="44" t="s">
        <v>126</v>
      </c>
    </row>
    <row r="17" spans="1:13" ht="15" x14ac:dyDescent="0.25">
      <c r="A17" s="44">
        <v>1</v>
      </c>
      <c r="B17" s="42"/>
      <c r="C17" s="45" t="s">
        <v>142</v>
      </c>
      <c r="D17" s="45"/>
      <c r="E17" s="46">
        <f>DATE(2021,4,30)-DATE(2021,1,1)+1</f>
        <v>120</v>
      </c>
      <c r="F17" s="46"/>
      <c r="G17" s="47">
        <f>365/12/2</f>
        <v>15.208333333333334</v>
      </c>
      <c r="H17" s="47"/>
      <c r="I17" s="47">
        <f t="shared" ref="I17:I28" si="0">IF(E17&gt;0,E17-G17,0)</f>
        <v>104.79166666666667</v>
      </c>
      <c r="J17" s="47"/>
      <c r="K17" s="48">
        <f t="shared" ref="K17:K28" si="1">1/12</f>
        <v>8.3333333333333329E-2</v>
      </c>
      <c r="L17" s="60"/>
      <c r="M17" s="47">
        <f t="shared" ref="M17:M28" si="2">I17*K17</f>
        <v>8.7326388888888893</v>
      </c>
    </row>
    <row r="18" spans="1:13" ht="15" x14ac:dyDescent="0.25">
      <c r="A18" s="44">
        <f t="shared" ref="A18:A29" si="3">A17+1</f>
        <v>2</v>
      </c>
      <c r="B18" s="42"/>
      <c r="C18" s="45" t="s">
        <v>171</v>
      </c>
      <c r="D18" s="45"/>
      <c r="E18" s="46">
        <f>DATE(2021,4,30)-DATE(2021,2,1)+1</f>
        <v>89</v>
      </c>
      <c r="F18" s="46"/>
      <c r="G18" s="47">
        <f t="shared" ref="G18:G28" si="4">365/12/2</f>
        <v>15.208333333333334</v>
      </c>
      <c r="H18" s="47"/>
      <c r="I18" s="47">
        <f t="shared" si="0"/>
        <v>73.791666666666671</v>
      </c>
      <c r="J18" s="47"/>
      <c r="K18" s="48">
        <f t="shared" si="1"/>
        <v>8.3333333333333329E-2</v>
      </c>
      <c r="L18" s="60"/>
      <c r="M18" s="47">
        <f t="shared" si="2"/>
        <v>6.1493055555555554</v>
      </c>
    </row>
    <row r="19" spans="1:13" ht="15" x14ac:dyDescent="0.25">
      <c r="A19" s="44">
        <f t="shared" si="3"/>
        <v>3</v>
      </c>
      <c r="B19" s="42"/>
      <c r="C19" s="45" t="s">
        <v>172</v>
      </c>
      <c r="D19" s="45"/>
      <c r="E19" s="46">
        <f>DATE(2021,4,30)-DATE(2021,3,1)+1</f>
        <v>61</v>
      </c>
      <c r="F19" s="46"/>
      <c r="G19" s="47">
        <f t="shared" si="4"/>
        <v>15.208333333333334</v>
      </c>
      <c r="H19" s="47"/>
      <c r="I19" s="47">
        <f t="shared" si="0"/>
        <v>45.791666666666664</v>
      </c>
      <c r="J19" s="47"/>
      <c r="K19" s="48">
        <f t="shared" si="1"/>
        <v>8.3333333333333329E-2</v>
      </c>
      <c r="L19" s="60"/>
      <c r="M19" s="47">
        <f t="shared" si="2"/>
        <v>3.8159722222222219</v>
      </c>
    </row>
    <row r="20" spans="1:13" ht="15" x14ac:dyDescent="0.25">
      <c r="A20" s="44">
        <f t="shared" si="3"/>
        <v>4</v>
      </c>
      <c r="B20" s="42"/>
      <c r="C20" s="45" t="s">
        <v>143</v>
      </c>
      <c r="D20" s="45"/>
      <c r="E20" s="46">
        <f>DATE(2021,7,31)-DATE(2021,4,1)+1</f>
        <v>122</v>
      </c>
      <c r="F20" s="46"/>
      <c r="G20" s="47">
        <f t="shared" si="4"/>
        <v>15.208333333333334</v>
      </c>
      <c r="H20" s="47"/>
      <c r="I20" s="47">
        <f t="shared" si="0"/>
        <v>106.79166666666667</v>
      </c>
      <c r="J20" s="47"/>
      <c r="K20" s="48">
        <f t="shared" si="1"/>
        <v>8.3333333333333329E-2</v>
      </c>
      <c r="L20" s="60"/>
      <c r="M20" s="47">
        <f t="shared" si="2"/>
        <v>8.8993055555555554</v>
      </c>
    </row>
    <row r="21" spans="1:13" ht="15" x14ac:dyDescent="0.25">
      <c r="A21" s="44">
        <f t="shared" si="3"/>
        <v>5</v>
      </c>
      <c r="B21" s="42"/>
      <c r="C21" s="45" t="s">
        <v>173</v>
      </c>
      <c r="D21" s="45"/>
      <c r="E21" s="46">
        <f>DATE(2021,7,31)-DATE(2021,5,1)+1</f>
        <v>92</v>
      </c>
      <c r="F21" s="46"/>
      <c r="G21" s="47">
        <f t="shared" si="4"/>
        <v>15.208333333333334</v>
      </c>
      <c r="H21" s="47"/>
      <c r="I21" s="47">
        <f t="shared" si="0"/>
        <v>76.791666666666671</v>
      </c>
      <c r="J21" s="47"/>
      <c r="K21" s="48">
        <f t="shared" si="1"/>
        <v>8.3333333333333329E-2</v>
      </c>
      <c r="L21" s="60"/>
      <c r="M21" s="47">
        <f t="shared" si="2"/>
        <v>6.3993055555555554</v>
      </c>
    </row>
    <row r="22" spans="1:13" ht="15" x14ac:dyDescent="0.25">
      <c r="A22" s="44">
        <f t="shared" si="3"/>
        <v>6</v>
      </c>
      <c r="B22" s="42"/>
      <c r="C22" s="45" t="s">
        <v>174</v>
      </c>
      <c r="D22" s="45"/>
      <c r="E22" s="46">
        <f>DATE(2021,7,31)-DATE(2021,6,1)+1</f>
        <v>61</v>
      </c>
      <c r="F22" s="46"/>
      <c r="G22" s="47">
        <f t="shared" si="4"/>
        <v>15.208333333333334</v>
      </c>
      <c r="H22" s="47"/>
      <c r="I22" s="47">
        <f t="shared" si="0"/>
        <v>45.791666666666664</v>
      </c>
      <c r="J22" s="47"/>
      <c r="K22" s="48">
        <f t="shared" si="1"/>
        <v>8.3333333333333329E-2</v>
      </c>
      <c r="L22" s="60"/>
      <c r="M22" s="47">
        <f t="shared" si="2"/>
        <v>3.8159722222222219</v>
      </c>
    </row>
    <row r="23" spans="1:13" ht="15" x14ac:dyDescent="0.25">
      <c r="A23" s="44">
        <f t="shared" si="3"/>
        <v>7</v>
      </c>
      <c r="B23" s="42"/>
      <c r="C23" s="45" t="s">
        <v>133</v>
      </c>
      <c r="D23" s="45"/>
      <c r="E23" s="46">
        <f>DATE(2021,10,31)-DATE(2021,7,1)+1</f>
        <v>123</v>
      </c>
      <c r="F23" s="46"/>
      <c r="G23" s="47">
        <f t="shared" si="4"/>
        <v>15.208333333333334</v>
      </c>
      <c r="H23" s="47"/>
      <c r="I23" s="47">
        <f t="shared" si="0"/>
        <v>107.79166666666667</v>
      </c>
      <c r="J23" s="47"/>
      <c r="K23" s="48">
        <f t="shared" si="1"/>
        <v>8.3333333333333329E-2</v>
      </c>
      <c r="L23" s="60"/>
      <c r="M23" s="47">
        <f t="shared" si="2"/>
        <v>8.9826388888888893</v>
      </c>
    </row>
    <row r="24" spans="1:13" ht="15" x14ac:dyDescent="0.25">
      <c r="A24" s="44">
        <f t="shared" si="3"/>
        <v>8</v>
      </c>
      <c r="B24" s="42"/>
      <c r="C24" s="45" t="s">
        <v>134</v>
      </c>
      <c r="D24" s="45"/>
      <c r="E24" s="46">
        <f>DATE(2021,10,31)-DATE(2021,8,1)+1</f>
        <v>92</v>
      </c>
      <c r="F24" s="46"/>
      <c r="G24" s="47">
        <f t="shared" si="4"/>
        <v>15.208333333333334</v>
      </c>
      <c r="H24" s="47"/>
      <c r="I24" s="47">
        <f t="shared" si="0"/>
        <v>76.791666666666671</v>
      </c>
      <c r="J24" s="47"/>
      <c r="K24" s="48">
        <f t="shared" si="1"/>
        <v>8.3333333333333329E-2</v>
      </c>
      <c r="L24" s="60"/>
      <c r="M24" s="47">
        <f t="shared" si="2"/>
        <v>6.3993055555555554</v>
      </c>
    </row>
    <row r="25" spans="1:13" ht="15" x14ac:dyDescent="0.25">
      <c r="A25" s="44">
        <f t="shared" si="3"/>
        <v>9</v>
      </c>
      <c r="B25" s="42"/>
      <c r="C25" s="45" t="s">
        <v>135</v>
      </c>
      <c r="D25" s="45"/>
      <c r="E25" s="46">
        <f>DATE(2021,10,31)-DATE(2021,9,1)+1</f>
        <v>61</v>
      </c>
      <c r="F25" s="46"/>
      <c r="G25" s="47">
        <f t="shared" si="4"/>
        <v>15.208333333333334</v>
      </c>
      <c r="H25" s="47"/>
      <c r="I25" s="47">
        <f t="shared" si="0"/>
        <v>45.791666666666664</v>
      </c>
      <c r="J25" s="47"/>
      <c r="K25" s="48">
        <f t="shared" si="1"/>
        <v>8.3333333333333329E-2</v>
      </c>
      <c r="L25" s="60"/>
      <c r="M25" s="47">
        <f t="shared" si="2"/>
        <v>3.8159722222222219</v>
      </c>
    </row>
    <row r="26" spans="1:13" ht="15" x14ac:dyDescent="0.25">
      <c r="A26" s="44">
        <f t="shared" si="3"/>
        <v>10</v>
      </c>
      <c r="B26" s="42"/>
      <c r="C26" s="45" t="s">
        <v>136</v>
      </c>
      <c r="D26" s="45"/>
      <c r="E26" s="46">
        <f>DATE(2022,1,31)-DATE(2021,10,1)+1</f>
        <v>123</v>
      </c>
      <c r="F26" s="46"/>
      <c r="G26" s="47">
        <f t="shared" si="4"/>
        <v>15.208333333333334</v>
      </c>
      <c r="H26" s="47"/>
      <c r="I26" s="47">
        <f t="shared" si="0"/>
        <v>107.79166666666667</v>
      </c>
      <c r="J26" s="47"/>
      <c r="K26" s="48">
        <f t="shared" si="1"/>
        <v>8.3333333333333329E-2</v>
      </c>
      <c r="L26" s="60"/>
      <c r="M26" s="47">
        <f t="shared" si="2"/>
        <v>8.9826388888888893</v>
      </c>
    </row>
    <row r="27" spans="1:13" ht="15" x14ac:dyDescent="0.25">
      <c r="A27" s="44">
        <f t="shared" si="3"/>
        <v>11</v>
      </c>
      <c r="B27" s="42"/>
      <c r="C27" s="45" t="s">
        <v>137</v>
      </c>
      <c r="D27" s="45"/>
      <c r="E27" s="46">
        <f>DATE(2022,1,31)-DATE(2021,11,1)+1</f>
        <v>92</v>
      </c>
      <c r="F27" s="46"/>
      <c r="G27" s="47">
        <f t="shared" si="4"/>
        <v>15.208333333333334</v>
      </c>
      <c r="H27" s="47"/>
      <c r="I27" s="47">
        <f t="shared" si="0"/>
        <v>76.791666666666671</v>
      </c>
      <c r="J27" s="47"/>
      <c r="K27" s="48">
        <f t="shared" si="1"/>
        <v>8.3333333333333329E-2</v>
      </c>
      <c r="L27" s="60"/>
      <c r="M27" s="47">
        <f t="shared" si="2"/>
        <v>6.3993055555555554</v>
      </c>
    </row>
    <row r="28" spans="1:13" ht="15" x14ac:dyDescent="0.25">
      <c r="A28" s="44">
        <f t="shared" si="3"/>
        <v>12</v>
      </c>
      <c r="B28" s="42"/>
      <c r="C28" s="45" t="s">
        <v>138</v>
      </c>
      <c r="D28" s="45"/>
      <c r="E28" s="49">
        <f>DATE(2022,1,31)-DATE(2021,12,1)+1</f>
        <v>62</v>
      </c>
      <c r="F28" s="46"/>
      <c r="G28" s="47">
        <f t="shared" si="4"/>
        <v>15.208333333333334</v>
      </c>
      <c r="H28" s="47"/>
      <c r="I28" s="47">
        <f t="shared" si="0"/>
        <v>46.791666666666664</v>
      </c>
      <c r="J28" s="47"/>
      <c r="K28" s="50">
        <f t="shared" si="1"/>
        <v>8.3333333333333329E-2</v>
      </c>
      <c r="L28" s="60"/>
      <c r="M28" s="51">
        <f t="shared" si="2"/>
        <v>3.8993055555555554</v>
      </c>
    </row>
    <row r="29" spans="1:13" ht="15.75" thickBot="1" x14ac:dyDescent="0.3">
      <c r="A29" s="44">
        <f t="shared" si="3"/>
        <v>13</v>
      </c>
      <c r="B29" s="42"/>
      <c r="C29" s="45" t="s">
        <v>17</v>
      </c>
      <c r="D29" s="45"/>
      <c r="E29" s="52">
        <f>SUM(E17:E28)</f>
        <v>1098</v>
      </c>
      <c r="F29" s="46"/>
      <c r="G29" s="47"/>
      <c r="H29" s="47"/>
      <c r="I29" s="47"/>
      <c r="J29" s="47"/>
      <c r="K29" s="53">
        <f>SUM(K17:K28)</f>
        <v>1</v>
      </c>
      <c r="L29" s="48"/>
      <c r="M29" s="54">
        <f>SUM(M17:M28)</f>
        <v>76.291666666666671</v>
      </c>
    </row>
    <row r="30" spans="1:13" ht="15.75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5" x14ac:dyDescent="0.25">
      <c r="A32" s="42"/>
      <c r="B32" s="45" t="s">
        <v>36</v>
      </c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x14ac:dyDescent="0.25">
      <c r="A33" s="40"/>
      <c r="B33" s="40"/>
      <c r="C33" s="45" t="s">
        <v>175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x14ac:dyDescent="0.25">
      <c r="C34" s="45" t="s">
        <v>147</v>
      </c>
    </row>
    <row r="43" spans="1:13" ht="15" x14ac:dyDescent="0.25">
      <c r="A43" s="316" t="s">
        <v>39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</row>
    <row r="44" spans="1:13" ht="15" x14ac:dyDescent="0.25">
      <c r="A44" s="316" t="s">
        <v>40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</row>
    <row r="45" spans="1:13" ht="15" x14ac:dyDescent="0.25">
      <c r="A45" s="316" t="s">
        <v>194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</row>
  </sheetData>
  <mergeCells count="11">
    <mergeCell ref="A43:M43"/>
    <mergeCell ref="A44:M44"/>
    <mergeCell ref="A45:M45"/>
    <mergeCell ref="A3:M3"/>
    <mergeCell ref="A4:M4"/>
    <mergeCell ref="A6:M6"/>
    <mergeCell ref="A7:M7"/>
    <mergeCell ref="A8:M8"/>
    <mergeCell ref="A9:M9"/>
    <mergeCell ref="A5:M5"/>
    <mergeCell ref="A10:M10"/>
  </mergeCells>
  <pageMargins left="1" right="0.75" top="1" bottom="1" header="0.5" footer="0.5"/>
  <pageSetup orientation="portrait" horizontalDpi="4294967292" verticalDpi="4294967292" r:id="rId1"/>
  <headerFooter alignWithMargins="0">
    <oddFooter xml:space="preserve">&amp;R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/>
  <dimension ref="A1:M48"/>
  <sheetViews>
    <sheetView view="pageLayout" zoomScaleNormal="100" workbookViewId="0">
      <selection activeCell="A9" sqref="A9:I9"/>
    </sheetView>
  </sheetViews>
  <sheetFormatPr defaultColWidth="15.7109375" defaultRowHeight="12.75" x14ac:dyDescent="0.2"/>
  <cols>
    <col min="1" max="1" width="5.28515625" style="15" customWidth="1"/>
    <col min="2" max="2" width="1.85546875" style="15" customWidth="1"/>
    <col min="3" max="3" width="20.7109375" style="15" customWidth="1"/>
    <col min="4" max="4" width="1.85546875" style="15" customWidth="1"/>
    <col min="5" max="5" width="15.7109375" style="15" customWidth="1"/>
    <col min="6" max="6" width="1.85546875" style="15" customWidth="1"/>
    <col min="7" max="7" width="20.7109375" style="15" customWidth="1"/>
    <col min="8" max="8" width="1.85546875" style="15" customWidth="1"/>
    <col min="9" max="9" width="15.7109375" style="15" customWidth="1"/>
    <col min="10" max="252" width="15.7109375" style="15"/>
    <col min="253" max="253" width="4.7109375" style="15" customWidth="1"/>
    <col min="254" max="254" width="2.7109375" style="15" customWidth="1"/>
    <col min="255" max="255" width="25.7109375" style="15" customWidth="1"/>
    <col min="256" max="256" width="2.7109375" style="15" customWidth="1"/>
    <col min="257" max="257" width="15.7109375" style="15" customWidth="1"/>
    <col min="258" max="258" width="2.7109375" style="15" customWidth="1"/>
    <col min="259" max="259" width="15.7109375" style="15" customWidth="1"/>
    <col min="260" max="508" width="15.7109375" style="15"/>
    <col min="509" max="509" width="4.7109375" style="15" customWidth="1"/>
    <col min="510" max="510" width="2.7109375" style="15" customWidth="1"/>
    <col min="511" max="511" width="25.7109375" style="15" customWidth="1"/>
    <col min="512" max="512" width="2.7109375" style="15" customWidth="1"/>
    <col min="513" max="513" width="15.7109375" style="15" customWidth="1"/>
    <col min="514" max="514" width="2.7109375" style="15" customWidth="1"/>
    <col min="515" max="515" width="15.7109375" style="15" customWidth="1"/>
    <col min="516" max="764" width="15.7109375" style="15"/>
    <col min="765" max="765" width="4.7109375" style="15" customWidth="1"/>
    <col min="766" max="766" width="2.7109375" style="15" customWidth="1"/>
    <col min="767" max="767" width="25.7109375" style="15" customWidth="1"/>
    <col min="768" max="768" width="2.7109375" style="15" customWidth="1"/>
    <col min="769" max="769" width="15.7109375" style="15" customWidth="1"/>
    <col min="770" max="770" width="2.7109375" style="15" customWidth="1"/>
    <col min="771" max="771" width="15.7109375" style="15" customWidth="1"/>
    <col min="772" max="1020" width="15.7109375" style="15"/>
    <col min="1021" max="1021" width="4.7109375" style="15" customWidth="1"/>
    <col min="1022" max="1022" width="2.7109375" style="15" customWidth="1"/>
    <col min="1023" max="1023" width="25.7109375" style="15" customWidth="1"/>
    <col min="1024" max="1024" width="2.7109375" style="15" customWidth="1"/>
    <col min="1025" max="1025" width="15.7109375" style="15" customWidth="1"/>
    <col min="1026" max="1026" width="2.7109375" style="15" customWidth="1"/>
    <col min="1027" max="1027" width="15.7109375" style="15" customWidth="1"/>
    <col min="1028" max="1276" width="15.7109375" style="15"/>
    <col min="1277" max="1277" width="4.7109375" style="15" customWidth="1"/>
    <col min="1278" max="1278" width="2.7109375" style="15" customWidth="1"/>
    <col min="1279" max="1279" width="25.7109375" style="15" customWidth="1"/>
    <col min="1280" max="1280" width="2.7109375" style="15" customWidth="1"/>
    <col min="1281" max="1281" width="15.7109375" style="15" customWidth="1"/>
    <col min="1282" max="1282" width="2.7109375" style="15" customWidth="1"/>
    <col min="1283" max="1283" width="15.7109375" style="15" customWidth="1"/>
    <col min="1284" max="1532" width="15.7109375" style="15"/>
    <col min="1533" max="1533" width="4.7109375" style="15" customWidth="1"/>
    <col min="1534" max="1534" width="2.7109375" style="15" customWidth="1"/>
    <col min="1535" max="1535" width="25.7109375" style="15" customWidth="1"/>
    <col min="1536" max="1536" width="2.7109375" style="15" customWidth="1"/>
    <col min="1537" max="1537" width="15.7109375" style="15" customWidth="1"/>
    <col min="1538" max="1538" width="2.7109375" style="15" customWidth="1"/>
    <col min="1539" max="1539" width="15.7109375" style="15" customWidth="1"/>
    <col min="1540" max="1788" width="15.7109375" style="15"/>
    <col min="1789" max="1789" width="4.7109375" style="15" customWidth="1"/>
    <col min="1790" max="1790" width="2.7109375" style="15" customWidth="1"/>
    <col min="1791" max="1791" width="25.7109375" style="15" customWidth="1"/>
    <col min="1792" max="1792" width="2.7109375" style="15" customWidth="1"/>
    <col min="1793" max="1793" width="15.7109375" style="15" customWidth="1"/>
    <col min="1794" max="1794" width="2.7109375" style="15" customWidth="1"/>
    <col min="1795" max="1795" width="15.7109375" style="15" customWidth="1"/>
    <col min="1796" max="2044" width="15.7109375" style="15"/>
    <col min="2045" max="2045" width="4.7109375" style="15" customWidth="1"/>
    <col min="2046" max="2046" width="2.7109375" style="15" customWidth="1"/>
    <col min="2047" max="2047" width="25.7109375" style="15" customWidth="1"/>
    <col min="2048" max="2048" width="2.7109375" style="15" customWidth="1"/>
    <col min="2049" max="2049" width="15.7109375" style="15" customWidth="1"/>
    <col min="2050" max="2050" width="2.7109375" style="15" customWidth="1"/>
    <col min="2051" max="2051" width="15.7109375" style="15" customWidth="1"/>
    <col min="2052" max="2300" width="15.7109375" style="15"/>
    <col min="2301" max="2301" width="4.7109375" style="15" customWidth="1"/>
    <col min="2302" max="2302" width="2.7109375" style="15" customWidth="1"/>
    <col min="2303" max="2303" width="25.7109375" style="15" customWidth="1"/>
    <col min="2304" max="2304" width="2.7109375" style="15" customWidth="1"/>
    <col min="2305" max="2305" width="15.7109375" style="15" customWidth="1"/>
    <col min="2306" max="2306" width="2.7109375" style="15" customWidth="1"/>
    <col min="2307" max="2307" width="15.7109375" style="15" customWidth="1"/>
    <col min="2308" max="2556" width="15.7109375" style="15"/>
    <col min="2557" max="2557" width="4.7109375" style="15" customWidth="1"/>
    <col min="2558" max="2558" width="2.7109375" style="15" customWidth="1"/>
    <col min="2559" max="2559" width="25.7109375" style="15" customWidth="1"/>
    <col min="2560" max="2560" width="2.7109375" style="15" customWidth="1"/>
    <col min="2561" max="2561" width="15.7109375" style="15" customWidth="1"/>
    <col min="2562" max="2562" width="2.7109375" style="15" customWidth="1"/>
    <col min="2563" max="2563" width="15.7109375" style="15" customWidth="1"/>
    <col min="2564" max="2812" width="15.7109375" style="15"/>
    <col min="2813" max="2813" width="4.7109375" style="15" customWidth="1"/>
    <col min="2814" max="2814" width="2.7109375" style="15" customWidth="1"/>
    <col min="2815" max="2815" width="25.7109375" style="15" customWidth="1"/>
    <col min="2816" max="2816" width="2.7109375" style="15" customWidth="1"/>
    <col min="2817" max="2817" width="15.7109375" style="15" customWidth="1"/>
    <col min="2818" max="2818" width="2.7109375" style="15" customWidth="1"/>
    <col min="2819" max="2819" width="15.7109375" style="15" customWidth="1"/>
    <col min="2820" max="3068" width="15.7109375" style="15"/>
    <col min="3069" max="3069" width="4.7109375" style="15" customWidth="1"/>
    <col min="3070" max="3070" width="2.7109375" style="15" customWidth="1"/>
    <col min="3071" max="3071" width="25.7109375" style="15" customWidth="1"/>
    <col min="3072" max="3072" width="2.7109375" style="15" customWidth="1"/>
    <col min="3073" max="3073" width="15.7109375" style="15" customWidth="1"/>
    <col min="3074" max="3074" width="2.7109375" style="15" customWidth="1"/>
    <col min="3075" max="3075" width="15.7109375" style="15" customWidth="1"/>
    <col min="3076" max="3324" width="15.7109375" style="15"/>
    <col min="3325" max="3325" width="4.7109375" style="15" customWidth="1"/>
    <col min="3326" max="3326" width="2.7109375" style="15" customWidth="1"/>
    <col min="3327" max="3327" width="25.7109375" style="15" customWidth="1"/>
    <col min="3328" max="3328" width="2.7109375" style="15" customWidth="1"/>
    <col min="3329" max="3329" width="15.7109375" style="15" customWidth="1"/>
    <col min="3330" max="3330" width="2.7109375" style="15" customWidth="1"/>
    <col min="3331" max="3331" width="15.7109375" style="15" customWidth="1"/>
    <col min="3332" max="3580" width="15.7109375" style="15"/>
    <col min="3581" max="3581" width="4.7109375" style="15" customWidth="1"/>
    <col min="3582" max="3582" width="2.7109375" style="15" customWidth="1"/>
    <col min="3583" max="3583" width="25.7109375" style="15" customWidth="1"/>
    <col min="3584" max="3584" width="2.7109375" style="15" customWidth="1"/>
    <col min="3585" max="3585" width="15.7109375" style="15" customWidth="1"/>
    <col min="3586" max="3586" width="2.7109375" style="15" customWidth="1"/>
    <col min="3587" max="3587" width="15.7109375" style="15" customWidth="1"/>
    <col min="3588" max="3836" width="15.7109375" style="15"/>
    <col min="3837" max="3837" width="4.7109375" style="15" customWidth="1"/>
    <col min="3838" max="3838" width="2.7109375" style="15" customWidth="1"/>
    <col min="3839" max="3839" width="25.7109375" style="15" customWidth="1"/>
    <col min="3840" max="3840" width="2.7109375" style="15" customWidth="1"/>
    <col min="3841" max="3841" width="15.7109375" style="15" customWidth="1"/>
    <col min="3842" max="3842" width="2.7109375" style="15" customWidth="1"/>
    <col min="3843" max="3843" width="15.7109375" style="15" customWidth="1"/>
    <col min="3844" max="4092" width="15.7109375" style="15"/>
    <col min="4093" max="4093" width="4.7109375" style="15" customWidth="1"/>
    <col min="4094" max="4094" width="2.7109375" style="15" customWidth="1"/>
    <col min="4095" max="4095" width="25.7109375" style="15" customWidth="1"/>
    <col min="4096" max="4096" width="2.7109375" style="15" customWidth="1"/>
    <col min="4097" max="4097" width="15.7109375" style="15" customWidth="1"/>
    <col min="4098" max="4098" width="2.7109375" style="15" customWidth="1"/>
    <col min="4099" max="4099" width="15.7109375" style="15" customWidth="1"/>
    <col min="4100" max="4348" width="15.7109375" style="15"/>
    <col min="4349" max="4349" width="4.7109375" style="15" customWidth="1"/>
    <col min="4350" max="4350" width="2.7109375" style="15" customWidth="1"/>
    <col min="4351" max="4351" width="25.7109375" style="15" customWidth="1"/>
    <col min="4352" max="4352" width="2.7109375" style="15" customWidth="1"/>
    <col min="4353" max="4353" width="15.7109375" style="15" customWidth="1"/>
    <col min="4354" max="4354" width="2.7109375" style="15" customWidth="1"/>
    <col min="4355" max="4355" width="15.7109375" style="15" customWidth="1"/>
    <col min="4356" max="4604" width="15.7109375" style="15"/>
    <col min="4605" max="4605" width="4.7109375" style="15" customWidth="1"/>
    <col min="4606" max="4606" width="2.7109375" style="15" customWidth="1"/>
    <col min="4607" max="4607" width="25.7109375" style="15" customWidth="1"/>
    <col min="4608" max="4608" width="2.7109375" style="15" customWidth="1"/>
    <col min="4609" max="4609" width="15.7109375" style="15" customWidth="1"/>
    <col min="4610" max="4610" width="2.7109375" style="15" customWidth="1"/>
    <col min="4611" max="4611" width="15.7109375" style="15" customWidth="1"/>
    <col min="4612" max="4860" width="15.7109375" style="15"/>
    <col min="4861" max="4861" width="4.7109375" style="15" customWidth="1"/>
    <col min="4862" max="4862" width="2.7109375" style="15" customWidth="1"/>
    <col min="4863" max="4863" width="25.7109375" style="15" customWidth="1"/>
    <col min="4864" max="4864" width="2.7109375" style="15" customWidth="1"/>
    <col min="4865" max="4865" width="15.7109375" style="15" customWidth="1"/>
    <col min="4866" max="4866" width="2.7109375" style="15" customWidth="1"/>
    <col min="4867" max="4867" width="15.7109375" style="15" customWidth="1"/>
    <col min="4868" max="5116" width="15.7109375" style="15"/>
    <col min="5117" max="5117" width="4.7109375" style="15" customWidth="1"/>
    <col min="5118" max="5118" width="2.7109375" style="15" customWidth="1"/>
    <col min="5119" max="5119" width="25.7109375" style="15" customWidth="1"/>
    <col min="5120" max="5120" width="2.7109375" style="15" customWidth="1"/>
    <col min="5121" max="5121" width="15.7109375" style="15" customWidth="1"/>
    <col min="5122" max="5122" width="2.7109375" style="15" customWidth="1"/>
    <col min="5123" max="5123" width="15.7109375" style="15" customWidth="1"/>
    <col min="5124" max="5372" width="15.7109375" style="15"/>
    <col min="5373" max="5373" width="4.7109375" style="15" customWidth="1"/>
    <col min="5374" max="5374" width="2.7109375" style="15" customWidth="1"/>
    <col min="5375" max="5375" width="25.7109375" style="15" customWidth="1"/>
    <col min="5376" max="5376" width="2.7109375" style="15" customWidth="1"/>
    <col min="5377" max="5377" width="15.7109375" style="15" customWidth="1"/>
    <col min="5378" max="5378" width="2.7109375" style="15" customWidth="1"/>
    <col min="5379" max="5379" width="15.7109375" style="15" customWidth="1"/>
    <col min="5380" max="5628" width="15.7109375" style="15"/>
    <col min="5629" max="5629" width="4.7109375" style="15" customWidth="1"/>
    <col min="5630" max="5630" width="2.7109375" style="15" customWidth="1"/>
    <col min="5631" max="5631" width="25.7109375" style="15" customWidth="1"/>
    <col min="5632" max="5632" width="2.7109375" style="15" customWidth="1"/>
    <col min="5633" max="5633" width="15.7109375" style="15" customWidth="1"/>
    <col min="5634" max="5634" width="2.7109375" style="15" customWidth="1"/>
    <col min="5635" max="5635" width="15.7109375" style="15" customWidth="1"/>
    <col min="5636" max="5884" width="15.7109375" style="15"/>
    <col min="5885" max="5885" width="4.7109375" style="15" customWidth="1"/>
    <col min="5886" max="5886" width="2.7109375" style="15" customWidth="1"/>
    <col min="5887" max="5887" width="25.7109375" style="15" customWidth="1"/>
    <col min="5888" max="5888" width="2.7109375" style="15" customWidth="1"/>
    <col min="5889" max="5889" width="15.7109375" style="15" customWidth="1"/>
    <col min="5890" max="5890" width="2.7109375" style="15" customWidth="1"/>
    <col min="5891" max="5891" width="15.7109375" style="15" customWidth="1"/>
    <col min="5892" max="6140" width="15.7109375" style="15"/>
    <col min="6141" max="6141" width="4.7109375" style="15" customWidth="1"/>
    <col min="6142" max="6142" width="2.7109375" style="15" customWidth="1"/>
    <col min="6143" max="6143" width="25.7109375" style="15" customWidth="1"/>
    <col min="6144" max="6144" width="2.7109375" style="15" customWidth="1"/>
    <col min="6145" max="6145" width="15.7109375" style="15" customWidth="1"/>
    <col min="6146" max="6146" width="2.7109375" style="15" customWidth="1"/>
    <col min="6147" max="6147" width="15.7109375" style="15" customWidth="1"/>
    <col min="6148" max="6396" width="15.7109375" style="15"/>
    <col min="6397" max="6397" width="4.7109375" style="15" customWidth="1"/>
    <col min="6398" max="6398" width="2.7109375" style="15" customWidth="1"/>
    <col min="6399" max="6399" width="25.7109375" style="15" customWidth="1"/>
    <col min="6400" max="6400" width="2.7109375" style="15" customWidth="1"/>
    <col min="6401" max="6401" width="15.7109375" style="15" customWidth="1"/>
    <col min="6402" max="6402" width="2.7109375" style="15" customWidth="1"/>
    <col min="6403" max="6403" width="15.7109375" style="15" customWidth="1"/>
    <col min="6404" max="6652" width="15.7109375" style="15"/>
    <col min="6653" max="6653" width="4.7109375" style="15" customWidth="1"/>
    <col min="6654" max="6654" width="2.7109375" style="15" customWidth="1"/>
    <col min="6655" max="6655" width="25.7109375" style="15" customWidth="1"/>
    <col min="6656" max="6656" width="2.7109375" style="15" customWidth="1"/>
    <col min="6657" max="6657" width="15.7109375" style="15" customWidth="1"/>
    <col min="6658" max="6658" width="2.7109375" style="15" customWidth="1"/>
    <col min="6659" max="6659" width="15.7109375" style="15" customWidth="1"/>
    <col min="6660" max="6908" width="15.7109375" style="15"/>
    <col min="6909" max="6909" width="4.7109375" style="15" customWidth="1"/>
    <col min="6910" max="6910" width="2.7109375" style="15" customWidth="1"/>
    <col min="6911" max="6911" width="25.7109375" style="15" customWidth="1"/>
    <col min="6912" max="6912" width="2.7109375" style="15" customWidth="1"/>
    <col min="6913" max="6913" width="15.7109375" style="15" customWidth="1"/>
    <col min="6914" max="6914" width="2.7109375" style="15" customWidth="1"/>
    <col min="6915" max="6915" width="15.7109375" style="15" customWidth="1"/>
    <col min="6916" max="7164" width="15.7109375" style="15"/>
    <col min="7165" max="7165" width="4.7109375" style="15" customWidth="1"/>
    <col min="7166" max="7166" width="2.7109375" style="15" customWidth="1"/>
    <col min="7167" max="7167" width="25.7109375" style="15" customWidth="1"/>
    <col min="7168" max="7168" width="2.7109375" style="15" customWidth="1"/>
    <col min="7169" max="7169" width="15.7109375" style="15" customWidth="1"/>
    <col min="7170" max="7170" width="2.7109375" style="15" customWidth="1"/>
    <col min="7171" max="7171" width="15.7109375" style="15" customWidth="1"/>
    <col min="7172" max="7420" width="15.7109375" style="15"/>
    <col min="7421" max="7421" width="4.7109375" style="15" customWidth="1"/>
    <col min="7422" max="7422" width="2.7109375" style="15" customWidth="1"/>
    <col min="7423" max="7423" width="25.7109375" style="15" customWidth="1"/>
    <col min="7424" max="7424" width="2.7109375" style="15" customWidth="1"/>
    <col min="7425" max="7425" width="15.7109375" style="15" customWidth="1"/>
    <col min="7426" max="7426" width="2.7109375" style="15" customWidth="1"/>
    <col min="7427" max="7427" width="15.7109375" style="15" customWidth="1"/>
    <col min="7428" max="7676" width="15.7109375" style="15"/>
    <col min="7677" max="7677" width="4.7109375" style="15" customWidth="1"/>
    <col min="7678" max="7678" width="2.7109375" style="15" customWidth="1"/>
    <col min="7679" max="7679" width="25.7109375" style="15" customWidth="1"/>
    <col min="7680" max="7680" width="2.7109375" style="15" customWidth="1"/>
    <col min="7681" max="7681" width="15.7109375" style="15" customWidth="1"/>
    <col min="7682" max="7682" width="2.7109375" style="15" customWidth="1"/>
    <col min="7683" max="7683" width="15.7109375" style="15" customWidth="1"/>
    <col min="7684" max="7932" width="15.7109375" style="15"/>
    <col min="7933" max="7933" width="4.7109375" style="15" customWidth="1"/>
    <col min="7934" max="7934" width="2.7109375" style="15" customWidth="1"/>
    <col min="7935" max="7935" width="25.7109375" style="15" customWidth="1"/>
    <col min="7936" max="7936" width="2.7109375" style="15" customWidth="1"/>
    <col min="7937" max="7937" width="15.7109375" style="15" customWidth="1"/>
    <col min="7938" max="7938" width="2.7109375" style="15" customWidth="1"/>
    <col min="7939" max="7939" width="15.7109375" style="15" customWidth="1"/>
    <col min="7940" max="8188" width="15.7109375" style="15"/>
    <col min="8189" max="8189" width="4.7109375" style="15" customWidth="1"/>
    <col min="8190" max="8190" width="2.7109375" style="15" customWidth="1"/>
    <col min="8191" max="8191" width="25.7109375" style="15" customWidth="1"/>
    <col min="8192" max="8192" width="2.7109375" style="15" customWidth="1"/>
    <col min="8193" max="8193" width="15.7109375" style="15" customWidth="1"/>
    <col min="8194" max="8194" width="2.7109375" style="15" customWidth="1"/>
    <col min="8195" max="8195" width="15.7109375" style="15" customWidth="1"/>
    <col min="8196" max="8444" width="15.7109375" style="15"/>
    <col min="8445" max="8445" width="4.7109375" style="15" customWidth="1"/>
    <col min="8446" max="8446" width="2.7109375" style="15" customWidth="1"/>
    <col min="8447" max="8447" width="25.7109375" style="15" customWidth="1"/>
    <col min="8448" max="8448" width="2.7109375" style="15" customWidth="1"/>
    <col min="8449" max="8449" width="15.7109375" style="15" customWidth="1"/>
    <col min="8450" max="8450" width="2.7109375" style="15" customWidth="1"/>
    <col min="8451" max="8451" width="15.7109375" style="15" customWidth="1"/>
    <col min="8452" max="8700" width="15.7109375" style="15"/>
    <col min="8701" max="8701" width="4.7109375" style="15" customWidth="1"/>
    <col min="8702" max="8702" width="2.7109375" style="15" customWidth="1"/>
    <col min="8703" max="8703" width="25.7109375" style="15" customWidth="1"/>
    <col min="8704" max="8704" width="2.7109375" style="15" customWidth="1"/>
    <col min="8705" max="8705" width="15.7109375" style="15" customWidth="1"/>
    <col min="8706" max="8706" width="2.7109375" style="15" customWidth="1"/>
    <col min="8707" max="8707" width="15.7109375" style="15" customWidth="1"/>
    <col min="8708" max="8956" width="15.7109375" style="15"/>
    <col min="8957" max="8957" width="4.7109375" style="15" customWidth="1"/>
    <col min="8958" max="8958" width="2.7109375" style="15" customWidth="1"/>
    <col min="8959" max="8959" width="25.7109375" style="15" customWidth="1"/>
    <col min="8960" max="8960" width="2.7109375" style="15" customWidth="1"/>
    <col min="8961" max="8961" width="15.7109375" style="15" customWidth="1"/>
    <col min="8962" max="8962" width="2.7109375" style="15" customWidth="1"/>
    <col min="8963" max="8963" width="15.7109375" style="15" customWidth="1"/>
    <col min="8964" max="9212" width="15.7109375" style="15"/>
    <col min="9213" max="9213" width="4.7109375" style="15" customWidth="1"/>
    <col min="9214" max="9214" width="2.7109375" style="15" customWidth="1"/>
    <col min="9215" max="9215" width="25.7109375" style="15" customWidth="1"/>
    <col min="9216" max="9216" width="2.7109375" style="15" customWidth="1"/>
    <col min="9217" max="9217" width="15.7109375" style="15" customWidth="1"/>
    <col min="9218" max="9218" width="2.7109375" style="15" customWidth="1"/>
    <col min="9219" max="9219" width="15.7109375" style="15" customWidth="1"/>
    <col min="9220" max="9468" width="15.7109375" style="15"/>
    <col min="9469" max="9469" width="4.7109375" style="15" customWidth="1"/>
    <col min="9470" max="9470" width="2.7109375" style="15" customWidth="1"/>
    <col min="9471" max="9471" width="25.7109375" style="15" customWidth="1"/>
    <col min="9472" max="9472" width="2.7109375" style="15" customWidth="1"/>
    <col min="9473" max="9473" width="15.7109375" style="15" customWidth="1"/>
    <col min="9474" max="9474" width="2.7109375" style="15" customWidth="1"/>
    <col min="9475" max="9475" width="15.7109375" style="15" customWidth="1"/>
    <col min="9476" max="9724" width="15.7109375" style="15"/>
    <col min="9725" max="9725" width="4.7109375" style="15" customWidth="1"/>
    <col min="9726" max="9726" width="2.7109375" style="15" customWidth="1"/>
    <col min="9727" max="9727" width="25.7109375" style="15" customWidth="1"/>
    <col min="9728" max="9728" width="2.7109375" style="15" customWidth="1"/>
    <col min="9729" max="9729" width="15.7109375" style="15" customWidth="1"/>
    <col min="9730" max="9730" width="2.7109375" style="15" customWidth="1"/>
    <col min="9731" max="9731" width="15.7109375" style="15" customWidth="1"/>
    <col min="9732" max="9980" width="15.7109375" style="15"/>
    <col min="9981" max="9981" width="4.7109375" style="15" customWidth="1"/>
    <col min="9982" max="9982" width="2.7109375" style="15" customWidth="1"/>
    <col min="9983" max="9983" width="25.7109375" style="15" customWidth="1"/>
    <col min="9984" max="9984" width="2.7109375" style="15" customWidth="1"/>
    <col min="9985" max="9985" width="15.7109375" style="15" customWidth="1"/>
    <col min="9986" max="9986" width="2.7109375" style="15" customWidth="1"/>
    <col min="9987" max="9987" width="15.7109375" style="15" customWidth="1"/>
    <col min="9988" max="10236" width="15.7109375" style="15"/>
    <col min="10237" max="10237" width="4.7109375" style="15" customWidth="1"/>
    <col min="10238" max="10238" width="2.7109375" style="15" customWidth="1"/>
    <col min="10239" max="10239" width="25.7109375" style="15" customWidth="1"/>
    <col min="10240" max="10240" width="2.7109375" style="15" customWidth="1"/>
    <col min="10241" max="10241" width="15.7109375" style="15" customWidth="1"/>
    <col min="10242" max="10242" width="2.7109375" style="15" customWidth="1"/>
    <col min="10243" max="10243" width="15.7109375" style="15" customWidth="1"/>
    <col min="10244" max="10492" width="15.7109375" style="15"/>
    <col min="10493" max="10493" width="4.7109375" style="15" customWidth="1"/>
    <col min="10494" max="10494" width="2.7109375" style="15" customWidth="1"/>
    <col min="10495" max="10495" width="25.7109375" style="15" customWidth="1"/>
    <col min="10496" max="10496" width="2.7109375" style="15" customWidth="1"/>
    <col min="10497" max="10497" width="15.7109375" style="15" customWidth="1"/>
    <col min="10498" max="10498" width="2.7109375" style="15" customWidth="1"/>
    <col min="10499" max="10499" width="15.7109375" style="15" customWidth="1"/>
    <col min="10500" max="10748" width="15.7109375" style="15"/>
    <col min="10749" max="10749" width="4.7109375" style="15" customWidth="1"/>
    <col min="10750" max="10750" width="2.7109375" style="15" customWidth="1"/>
    <col min="10751" max="10751" width="25.7109375" style="15" customWidth="1"/>
    <col min="10752" max="10752" width="2.7109375" style="15" customWidth="1"/>
    <col min="10753" max="10753" width="15.7109375" style="15" customWidth="1"/>
    <col min="10754" max="10754" width="2.7109375" style="15" customWidth="1"/>
    <col min="10755" max="10755" width="15.7109375" style="15" customWidth="1"/>
    <col min="10756" max="11004" width="15.7109375" style="15"/>
    <col min="11005" max="11005" width="4.7109375" style="15" customWidth="1"/>
    <col min="11006" max="11006" width="2.7109375" style="15" customWidth="1"/>
    <col min="11007" max="11007" width="25.7109375" style="15" customWidth="1"/>
    <col min="11008" max="11008" width="2.7109375" style="15" customWidth="1"/>
    <col min="11009" max="11009" width="15.7109375" style="15" customWidth="1"/>
    <col min="11010" max="11010" width="2.7109375" style="15" customWidth="1"/>
    <col min="11011" max="11011" width="15.7109375" style="15" customWidth="1"/>
    <col min="11012" max="11260" width="15.7109375" style="15"/>
    <col min="11261" max="11261" width="4.7109375" style="15" customWidth="1"/>
    <col min="11262" max="11262" width="2.7109375" style="15" customWidth="1"/>
    <col min="11263" max="11263" width="25.7109375" style="15" customWidth="1"/>
    <col min="11264" max="11264" width="2.7109375" style="15" customWidth="1"/>
    <col min="11265" max="11265" width="15.7109375" style="15" customWidth="1"/>
    <col min="11266" max="11266" width="2.7109375" style="15" customWidth="1"/>
    <col min="11267" max="11267" width="15.7109375" style="15" customWidth="1"/>
    <col min="11268" max="11516" width="15.7109375" style="15"/>
    <col min="11517" max="11517" width="4.7109375" style="15" customWidth="1"/>
    <col min="11518" max="11518" width="2.7109375" style="15" customWidth="1"/>
    <col min="11519" max="11519" width="25.7109375" style="15" customWidth="1"/>
    <col min="11520" max="11520" width="2.7109375" style="15" customWidth="1"/>
    <col min="11521" max="11521" width="15.7109375" style="15" customWidth="1"/>
    <col min="11522" max="11522" width="2.7109375" style="15" customWidth="1"/>
    <col min="11523" max="11523" width="15.7109375" style="15" customWidth="1"/>
    <col min="11524" max="11772" width="15.7109375" style="15"/>
    <col min="11773" max="11773" width="4.7109375" style="15" customWidth="1"/>
    <col min="11774" max="11774" width="2.7109375" style="15" customWidth="1"/>
    <col min="11775" max="11775" width="25.7109375" style="15" customWidth="1"/>
    <col min="11776" max="11776" width="2.7109375" style="15" customWidth="1"/>
    <col min="11777" max="11777" width="15.7109375" style="15" customWidth="1"/>
    <col min="11778" max="11778" width="2.7109375" style="15" customWidth="1"/>
    <col min="11779" max="11779" width="15.7109375" style="15" customWidth="1"/>
    <col min="11780" max="12028" width="15.7109375" style="15"/>
    <col min="12029" max="12029" width="4.7109375" style="15" customWidth="1"/>
    <col min="12030" max="12030" width="2.7109375" style="15" customWidth="1"/>
    <col min="12031" max="12031" width="25.7109375" style="15" customWidth="1"/>
    <col min="12032" max="12032" width="2.7109375" style="15" customWidth="1"/>
    <col min="12033" max="12033" width="15.7109375" style="15" customWidth="1"/>
    <col min="12034" max="12034" width="2.7109375" style="15" customWidth="1"/>
    <col min="12035" max="12035" width="15.7109375" style="15" customWidth="1"/>
    <col min="12036" max="12284" width="15.7109375" style="15"/>
    <col min="12285" max="12285" width="4.7109375" style="15" customWidth="1"/>
    <col min="12286" max="12286" width="2.7109375" style="15" customWidth="1"/>
    <col min="12287" max="12287" width="25.7109375" style="15" customWidth="1"/>
    <col min="12288" max="12288" width="2.7109375" style="15" customWidth="1"/>
    <col min="12289" max="12289" width="15.7109375" style="15" customWidth="1"/>
    <col min="12290" max="12290" width="2.7109375" style="15" customWidth="1"/>
    <col min="12291" max="12291" width="15.7109375" style="15" customWidth="1"/>
    <col min="12292" max="12540" width="15.7109375" style="15"/>
    <col min="12541" max="12541" width="4.7109375" style="15" customWidth="1"/>
    <col min="12542" max="12542" width="2.7109375" style="15" customWidth="1"/>
    <col min="12543" max="12543" width="25.7109375" style="15" customWidth="1"/>
    <col min="12544" max="12544" width="2.7109375" style="15" customWidth="1"/>
    <col min="12545" max="12545" width="15.7109375" style="15" customWidth="1"/>
    <col min="12546" max="12546" width="2.7109375" style="15" customWidth="1"/>
    <col min="12547" max="12547" width="15.7109375" style="15" customWidth="1"/>
    <col min="12548" max="12796" width="15.7109375" style="15"/>
    <col min="12797" max="12797" width="4.7109375" style="15" customWidth="1"/>
    <col min="12798" max="12798" width="2.7109375" style="15" customWidth="1"/>
    <col min="12799" max="12799" width="25.7109375" style="15" customWidth="1"/>
    <col min="12800" max="12800" width="2.7109375" style="15" customWidth="1"/>
    <col min="12801" max="12801" width="15.7109375" style="15" customWidth="1"/>
    <col min="12802" max="12802" width="2.7109375" style="15" customWidth="1"/>
    <col min="12803" max="12803" width="15.7109375" style="15" customWidth="1"/>
    <col min="12804" max="13052" width="15.7109375" style="15"/>
    <col min="13053" max="13053" width="4.7109375" style="15" customWidth="1"/>
    <col min="13054" max="13054" width="2.7109375" style="15" customWidth="1"/>
    <col min="13055" max="13055" width="25.7109375" style="15" customWidth="1"/>
    <col min="13056" max="13056" width="2.7109375" style="15" customWidth="1"/>
    <col min="13057" max="13057" width="15.7109375" style="15" customWidth="1"/>
    <col min="13058" max="13058" width="2.7109375" style="15" customWidth="1"/>
    <col min="13059" max="13059" width="15.7109375" style="15" customWidth="1"/>
    <col min="13060" max="13308" width="15.7109375" style="15"/>
    <col min="13309" max="13309" width="4.7109375" style="15" customWidth="1"/>
    <col min="13310" max="13310" width="2.7109375" style="15" customWidth="1"/>
    <col min="13311" max="13311" width="25.7109375" style="15" customWidth="1"/>
    <col min="13312" max="13312" width="2.7109375" style="15" customWidth="1"/>
    <col min="13313" max="13313" width="15.7109375" style="15" customWidth="1"/>
    <col min="13314" max="13314" width="2.7109375" style="15" customWidth="1"/>
    <col min="13315" max="13315" width="15.7109375" style="15" customWidth="1"/>
    <col min="13316" max="13564" width="15.7109375" style="15"/>
    <col min="13565" max="13565" width="4.7109375" style="15" customWidth="1"/>
    <col min="13566" max="13566" width="2.7109375" style="15" customWidth="1"/>
    <col min="13567" max="13567" width="25.7109375" style="15" customWidth="1"/>
    <col min="13568" max="13568" width="2.7109375" style="15" customWidth="1"/>
    <col min="13569" max="13569" width="15.7109375" style="15" customWidth="1"/>
    <col min="13570" max="13570" width="2.7109375" style="15" customWidth="1"/>
    <col min="13571" max="13571" width="15.7109375" style="15" customWidth="1"/>
    <col min="13572" max="13820" width="15.7109375" style="15"/>
    <col min="13821" max="13821" width="4.7109375" style="15" customWidth="1"/>
    <col min="13822" max="13822" width="2.7109375" style="15" customWidth="1"/>
    <col min="13823" max="13823" width="25.7109375" style="15" customWidth="1"/>
    <col min="13824" max="13824" width="2.7109375" style="15" customWidth="1"/>
    <col min="13825" max="13825" width="15.7109375" style="15" customWidth="1"/>
    <col min="13826" max="13826" width="2.7109375" style="15" customWidth="1"/>
    <col min="13827" max="13827" width="15.7109375" style="15" customWidth="1"/>
    <col min="13828" max="14076" width="15.7109375" style="15"/>
    <col min="14077" max="14077" width="4.7109375" style="15" customWidth="1"/>
    <col min="14078" max="14078" width="2.7109375" style="15" customWidth="1"/>
    <col min="14079" max="14079" width="25.7109375" style="15" customWidth="1"/>
    <col min="14080" max="14080" width="2.7109375" style="15" customWidth="1"/>
    <col min="14081" max="14081" width="15.7109375" style="15" customWidth="1"/>
    <col min="14082" max="14082" width="2.7109375" style="15" customWidth="1"/>
    <col min="14083" max="14083" width="15.7109375" style="15" customWidth="1"/>
    <col min="14084" max="14332" width="15.7109375" style="15"/>
    <col min="14333" max="14333" width="4.7109375" style="15" customWidth="1"/>
    <col min="14334" max="14334" width="2.7109375" style="15" customWidth="1"/>
    <col min="14335" max="14335" width="25.7109375" style="15" customWidth="1"/>
    <col min="14336" max="14336" width="2.7109375" style="15" customWidth="1"/>
    <col min="14337" max="14337" width="15.7109375" style="15" customWidth="1"/>
    <col min="14338" max="14338" width="2.7109375" style="15" customWidth="1"/>
    <col min="14339" max="14339" width="15.7109375" style="15" customWidth="1"/>
    <col min="14340" max="14588" width="15.7109375" style="15"/>
    <col min="14589" max="14589" width="4.7109375" style="15" customWidth="1"/>
    <col min="14590" max="14590" width="2.7109375" style="15" customWidth="1"/>
    <col min="14591" max="14591" width="25.7109375" style="15" customWidth="1"/>
    <col min="14592" max="14592" width="2.7109375" style="15" customWidth="1"/>
    <col min="14593" max="14593" width="15.7109375" style="15" customWidth="1"/>
    <col min="14594" max="14594" width="2.7109375" style="15" customWidth="1"/>
    <col min="14595" max="14595" width="15.7109375" style="15" customWidth="1"/>
    <col min="14596" max="14844" width="15.7109375" style="15"/>
    <col min="14845" max="14845" width="4.7109375" style="15" customWidth="1"/>
    <col min="14846" max="14846" width="2.7109375" style="15" customWidth="1"/>
    <col min="14847" max="14847" width="25.7109375" style="15" customWidth="1"/>
    <col min="14848" max="14848" width="2.7109375" style="15" customWidth="1"/>
    <col min="14849" max="14849" width="15.7109375" style="15" customWidth="1"/>
    <col min="14850" max="14850" width="2.7109375" style="15" customWidth="1"/>
    <col min="14851" max="14851" width="15.7109375" style="15" customWidth="1"/>
    <col min="14852" max="15100" width="15.7109375" style="15"/>
    <col min="15101" max="15101" width="4.7109375" style="15" customWidth="1"/>
    <col min="15102" max="15102" width="2.7109375" style="15" customWidth="1"/>
    <col min="15103" max="15103" width="25.7109375" style="15" customWidth="1"/>
    <col min="15104" max="15104" width="2.7109375" style="15" customWidth="1"/>
    <col min="15105" max="15105" width="15.7109375" style="15" customWidth="1"/>
    <col min="15106" max="15106" width="2.7109375" style="15" customWidth="1"/>
    <col min="15107" max="15107" width="15.7109375" style="15" customWidth="1"/>
    <col min="15108" max="15356" width="15.7109375" style="15"/>
    <col min="15357" max="15357" width="4.7109375" style="15" customWidth="1"/>
    <col min="15358" max="15358" width="2.7109375" style="15" customWidth="1"/>
    <col min="15359" max="15359" width="25.7109375" style="15" customWidth="1"/>
    <col min="15360" max="15360" width="2.7109375" style="15" customWidth="1"/>
    <col min="15361" max="15361" width="15.7109375" style="15" customWidth="1"/>
    <col min="15362" max="15362" width="2.7109375" style="15" customWidth="1"/>
    <col min="15363" max="15363" width="15.7109375" style="15" customWidth="1"/>
    <col min="15364" max="15612" width="15.7109375" style="15"/>
    <col min="15613" max="15613" width="4.7109375" style="15" customWidth="1"/>
    <col min="15614" max="15614" width="2.7109375" style="15" customWidth="1"/>
    <col min="15615" max="15615" width="25.7109375" style="15" customWidth="1"/>
    <col min="15616" max="15616" width="2.7109375" style="15" customWidth="1"/>
    <col min="15617" max="15617" width="15.7109375" style="15" customWidth="1"/>
    <col min="15618" max="15618" width="2.7109375" style="15" customWidth="1"/>
    <col min="15619" max="15619" width="15.7109375" style="15" customWidth="1"/>
    <col min="15620" max="15868" width="15.7109375" style="15"/>
    <col min="15869" max="15869" width="4.7109375" style="15" customWidth="1"/>
    <col min="15870" max="15870" width="2.7109375" style="15" customWidth="1"/>
    <col min="15871" max="15871" width="25.7109375" style="15" customWidth="1"/>
    <col min="15872" max="15872" width="2.7109375" style="15" customWidth="1"/>
    <col min="15873" max="15873" width="15.7109375" style="15" customWidth="1"/>
    <col min="15874" max="15874" width="2.7109375" style="15" customWidth="1"/>
    <col min="15875" max="15875" width="15.7109375" style="15" customWidth="1"/>
    <col min="15876" max="16124" width="15.7109375" style="15"/>
    <col min="16125" max="16125" width="4.7109375" style="15" customWidth="1"/>
    <col min="16126" max="16126" width="2.7109375" style="15" customWidth="1"/>
    <col min="16127" max="16127" width="25.7109375" style="15" customWidth="1"/>
    <col min="16128" max="16128" width="2.7109375" style="15" customWidth="1"/>
    <col min="16129" max="16129" width="15.7109375" style="15" customWidth="1"/>
    <col min="16130" max="16130" width="2.7109375" style="15" customWidth="1"/>
    <col min="16131" max="16131" width="15.7109375" style="15" customWidth="1"/>
    <col min="16132" max="16384" width="15.7109375" style="15"/>
  </cols>
  <sheetData>
    <row r="1" spans="1:13" ht="15" x14ac:dyDescent="0.25">
      <c r="A1"/>
      <c r="B1"/>
      <c r="C1"/>
      <c r="D1"/>
      <c r="E1"/>
      <c r="F1"/>
      <c r="I1" s="8"/>
    </row>
    <row r="2" spans="1:13" ht="15" x14ac:dyDescent="0.25">
      <c r="A2"/>
      <c r="B2"/>
      <c r="C2"/>
      <c r="D2"/>
      <c r="E2"/>
      <c r="F2"/>
      <c r="I2" s="8"/>
    </row>
    <row r="3" spans="1:13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/>
      <c r="K3"/>
      <c r="L3"/>
      <c r="M3"/>
    </row>
    <row r="4" spans="1:13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/>
      <c r="K4"/>
      <c r="L4"/>
      <c r="M4"/>
    </row>
    <row r="5" spans="1:13" ht="15" x14ac:dyDescent="0.25">
      <c r="A5" s="316" t="s">
        <v>177</v>
      </c>
      <c r="B5" s="316"/>
      <c r="C5" s="316"/>
      <c r="D5" s="316"/>
      <c r="E5" s="316"/>
      <c r="F5" s="316"/>
      <c r="G5" s="316"/>
      <c r="H5" s="316"/>
      <c r="I5" s="316"/>
      <c r="J5"/>
      <c r="K5"/>
      <c r="L5"/>
      <c r="M5"/>
    </row>
    <row r="6" spans="1:13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/>
      <c r="K6"/>
      <c r="L6"/>
      <c r="M6"/>
    </row>
    <row r="7" spans="1:13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/>
      <c r="K7"/>
      <c r="L7"/>
      <c r="M7"/>
    </row>
    <row r="8" spans="1:13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/>
      <c r="K8"/>
      <c r="L8"/>
      <c r="M8"/>
    </row>
    <row r="9" spans="1:13" ht="15" x14ac:dyDescent="0.25">
      <c r="A9" s="316"/>
      <c r="B9" s="316"/>
      <c r="C9" s="316"/>
      <c r="D9" s="316"/>
      <c r="E9" s="316"/>
      <c r="F9" s="316"/>
      <c r="G9" s="316"/>
      <c r="H9" s="316"/>
      <c r="I9" s="316"/>
      <c r="J9"/>
      <c r="K9"/>
      <c r="L9"/>
      <c r="M9"/>
    </row>
    <row r="10" spans="1:13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/>
      <c r="K10"/>
      <c r="L10"/>
      <c r="M10"/>
    </row>
    <row r="11" spans="1:13" ht="15" x14ac:dyDescent="0.25">
      <c r="A11" s="40"/>
      <c r="B11" s="41"/>
      <c r="C11" s="41"/>
      <c r="D11" s="41"/>
      <c r="E11" s="40"/>
      <c r="F11" s="41"/>
      <c r="G11" s="41"/>
      <c r="H11" s="41"/>
      <c r="I11" s="41"/>
    </row>
    <row r="12" spans="1:13" ht="15" x14ac:dyDescent="0.25">
      <c r="A12" s="42"/>
      <c r="B12" s="42"/>
      <c r="C12" s="42"/>
      <c r="D12" s="42"/>
      <c r="E12" s="43"/>
      <c r="F12" s="44"/>
      <c r="G12" s="44" t="s">
        <v>121</v>
      </c>
      <c r="H12" s="44"/>
      <c r="I12" s="42"/>
    </row>
    <row r="13" spans="1:13" ht="15" x14ac:dyDescent="0.25">
      <c r="A13" s="44" t="s">
        <v>4</v>
      </c>
      <c r="B13" s="42"/>
      <c r="C13" s="44" t="s">
        <v>178</v>
      </c>
      <c r="D13" s="42"/>
      <c r="E13" s="44" t="s">
        <v>179</v>
      </c>
      <c r="F13" s="44"/>
      <c r="G13" s="44" t="s">
        <v>180</v>
      </c>
      <c r="H13" s="44"/>
      <c r="I13" s="44" t="s">
        <v>117</v>
      </c>
    </row>
    <row r="14" spans="1:13" ht="15" x14ac:dyDescent="0.25">
      <c r="A14" s="73" t="s">
        <v>5</v>
      </c>
      <c r="B14" s="42"/>
      <c r="C14" s="73" t="s">
        <v>181</v>
      </c>
      <c r="D14" s="44"/>
      <c r="E14" s="73" t="s">
        <v>182</v>
      </c>
      <c r="F14" s="44"/>
      <c r="G14" s="73" t="s">
        <v>183</v>
      </c>
      <c r="H14" s="44"/>
      <c r="I14" s="73" t="s">
        <v>112</v>
      </c>
    </row>
    <row r="15" spans="1:13" ht="15" x14ac:dyDescent="0.25">
      <c r="A15" s="43"/>
      <c r="B15" s="42"/>
      <c r="C15" s="44" t="s">
        <v>9</v>
      </c>
      <c r="D15" s="44"/>
      <c r="E15" s="44" t="s">
        <v>10</v>
      </c>
      <c r="F15" s="44"/>
      <c r="G15" s="44" t="s">
        <v>11</v>
      </c>
      <c r="H15" s="44"/>
      <c r="I15" s="44" t="s">
        <v>45</v>
      </c>
    </row>
    <row r="16" spans="1:13" ht="15" x14ac:dyDescent="0.25">
      <c r="A16" s="43"/>
      <c r="B16" s="42"/>
      <c r="C16" s="43"/>
      <c r="D16" s="44"/>
      <c r="E16" s="43"/>
      <c r="F16" s="44"/>
      <c r="G16" s="43"/>
      <c r="H16" s="44"/>
      <c r="I16" s="44" t="s">
        <v>184</v>
      </c>
    </row>
    <row r="17" spans="1:9" ht="24.75" customHeight="1" x14ac:dyDescent="0.25">
      <c r="A17" s="44">
        <v>1</v>
      </c>
      <c r="B17" s="42"/>
      <c r="C17" s="65" t="s">
        <v>185</v>
      </c>
      <c r="D17" s="45"/>
      <c r="E17" s="66">
        <v>0.25</v>
      </c>
      <c r="F17" s="46"/>
      <c r="G17" s="254">
        <v>-77.5</v>
      </c>
      <c r="H17" s="48"/>
      <c r="I17" s="69">
        <f>ROUND(E17*G17,1)</f>
        <v>-19.399999999999999</v>
      </c>
    </row>
    <row r="18" spans="1:9" ht="15" x14ac:dyDescent="0.25">
      <c r="A18" s="44">
        <f t="shared" ref="A18:A20" si="0">A17+1</f>
        <v>2</v>
      </c>
      <c r="B18" s="42"/>
      <c r="C18" s="65" t="s">
        <v>186</v>
      </c>
      <c r="D18" s="45"/>
      <c r="E18" s="66">
        <v>0.25</v>
      </c>
      <c r="F18" s="46"/>
      <c r="G18" s="254">
        <v>-16.5</v>
      </c>
      <c r="H18" s="48"/>
      <c r="I18" s="69">
        <f t="shared" ref="I18:I20" si="1">ROUND(E18*G18,1)</f>
        <v>-4.0999999999999996</v>
      </c>
    </row>
    <row r="19" spans="1:9" ht="15" x14ac:dyDescent="0.25">
      <c r="A19" s="44">
        <f t="shared" si="0"/>
        <v>3</v>
      </c>
      <c r="B19" s="42"/>
      <c r="C19" s="65" t="s">
        <v>187</v>
      </c>
      <c r="D19" s="45"/>
      <c r="E19" s="66">
        <v>0.25</v>
      </c>
      <c r="F19" s="46"/>
      <c r="G19" s="254">
        <v>75.5</v>
      </c>
      <c r="H19" s="48"/>
      <c r="I19" s="314">
        <f t="shared" si="1"/>
        <v>18.899999999999999</v>
      </c>
    </row>
    <row r="20" spans="1:9" ht="15" x14ac:dyDescent="0.25">
      <c r="A20" s="44">
        <f t="shared" si="0"/>
        <v>4</v>
      </c>
      <c r="C20" s="65" t="s">
        <v>188</v>
      </c>
      <c r="D20" s="45"/>
      <c r="E20" s="67">
        <v>0.25</v>
      </c>
      <c r="F20" s="46"/>
      <c r="G20" s="254">
        <v>166.5</v>
      </c>
      <c r="H20" s="60"/>
      <c r="I20" s="153">
        <f t="shared" si="1"/>
        <v>41.6</v>
      </c>
    </row>
    <row r="21" spans="1:9" ht="15" x14ac:dyDescent="0.25">
      <c r="A21" s="44"/>
      <c r="C21" s="65"/>
      <c r="D21" s="45"/>
      <c r="E21" s="46"/>
      <c r="F21" s="46"/>
      <c r="G21" s="48"/>
      <c r="H21" s="60"/>
      <c r="I21" s="69"/>
    </row>
    <row r="22" spans="1:9" ht="15.75" thickBot="1" x14ac:dyDescent="0.3">
      <c r="A22" s="44">
        <f>A20+1</f>
        <v>5</v>
      </c>
      <c r="C22" s="45" t="s">
        <v>17</v>
      </c>
      <c r="D22" s="40"/>
      <c r="E22" s="68">
        <f>SUM(E17:E20)</f>
        <v>1</v>
      </c>
      <c r="F22" s="46"/>
      <c r="G22" s="69"/>
      <c r="H22" s="48"/>
      <c r="I22" s="104">
        <f>SUM(I17:I20)</f>
        <v>37</v>
      </c>
    </row>
    <row r="23" spans="1:9" ht="13.5" thickTop="1" x14ac:dyDescent="0.2"/>
    <row r="24" spans="1:9" ht="15" x14ac:dyDescent="0.25">
      <c r="B24" s="45" t="s">
        <v>36</v>
      </c>
      <c r="C24" s="40"/>
    </row>
    <row r="25" spans="1:9" ht="15" x14ac:dyDescent="0.25">
      <c r="B25" s="40"/>
      <c r="C25" s="45" t="s">
        <v>189</v>
      </c>
    </row>
    <row r="26" spans="1:9" ht="15" x14ac:dyDescent="0.25">
      <c r="C26" s="45" t="s">
        <v>273</v>
      </c>
    </row>
    <row r="46" spans="1:13" ht="15" x14ac:dyDescent="0.25">
      <c r="A46" s="316" t="s">
        <v>39</v>
      </c>
      <c r="B46" s="316"/>
      <c r="C46" s="316"/>
      <c r="D46" s="316"/>
      <c r="E46" s="316"/>
      <c r="F46" s="316"/>
      <c r="G46" s="316"/>
      <c r="H46" s="316"/>
      <c r="I46" s="316"/>
      <c r="J46"/>
      <c r="K46"/>
      <c r="L46"/>
      <c r="M46"/>
    </row>
    <row r="47" spans="1:13" ht="15" x14ac:dyDescent="0.25">
      <c r="A47" s="316" t="s">
        <v>40</v>
      </c>
      <c r="B47" s="316"/>
      <c r="C47" s="316"/>
      <c r="D47" s="316"/>
      <c r="E47" s="316"/>
      <c r="F47" s="316"/>
      <c r="G47" s="316"/>
      <c r="H47" s="316"/>
      <c r="I47" s="316"/>
      <c r="J47"/>
      <c r="K47"/>
      <c r="L47"/>
      <c r="M47"/>
    </row>
    <row r="48" spans="1:13" ht="15" x14ac:dyDescent="0.25">
      <c r="A48" s="316" t="s">
        <v>195</v>
      </c>
      <c r="B48" s="316"/>
      <c r="C48" s="316"/>
      <c r="D48" s="316"/>
      <c r="E48" s="316"/>
      <c r="F48" s="316"/>
      <c r="G48" s="316"/>
      <c r="H48" s="316"/>
      <c r="I48" s="316"/>
      <c r="J48"/>
      <c r="K48"/>
      <c r="L48"/>
      <c r="M48"/>
    </row>
  </sheetData>
  <mergeCells count="11">
    <mergeCell ref="A46:I46"/>
    <mergeCell ref="A47:I47"/>
    <mergeCell ref="A48:I48"/>
    <mergeCell ref="A3:I3"/>
    <mergeCell ref="A4:I4"/>
    <mergeCell ref="A6:I6"/>
    <mergeCell ref="A7:I7"/>
    <mergeCell ref="A8:I8"/>
    <mergeCell ref="A9:I9"/>
    <mergeCell ref="A5:I5"/>
    <mergeCell ref="A10:I10"/>
  </mergeCells>
  <pageMargins left="1" right="0.75" top="1" bottom="1" header="0.5" footer="0.5"/>
  <pageSetup scale="98" orientation="portrait" horizontalDpi="4294967292" verticalDpi="4294967292" r:id="rId1"/>
  <headerFooter alignWithMargins="0">
    <oddFooter xml:space="preserve">&amp;R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:M45"/>
  <sheetViews>
    <sheetView view="pageLayout" zoomScaleNormal="100" workbookViewId="0">
      <selection activeCell="C9" sqref="C9"/>
    </sheetView>
  </sheetViews>
  <sheetFormatPr defaultRowHeight="12.75" x14ac:dyDescent="0.2"/>
  <cols>
    <col min="1" max="1" width="5.28515625" style="15" customWidth="1"/>
    <col min="2" max="2" width="1.85546875" style="15" customWidth="1"/>
    <col min="3" max="3" width="11.28515625" style="15" customWidth="1"/>
    <col min="4" max="4" width="1.85546875" style="15" customWidth="1"/>
    <col min="5" max="5" width="9" style="15" customWidth="1"/>
    <col min="6" max="6" width="1.85546875" style="15" customWidth="1"/>
    <col min="7" max="7" width="12.42578125" style="15" customWidth="1"/>
    <col min="8" max="8" width="1.85546875" style="15" customWidth="1"/>
    <col min="9" max="9" width="9" style="15" customWidth="1"/>
    <col min="10" max="10" width="1.85546875" style="15" customWidth="1"/>
    <col min="11" max="11" width="12.42578125" style="15" customWidth="1"/>
    <col min="12" max="12" width="1.85546875" style="15" customWidth="1"/>
    <col min="13" max="13" width="11.28515625" style="15" customWidth="1"/>
    <col min="14" max="256" width="9.140625" style="15"/>
    <col min="257" max="257" width="4.7109375" style="15" customWidth="1"/>
    <col min="258" max="258" width="2.7109375" style="15" customWidth="1"/>
    <col min="259" max="259" width="25.7109375" style="15" customWidth="1"/>
    <col min="260" max="260" width="2.7109375" style="15" customWidth="1"/>
    <col min="261" max="261" width="15.7109375" style="15" customWidth="1"/>
    <col min="262" max="262" width="2.7109375" style="15" customWidth="1"/>
    <col min="263" max="263" width="15.7109375" style="15" customWidth="1"/>
    <col min="264" max="512" width="9.140625" style="15"/>
    <col min="513" max="513" width="4.7109375" style="15" customWidth="1"/>
    <col min="514" max="514" width="2.7109375" style="15" customWidth="1"/>
    <col min="515" max="515" width="25.7109375" style="15" customWidth="1"/>
    <col min="516" max="516" width="2.7109375" style="15" customWidth="1"/>
    <col min="517" max="517" width="15.7109375" style="15" customWidth="1"/>
    <col min="518" max="518" width="2.7109375" style="15" customWidth="1"/>
    <col min="519" max="519" width="15.7109375" style="15" customWidth="1"/>
    <col min="520" max="768" width="9.140625" style="15"/>
    <col min="769" max="769" width="4.7109375" style="15" customWidth="1"/>
    <col min="770" max="770" width="2.7109375" style="15" customWidth="1"/>
    <col min="771" max="771" width="25.7109375" style="15" customWidth="1"/>
    <col min="772" max="772" width="2.7109375" style="15" customWidth="1"/>
    <col min="773" max="773" width="15.7109375" style="15" customWidth="1"/>
    <col min="774" max="774" width="2.7109375" style="15" customWidth="1"/>
    <col min="775" max="775" width="15.7109375" style="15" customWidth="1"/>
    <col min="776" max="1024" width="9.140625" style="15"/>
    <col min="1025" max="1025" width="4.7109375" style="15" customWidth="1"/>
    <col min="1026" max="1026" width="2.7109375" style="15" customWidth="1"/>
    <col min="1027" max="1027" width="25.7109375" style="15" customWidth="1"/>
    <col min="1028" max="1028" width="2.7109375" style="15" customWidth="1"/>
    <col min="1029" max="1029" width="15.7109375" style="15" customWidth="1"/>
    <col min="1030" max="1030" width="2.7109375" style="15" customWidth="1"/>
    <col min="1031" max="1031" width="15.7109375" style="15" customWidth="1"/>
    <col min="1032" max="1280" width="9.140625" style="15"/>
    <col min="1281" max="1281" width="4.7109375" style="15" customWidth="1"/>
    <col min="1282" max="1282" width="2.7109375" style="15" customWidth="1"/>
    <col min="1283" max="1283" width="25.7109375" style="15" customWidth="1"/>
    <col min="1284" max="1284" width="2.7109375" style="15" customWidth="1"/>
    <col min="1285" max="1285" width="15.7109375" style="15" customWidth="1"/>
    <col min="1286" max="1286" width="2.7109375" style="15" customWidth="1"/>
    <col min="1287" max="1287" width="15.7109375" style="15" customWidth="1"/>
    <col min="1288" max="1536" width="9.140625" style="15"/>
    <col min="1537" max="1537" width="4.7109375" style="15" customWidth="1"/>
    <col min="1538" max="1538" width="2.7109375" style="15" customWidth="1"/>
    <col min="1539" max="1539" width="25.7109375" style="15" customWidth="1"/>
    <col min="1540" max="1540" width="2.7109375" style="15" customWidth="1"/>
    <col min="1541" max="1541" width="15.7109375" style="15" customWidth="1"/>
    <col min="1542" max="1542" width="2.7109375" style="15" customWidth="1"/>
    <col min="1543" max="1543" width="15.7109375" style="15" customWidth="1"/>
    <col min="1544" max="1792" width="9.140625" style="15"/>
    <col min="1793" max="1793" width="4.7109375" style="15" customWidth="1"/>
    <col min="1794" max="1794" width="2.7109375" style="15" customWidth="1"/>
    <col min="1795" max="1795" width="25.7109375" style="15" customWidth="1"/>
    <col min="1796" max="1796" width="2.7109375" style="15" customWidth="1"/>
    <col min="1797" max="1797" width="15.7109375" style="15" customWidth="1"/>
    <col min="1798" max="1798" width="2.7109375" style="15" customWidth="1"/>
    <col min="1799" max="1799" width="15.7109375" style="15" customWidth="1"/>
    <col min="1800" max="2048" width="9.140625" style="15"/>
    <col min="2049" max="2049" width="4.7109375" style="15" customWidth="1"/>
    <col min="2050" max="2050" width="2.7109375" style="15" customWidth="1"/>
    <col min="2051" max="2051" width="25.7109375" style="15" customWidth="1"/>
    <col min="2052" max="2052" width="2.7109375" style="15" customWidth="1"/>
    <col min="2053" max="2053" width="15.7109375" style="15" customWidth="1"/>
    <col min="2054" max="2054" width="2.7109375" style="15" customWidth="1"/>
    <col min="2055" max="2055" width="15.7109375" style="15" customWidth="1"/>
    <col min="2056" max="2304" width="9.140625" style="15"/>
    <col min="2305" max="2305" width="4.7109375" style="15" customWidth="1"/>
    <col min="2306" max="2306" width="2.7109375" style="15" customWidth="1"/>
    <col min="2307" max="2307" width="25.7109375" style="15" customWidth="1"/>
    <col min="2308" max="2308" width="2.7109375" style="15" customWidth="1"/>
    <col min="2309" max="2309" width="15.7109375" style="15" customWidth="1"/>
    <col min="2310" max="2310" width="2.7109375" style="15" customWidth="1"/>
    <col min="2311" max="2311" width="15.7109375" style="15" customWidth="1"/>
    <col min="2312" max="2560" width="9.140625" style="15"/>
    <col min="2561" max="2561" width="4.7109375" style="15" customWidth="1"/>
    <col min="2562" max="2562" width="2.7109375" style="15" customWidth="1"/>
    <col min="2563" max="2563" width="25.7109375" style="15" customWidth="1"/>
    <col min="2564" max="2564" width="2.7109375" style="15" customWidth="1"/>
    <col min="2565" max="2565" width="15.7109375" style="15" customWidth="1"/>
    <col min="2566" max="2566" width="2.7109375" style="15" customWidth="1"/>
    <col min="2567" max="2567" width="15.7109375" style="15" customWidth="1"/>
    <col min="2568" max="2816" width="9.140625" style="15"/>
    <col min="2817" max="2817" width="4.7109375" style="15" customWidth="1"/>
    <col min="2818" max="2818" width="2.7109375" style="15" customWidth="1"/>
    <col min="2819" max="2819" width="25.7109375" style="15" customWidth="1"/>
    <col min="2820" max="2820" width="2.7109375" style="15" customWidth="1"/>
    <col min="2821" max="2821" width="15.7109375" style="15" customWidth="1"/>
    <col min="2822" max="2822" width="2.7109375" style="15" customWidth="1"/>
    <col min="2823" max="2823" width="15.7109375" style="15" customWidth="1"/>
    <col min="2824" max="3072" width="9.140625" style="15"/>
    <col min="3073" max="3073" width="4.7109375" style="15" customWidth="1"/>
    <col min="3074" max="3074" width="2.7109375" style="15" customWidth="1"/>
    <col min="3075" max="3075" width="25.7109375" style="15" customWidth="1"/>
    <col min="3076" max="3076" width="2.7109375" style="15" customWidth="1"/>
    <col min="3077" max="3077" width="15.7109375" style="15" customWidth="1"/>
    <col min="3078" max="3078" width="2.7109375" style="15" customWidth="1"/>
    <col min="3079" max="3079" width="15.7109375" style="15" customWidth="1"/>
    <col min="3080" max="3328" width="9.140625" style="15"/>
    <col min="3329" max="3329" width="4.7109375" style="15" customWidth="1"/>
    <col min="3330" max="3330" width="2.7109375" style="15" customWidth="1"/>
    <col min="3331" max="3331" width="25.7109375" style="15" customWidth="1"/>
    <col min="3332" max="3332" width="2.7109375" style="15" customWidth="1"/>
    <col min="3333" max="3333" width="15.7109375" style="15" customWidth="1"/>
    <col min="3334" max="3334" width="2.7109375" style="15" customWidth="1"/>
    <col min="3335" max="3335" width="15.7109375" style="15" customWidth="1"/>
    <col min="3336" max="3584" width="9.140625" style="15"/>
    <col min="3585" max="3585" width="4.7109375" style="15" customWidth="1"/>
    <col min="3586" max="3586" width="2.7109375" style="15" customWidth="1"/>
    <col min="3587" max="3587" width="25.7109375" style="15" customWidth="1"/>
    <col min="3588" max="3588" width="2.7109375" style="15" customWidth="1"/>
    <col min="3589" max="3589" width="15.7109375" style="15" customWidth="1"/>
    <col min="3590" max="3590" width="2.7109375" style="15" customWidth="1"/>
    <col min="3591" max="3591" width="15.7109375" style="15" customWidth="1"/>
    <col min="3592" max="3840" width="9.140625" style="15"/>
    <col min="3841" max="3841" width="4.7109375" style="15" customWidth="1"/>
    <col min="3842" max="3842" width="2.7109375" style="15" customWidth="1"/>
    <col min="3843" max="3843" width="25.7109375" style="15" customWidth="1"/>
    <col min="3844" max="3844" width="2.7109375" style="15" customWidth="1"/>
    <col min="3845" max="3845" width="15.7109375" style="15" customWidth="1"/>
    <col min="3846" max="3846" width="2.7109375" style="15" customWidth="1"/>
    <col min="3847" max="3847" width="15.7109375" style="15" customWidth="1"/>
    <col min="3848" max="4096" width="9.140625" style="15"/>
    <col min="4097" max="4097" width="4.7109375" style="15" customWidth="1"/>
    <col min="4098" max="4098" width="2.7109375" style="15" customWidth="1"/>
    <col min="4099" max="4099" width="25.7109375" style="15" customWidth="1"/>
    <col min="4100" max="4100" width="2.7109375" style="15" customWidth="1"/>
    <col min="4101" max="4101" width="15.7109375" style="15" customWidth="1"/>
    <col min="4102" max="4102" width="2.7109375" style="15" customWidth="1"/>
    <col min="4103" max="4103" width="15.7109375" style="15" customWidth="1"/>
    <col min="4104" max="4352" width="9.140625" style="15"/>
    <col min="4353" max="4353" width="4.7109375" style="15" customWidth="1"/>
    <col min="4354" max="4354" width="2.7109375" style="15" customWidth="1"/>
    <col min="4355" max="4355" width="25.7109375" style="15" customWidth="1"/>
    <col min="4356" max="4356" width="2.7109375" style="15" customWidth="1"/>
    <col min="4357" max="4357" width="15.7109375" style="15" customWidth="1"/>
    <col min="4358" max="4358" width="2.7109375" style="15" customWidth="1"/>
    <col min="4359" max="4359" width="15.7109375" style="15" customWidth="1"/>
    <col min="4360" max="4608" width="9.140625" style="15"/>
    <col min="4609" max="4609" width="4.7109375" style="15" customWidth="1"/>
    <col min="4610" max="4610" width="2.7109375" style="15" customWidth="1"/>
    <col min="4611" max="4611" width="25.7109375" style="15" customWidth="1"/>
    <col min="4612" max="4612" width="2.7109375" style="15" customWidth="1"/>
    <col min="4613" max="4613" width="15.7109375" style="15" customWidth="1"/>
    <col min="4614" max="4614" width="2.7109375" style="15" customWidth="1"/>
    <col min="4615" max="4615" width="15.7109375" style="15" customWidth="1"/>
    <col min="4616" max="4864" width="9.140625" style="15"/>
    <col min="4865" max="4865" width="4.7109375" style="15" customWidth="1"/>
    <col min="4866" max="4866" width="2.7109375" style="15" customWidth="1"/>
    <col min="4867" max="4867" width="25.7109375" style="15" customWidth="1"/>
    <col min="4868" max="4868" width="2.7109375" style="15" customWidth="1"/>
    <col min="4869" max="4869" width="15.7109375" style="15" customWidth="1"/>
    <col min="4870" max="4870" width="2.7109375" style="15" customWidth="1"/>
    <col min="4871" max="4871" width="15.7109375" style="15" customWidth="1"/>
    <col min="4872" max="5120" width="9.140625" style="15"/>
    <col min="5121" max="5121" width="4.7109375" style="15" customWidth="1"/>
    <col min="5122" max="5122" width="2.7109375" style="15" customWidth="1"/>
    <col min="5123" max="5123" width="25.7109375" style="15" customWidth="1"/>
    <col min="5124" max="5124" width="2.7109375" style="15" customWidth="1"/>
    <col min="5125" max="5125" width="15.7109375" style="15" customWidth="1"/>
    <col min="5126" max="5126" width="2.7109375" style="15" customWidth="1"/>
    <col min="5127" max="5127" width="15.7109375" style="15" customWidth="1"/>
    <col min="5128" max="5376" width="9.140625" style="15"/>
    <col min="5377" max="5377" width="4.7109375" style="15" customWidth="1"/>
    <col min="5378" max="5378" width="2.7109375" style="15" customWidth="1"/>
    <col min="5379" max="5379" width="25.7109375" style="15" customWidth="1"/>
    <col min="5380" max="5380" width="2.7109375" style="15" customWidth="1"/>
    <col min="5381" max="5381" width="15.7109375" style="15" customWidth="1"/>
    <col min="5382" max="5382" width="2.7109375" style="15" customWidth="1"/>
    <col min="5383" max="5383" width="15.7109375" style="15" customWidth="1"/>
    <col min="5384" max="5632" width="9.140625" style="15"/>
    <col min="5633" max="5633" width="4.7109375" style="15" customWidth="1"/>
    <col min="5634" max="5634" width="2.7109375" style="15" customWidth="1"/>
    <col min="5635" max="5635" width="25.7109375" style="15" customWidth="1"/>
    <col min="5636" max="5636" width="2.7109375" style="15" customWidth="1"/>
    <col min="5637" max="5637" width="15.7109375" style="15" customWidth="1"/>
    <col min="5638" max="5638" width="2.7109375" style="15" customWidth="1"/>
    <col min="5639" max="5639" width="15.7109375" style="15" customWidth="1"/>
    <col min="5640" max="5888" width="9.140625" style="15"/>
    <col min="5889" max="5889" width="4.7109375" style="15" customWidth="1"/>
    <col min="5890" max="5890" width="2.7109375" style="15" customWidth="1"/>
    <col min="5891" max="5891" width="25.7109375" style="15" customWidth="1"/>
    <col min="5892" max="5892" width="2.7109375" style="15" customWidth="1"/>
    <col min="5893" max="5893" width="15.7109375" style="15" customWidth="1"/>
    <col min="5894" max="5894" width="2.7109375" style="15" customWidth="1"/>
    <col min="5895" max="5895" width="15.7109375" style="15" customWidth="1"/>
    <col min="5896" max="6144" width="9.140625" style="15"/>
    <col min="6145" max="6145" width="4.7109375" style="15" customWidth="1"/>
    <col min="6146" max="6146" width="2.7109375" style="15" customWidth="1"/>
    <col min="6147" max="6147" width="25.7109375" style="15" customWidth="1"/>
    <col min="6148" max="6148" width="2.7109375" style="15" customWidth="1"/>
    <col min="6149" max="6149" width="15.7109375" style="15" customWidth="1"/>
    <col min="6150" max="6150" width="2.7109375" style="15" customWidth="1"/>
    <col min="6151" max="6151" width="15.7109375" style="15" customWidth="1"/>
    <col min="6152" max="6400" width="9.140625" style="15"/>
    <col min="6401" max="6401" width="4.7109375" style="15" customWidth="1"/>
    <col min="6402" max="6402" width="2.7109375" style="15" customWidth="1"/>
    <col min="6403" max="6403" width="25.7109375" style="15" customWidth="1"/>
    <col min="6404" max="6404" width="2.7109375" style="15" customWidth="1"/>
    <col min="6405" max="6405" width="15.7109375" style="15" customWidth="1"/>
    <col min="6406" max="6406" width="2.7109375" style="15" customWidth="1"/>
    <col min="6407" max="6407" width="15.7109375" style="15" customWidth="1"/>
    <col min="6408" max="6656" width="9.140625" style="15"/>
    <col min="6657" max="6657" width="4.7109375" style="15" customWidth="1"/>
    <col min="6658" max="6658" width="2.7109375" style="15" customWidth="1"/>
    <col min="6659" max="6659" width="25.7109375" style="15" customWidth="1"/>
    <col min="6660" max="6660" width="2.7109375" style="15" customWidth="1"/>
    <col min="6661" max="6661" width="15.7109375" style="15" customWidth="1"/>
    <col min="6662" max="6662" width="2.7109375" style="15" customWidth="1"/>
    <col min="6663" max="6663" width="15.7109375" style="15" customWidth="1"/>
    <col min="6664" max="6912" width="9.140625" style="15"/>
    <col min="6913" max="6913" width="4.7109375" style="15" customWidth="1"/>
    <col min="6914" max="6914" width="2.7109375" style="15" customWidth="1"/>
    <col min="6915" max="6915" width="25.7109375" style="15" customWidth="1"/>
    <col min="6916" max="6916" width="2.7109375" style="15" customWidth="1"/>
    <col min="6917" max="6917" width="15.7109375" style="15" customWidth="1"/>
    <col min="6918" max="6918" width="2.7109375" style="15" customWidth="1"/>
    <col min="6919" max="6919" width="15.7109375" style="15" customWidth="1"/>
    <col min="6920" max="7168" width="9.140625" style="15"/>
    <col min="7169" max="7169" width="4.7109375" style="15" customWidth="1"/>
    <col min="7170" max="7170" width="2.7109375" style="15" customWidth="1"/>
    <col min="7171" max="7171" width="25.7109375" style="15" customWidth="1"/>
    <col min="7172" max="7172" width="2.7109375" style="15" customWidth="1"/>
    <col min="7173" max="7173" width="15.7109375" style="15" customWidth="1"/>
    <col min="7174" max="7174" width="2.7109375" style="15" customWidth="1"/>
    <col min="7175" max="7175" width="15.7109375" style="15" customWidth="1"/>
    <col min="7176" max="7424" width="9.140625" style="15"/>
    <col min="7425" max="7425" width="4.7109375" style="15" customWidth="1"/>
    <col min="7426" max="7426" width="2.7109375" style="15" customWidth="1"/>
    <col min="7427" max="7427" width="25.7109375" style="15" customWidth="1"/>
    <col min="7428" max="7428" width="2.7109375" style="15" customWidth="1"/>
    <col min="7429" max="7429" width="15.7109375" style="15" customWidth="1"/>
    <col min="7430" max="7430" width="2.7109375" style="15" customWidth="1"/>
    <col min="7431" max="7431" width="15.7109375" style="15" customWidth="1"/>
    <col min="7432" max="7680" width="9.140625" style="15"/>
    <col min="7681" max="7681" width="4.7109375" style="15" customWidth="1"/>
    <col min="7682" max="7682" width="2.7109375" style="15" customWidth="1"/>
    <col min="7683" max="7683" width="25.7109375" style="15" customWidth="1"/>
    <col min="7684" max="7684" width="2.7109375" style="15" customWidth="1"/>
    <col min="7685" max="7685" width="15.7109375" style="15" customWidth="1"/>
    <col min="7686" max="7686" width="2.7109375" style="15" customWidth="1"/>
    <col min="7687" max="7687" width="15.7109375" style="15" customWidth="1"/>
    <col min="7688" max="7936" width="9.140625" style="15"/>
    <col min="7937" max="7937" width="4.7109375" style="15" customWidth="1"/>
    <col min="7938" max="7938" width="2.7109375" style="15" customWidth="1"/>
    <col min="7939" max="7939" width="25.7109375" style="15" customWidth="1"/>
    <col min="7940" max="7940" width="2.7109375" style="15" customWidth="1"/>
    <col min="7941" max="7941" width="15.7109375" style="15" customWidth="1"/>
    <col min="7942" max="7942" width="2.7109375" style="15" customWidth="1"/>
    <col min="7943" max="7943" width="15.7109375" style="15" customWidth="1"/>
    <col min="7944" max="8192" width="9.140625" style="15"/>
    <col min="8193" max="8193" width="4.7109375" style="15" customWidth="1"/>
    <col min="8194" max="8194" width="2.7109375" style="15" customWidth="1"/>
    <col min="8195" max="8195" width="25.7109375" style="15" customWidth="1"/>
    <col min="8196" max="8196" width="2.7109375" style="15" customWidth="1"/>
    <col min="8197" max="8197" width="15.7109375" style="15" customWidth="1"/>
    <col min="8198" max="8198" width="2.7109375" style="15" customWidth="1"/>
    <col min="8199" max="8199" width="15.7109375" style="15" customWidth="1"/>
    <col min="8200" max="8448" width="9.140625" style="15"/>
    <col min="8449" max="8449" width="4.7109375" style="15" customWidth="1"/>
    <col min="8450" max="8450" width="2.7109375" style="15" customWidth="1"/>
    <col min="8451" max="8451" width="25.7109375" style="15" customWidth="1"/>
    <col min="8452" max="8452" width="2.7109375" style="15" customWidth="1"/>
    <col min="8453" max="8453" width="15.7109375" style="15" customWidth="1"/>
    <col min="8454" max="8454" width="2.7109375" style="15" customWidth="1"/>
    <col min="8455" max="8455" width="15.7109375" style="15" customWidth="1"/>
    <col min="8456" max="8704" width="9.140625" style="15"/>
    <col min="8705" max="8705" width="4.7109375" style="15" customWidth="1"/>
    <col min="8706" max="8706" width="2.7109375" style="15" customWidth="1"/>
    <col min="8707" max="8707" width="25.7109375" style="15" customWidth="1"/>
    <col min="8708" max="8708" width="2.7109375" style="15" customWidth="1"/>
    <col min="8709" max="8709" width="15.7109375" style="15" customWidth="1"/>
    <col min="8710" max="8710" width="2.7109375" style="15" customWidth="1"/>
    <col min="8711" max="8711" width="15.7109375" style="15" customWidth="1"/>
    <col min="8712" max="8960" width="9.140625" style="15"/>
    <col min="8961" max="8961" width="4.7109375" style="15" customWidth="1"/>
    <col min="8962" max="8962" width="2.7109375" style="15" customWidth="1"/>
    <col min="8963" max="8963" width="25.7109375" style="15" customWidth="1"/>
    <col min="8964" max="8964" width="2.7109375" style="15" customWidth="1"/>
    <col min="8965" max="8965" width="15.7109375" style="15" customWidth="1"/>
    <col min="8966" max="8966" width="2.7109375" style="15" customWidth="1"/>
    <col min="8967" max="8967" width="15.7109375" style="15" customWidth="1"/>
    <col min="8968" max="9216" width="9.140625" style="15"/>
    <col min="9217" max="9217" width="4.7109375" style="15" customWidth="1"/>
    <col min="9218" max="9218" width="2.7109375" style="15" customWidth="1"/>
    <col min="9219" max="9219" width="25.7109375" style="15" customWidth="1"/>
    <col min="9220" max="9220" width="2.7109375" style="15" customWidth="1"/>
    <col min="9221" max="9221" width="15.7109375" style="15" customWidth="1"/>
    <col min="9222" max="9222" width="2.7109375" style="15" customWidth="1"/>
    <col min="9223" max="9223" width="15.7109375" style="15" customWidth="1"/>
    <col min="9224" max="9472" width="9.140625" style="15"/>
    <col min="9473" max="9473" width="4.7109375" style="15" customWidth="1"/>
    <col min="9474" max="9474" width="2.7109375" style="15" customWidth="1"/>
    <col min="9475" max="9475" width="25.7109375" style="15" customWidth="1"/>
    <col min="9476" max="9476" width="2.7109375" style="15" customWidth="1"/>
    <col min="9477" max="9477" width="15.7109375" style="15" customWidth="1"/>
    <col min="9478" max="9478" width="2.7109375" style="15" customWidth="1"/>
    <col min="9479" max="9479" width="15.7109375" style="15" customWidth="1"/>
    <col min="9480" max="9728" width="9.140625" style="15"/>
    <col min="9729" max="9729" width="4.7109375" style="15" customWidth="1"/>
    <col min="9730" max="9730" width="2.7109375" style="15" customWidth="1"/>
    <col min="9731" max="9731" width="25.7109375" style="15" customWidth="1"/>
    <col min="9732" max="9732" width="2.7109375" style="15" customWidth="1"/>
    <col min="9733" max="9733" width="15.7109375" style="15" customWidth="1"/>
    <col min="9734" max="9734" width="2.7109375" style="15" customWidth="1"/>
    <col min="9735" max="9735" width="15.7109375" style="15" customWidth="1"/>
    <col min="9736" max="9984" width="9.140625" style="15"/>
    <col min="9985" max="9985" width="4.7109375" style="15" customWidth="1"/>
    <col min="9986" max="9986" width="2.7109375" style="15" customWidth="1"/>
    <col min="9987" max="9987" width="25.7109375" style="15" customWidth="1"/>
    <col min="9988" max="9988" width="2.7109375" style="15" customWidth="1"/>
    <col min="9989" max="9989" width="15.7109375" style="15" customWidth="1"/>
    <col min="9990" max="9990" width="2.7109375" style="15" customWidth="1"/>
    <col min="9991" max="9991" width="15.7109375" style="15" customWidth="1"/>
    <col min="9992" max="10240" width="9.140625" style="15"/>
    <col min="10241" max="10241" width="4.7109375" style="15" customWidth="1"/>
    <col min="10242" max="10242" width="2.7109375" style="15" customWidth="1"/>
    <col min="10243" max="10243" width="25.7109375" style="15" customWidth="1"/>
    <col min="10244" max="10244" width="2.7109375" style="15" customWidth="1"/>
    <col min="10245" max="10245" width="15.7109375" style="15" customWidth="1"/>
    <col min="10246" max="10246" width="2.7109375" style="15" customWidth="1"/>
    <col min="10247" max="10247" width="15.7109375" style="15" customWidth="1"/>
    <col min="10248" max="10496" width="9.140625" style="15"/>
    <col min="10497" max="10497" width="4.7109375" style="15" customWidth="1"/>
    <col min="10498" max="10498" width="2.7109375" style="15" customWidth="1"/>
    <col min="10499" max="10499" width="25.7109375" style="15" customWidth="1"/>
    <col min="10500" max="10500" width="2.7109375" style="15" customWidth="1"/>
    <col min="10501" max="10501" width="15.7109375" style="15" customWidth="1"/>
    <col min="10502" max="10502" width="2.7109375" style="15" customWidth="1"/>
    <col min="10503" max="10503" width="15.7109375" style="15" customWidth="1"/>
    <col min="10504" max="10752" width="9.140625" style="15"/>
    <col min="10753" max="10753" width="4.7109375" style="15" customWidth="1"/>
    <col min="10754" max="10754" width="2.7109375" style="15" customWidth="1"/>
    <col min="10755" max="10755" width="25.7109375" style="15" customWidth="1"/>
    <col min="10756" max="10756" width="2.7109375" style="15" customWidth="1"/>
    <col min="10757" max="10757" width="15.7109375" style="15" customWidth="1"/>
    <col min="10758" max="10758" width="2.7109375" style="15" customWidth="1"/>
    <col min="10759" max="10759" width="15.7109375" style="15" customWidth="1"/>
    <col min="10760" max="11008" width="9.140625" style="15"/>
    <col min="11009" max="11009" width="4.7109375" style="15" customWidth="1"/>
    <col min="11010" max="11010" width="2.7109375" style="15" customWidth="1"/>
    <col min="11011" max="11011" width="25.7109375" style="15" customWidth="1"/>
    <col min="11012" max="11012" width="2.7109375" style="15" customWidth="1"/>
    <col min="11013" max="11013" width="15.7109375" style="15" customWidth="1"/>
    <col min="11014" max="11014" width="2.7109375" style="15" customWidth="1"/>
    <col min="11015" max="11015" width="15.7109375" style="15" customWidth="1"/>
    <col min="11016" max="11264" width="9.140625" style="15"/>
    <col min="11265" max="11265" width="4.7109375" style="15" customWidth="1"/>
    <col min="11266" max="11266" width="2.7109375" style="15" customWidth="1"/>
    <col min="11267" max="11267" width="25.7109375" style="15" customWidth="1"/>
    <col min="11268" max="11268" width="2.7109375" style="15" customWidth="1"/>
    <col min="11269" max="11269" width="15.7109375" style="15" customWidth="1"/>
    <col min="11270" max="11270" width="2.7109375" style="15" customWidth="1"/>
    <col min="11271" max="11271" width="15.7109375" style="15" customWidth="1"/>
    <col min="11272" max="11520" width="9.140625" style="15"/>
    <col min="11521" max="11521" width="4.7109375" style="15" customWidth="1"/>
    <col min="11522" max="11522" width="2.7109375" style="15" customWidth="1"/>
    <col min="11523" max="11523" width="25.7109375" style="15" customWidth="1"/>
    <col min="11524" max="11524" width="2.7109375" style="15" customWidth="1"/>
    <col min="11525" max="11525" width="15.7109375" style="15" customWidth="1"/>
    <col min="11526" max="11526" width="2.7109375" style="15" customWidth="1"/>
    <col min="11527" max="11527" width="15.7109375" style="15" customWidth="1"/>
    <col min="11528" max="11776" width="9.140625" style="15"/>
    <col min="11777" max="11777" width="4.7109375" style="15" customWidth="1"/>
    <col min="11778" max="11778" width="2.7109375" style="15" customWidth="1"/>
    <col min="11779" max="11779" width="25.7109375" style="15" customWidth="1"/>
    <col min="11780" max="11780" width="2.7109375" style="15" customWidth="1"/>
    <col min="11781" max="11781" width="15.7109375" style="15" customWidth="1"/>
    <col min="11782" max="11782" width="2.7109375" style="15" customWidth="1"/>
    <col min="11783" max="11783" width="15.7109375" style="15" customWidth="1"/>
    <col min="11784" max="12032" width="9.140625" style="15"/>
    <col min="12033" max="12033" width="4.7109375" style="15" customWidth="1"/>
    <col min="12034" max="12034" width="2.7109375" style="15" customWidth="1"/>
    <col min="12035" max="12035" width="25.7109375" style="15" customWidth="1"/>
    <col min="12036" max="12036" width="2.7109375" style="15" customWidth="1"/>
    <col min="12037" max="12037" width="15.7109375" style="15" customWidth="1"/>
    <col min="12038" max="12038" width="2.7109375" style="15" customWidth="1"/>
    <col min="12039" max="12039" width="15.7109375" style="15" customWidth="1"/>
    <col min="12040" max="12288" width="9.140625" style="15"/>
    <col min="12289" max="12289" width="4.7109375" style="15" customWidth="1"/>
    <col min="12290" max="12290" width="2.7109375" style="15" customWidth="1"/>
    <col min="12291" max="12291" width="25.7109375" style="15" customWidth="1"/>
    <col min="12292" max="12292" width="2.7109375" style="15" customWidth="1"/>
    <col min="12293" max="12293" width="15.7109375" style="15" customWidth="1"/>
    <col min="12294" max="12294" width="2.7109375" style="15" customWidth="1"/>
    <col min="12295" max="12295" width="15.7109375" style="15" customWidth="1"/>
    <col min="12296" max="12544" width="9.140625" style="15"/>
    <col min="12545" max="12545" width="4.7109375" style="15" customWidth="1"/>
    <col min="12546" max="12546" width="2.7109375" style="15" customWidth="1"/>
    <col min="12547" max="12547" width="25.7109375" style="15" customWidth="1"/>
    <col min="12548" max="12548" width="2.7109375" style="15" customWidth="1"/>
    <col min="12549" max="12549" width="15.7109375" style="15" customWidth="1"/>
    <col min="12550" max="12550" width="2.7109375" style="15" customWidth="1"/>
    <col min="12551" max="12551" width="15.7109375" style="15" customWidth="1"/>
    <col min="12552" max="12800" width="9.140625" style="15"/>
    <col min="12801" max="12801" width="4.7109375" style="15" customWidth="1"/>
    <col min="12802" max="12802" width="2.7109375" style="15" customWidth="1"/>
    <col min="12803" max="12803" width="25.7109375" style="15" customWidth="1"/>
    <col min="12804" max="12804" width="2.7109375" style="15" customWidth="1"/>
    <col min="12805" max="12805" width="15.7109375" style="15" customWidth="1"/>
    <col min="12806" max="12806" width="2.7109375" style="15" customWidth="1"/>
    <col min="12807" max="12807" width="15.7109375" style="15" customWidth="1"/>
    <col min="12808" max="13056" width="9.140625" style="15"/>
    <col min="13057" max="13057" width="4.7109375" style="15" customWidth="1"/>
    <col min="13058" max="13058" width="2.7109375" style="15" customWidth="1"/>
    <col min="13059" max="13059" width="25.7109375" style="15" customWidth="1"/>
    <col min="13060" max="13060" width="2.7109375" style="15" customWidth="1"/>
    <col min="13061" max="13061" width="15.7109375" style="15" customWidth="1"/>
    <col min="13062" max="13062" width="2.7109375" style="15" customWidth="1"/>
    <col min="13063" max="13063" width="15.7109375" style="15" customWidth="1"/>
    <col min="13064" max="13312" width="9.140625" style="15"/>
    <col min="13313" max="13313" width="4.7109375" style="15" customWidth="1"/>
    <col min="13314" max="13314" width="2.7109375" style="15" customWidth="1"/>
    <col min="13315" max="13315" width="25.7109375" style="15" customWidth="1"/>
    <col min="13316" max="13316" width="2.7109375" style="15" customWidth="1"/>
    <col min="13317" max="13317" width="15.7109375" style="15" customWidth="1"/>
    <col min="13318" max="13318" width="2.7109375" style="15" customWidth="1"/>
    <col min="13319" max="13319" width="15.7109375" style="15" customWidth="1"/>
    <col min="13320" max="13568" width="9.140625" style="15"/>
    <col min="13569" max="13569" width="4.7109375" style="15" customWidth="1"/>
    <col min="13570" max="13570" width="2.7109375" style="15" customWidth="1"/>
    <col min="13571" max="13571" width="25.7109375" style="15" customWidth="1"/>
    <col min="13572" max="13572" width="2.7109375" style="15" customWidth="1"/>
    <col min="13573" max="13573" width="15.7109375" style="15" customWidth="1"/>
    <col min="13574" max="13574" width="2.7109375" style="15" customWidth="1"/>
    <col min="13575" max="13575" width="15.7109375" style="15" customWidth="1"/>
    <col min="13576" max="13824" width="9.140625" style="15"/>
    <col min="13825" max="13825" width="4.7109375" style="15" customWidth="1"/>
    <col min="13826" max="13826" width="2.7109375" style="15" customWidth="1"/>
    <col min="13827" max="13827" width="25.7109375" style="15" customWidth="1"/>
    <col min="13828" max="13828" width="2.7109375" style="15" customWidth="1"/>
    <col min="13829" max="13829" width="15.7109375" style="15" customWidth="1"/>
    <col min="13830" max="13830" width="2.7109375" style="15" customWidth="1"/>
    <col min="13831" max="13831" width="15.7109375" style="15" customWidth="1"/>
    <col min="13832" max="14080" width="9.140625" style="15"/>
    <col min="14081" max="14081" width="4.7109375" style="15" customWidth="1"/>
    <col min="14082" max="14082" width="2.7109375" style="15" customWidth="1"/>
    <col min="14083" max="14083" width="25.7109375" style="15" customWidth="1"/>
    <col min="14084" max="14084" width="2.7109375" style="15" customWidth="1"/>
    <col min="14085" max="14085" width="15.7109375" style="15" customWidth="1"/>
    <col min="14086" max="14086" width="2.7109375" style="15" customWidth="1"/>
    <col min="14087" max="14087" width="15.7109375" style="15" customWidth="1"/>
    <col min="14088" max="14336" width="9.140625" style="15"/>
    <col min="14337" max="14337" width="4.7109375" style="15" customWidth="1"/>
    <col min="14338" max="14338" width="2.7109375" style="15" customWidth="1"/>
    <col min="14339" max="14339" width="25.7109375" style="15" customWidth="1"/>
    <col min="14340" max="14340" width="2.7109375" style="15" customWidth="1"/>
    <col min="14341" max="14341" width="15.7109375" style="15" customWidth="1"/>
    <col min="14342" max="14342" width="2.7109375" style="15" customWidth="1"/>
    <col min="14343" max="14343" width="15.7109375" style="15" customWidth="1"/>
    <col min="14344" max="14592" width="9.140625" style="15"/>
    <col min="14593" max="14593" width="4.7109375" style="15" customWidth="1"/>
    <col min="14594" max="14594" width="2.7109375" style="15" customWidth="1"/>
    <col min="14595" max="14595" width="25.7109375" style="15" customWidth="1"/>
    <col min="14596" max="14596" width="2.7109375" style="15" customWidth="1"/>
    <col min="14597" max="14597" width="15.7109375" style="15" customWidth="1"/>
    <col min="14598" max="14598" width="2.7109375" style="15" customWidth="1"/>
    <col min="14599" max="14599" width="15.7109375" style="15" customWidth="1"/>
    <col min="14600" max="14848" width="9.140625" style="15"/>
    <col min="14849" max="14849" width="4.7109375" style="15" customWidth="1"/>
    <col min="14850" max="14850" width="2.7109375" style="15" customWidth="1"/>
    <col min="14851" max="14851" width="25.7109375" style="15" customWidth="1"/>
    <col min="14852" max="14852" width="2.7109375" style="15" customWidth="1"/>
    <col min="14853" max="14853" width="15.7109375" style="15" customWidth="1"/>
    <col min="14854" max="14854" width="2.7109375" style="15" customWidth="1"/>
    <col min="14855" max="14855" width="15.7109375" style="15" customWidth="1"/>
    <col min="14856" max="15104" width="9.140625" style="15"/>
    <col min="15105" max="15105" width="4.7109375" style="15" customWidth="1"/>
    <col min="15106" max="15106" width="2.7109375" style="15" customWidth="1"/>
    <col min="15107" max="15107" width="25.7109375" style="15" customWidth="1"/>
    <col min="15108" max="15108" width="2.7109375" style="15" customWidth="1"/>
    <col min="15109" max="15109" width="15.7109375" style="15" customWidth="1"/>
    <col min="15110" max="15110" width="2.7109375" style="15" customWidth="1"/>
    <col min="15111" max="15111" width="15.7109375" style="15" customWidth="1"/>
    <col min="15112" max="15360" width="9.140625" style="15"/>
    <col min="15361" max="15361" width="4.7109375" style="15" customWidth="1"/>
    <col min="15362" max="15362" width="2.7109375" style="15" customWidth="1"/>
    <col min="15363" max="15363" width="25.7109375" style="15" customWidth="1"/>
    <col min="15364" max="15364" width="2.7109375" style="15" customWidth="1"/>
    <col min="15365" max="15365" width="15.7109375" style="15" customWidth="1"/>
    <col min="15366" max="15366" width="2.7109375" style="15" customWidth="1"/>
    <col min="15367" max="15367" width="15.7109375" style="15" customWidth="1"/>
    <col min="15368" max="15616" width="9.140625" style="15"/>
    <col min="15617" max="15617" width="4.7109375" style="15" customWidth="1"/>
    <col min="15618" max="15618" width="2.7109375" style="15" customWidth="1"/>
    <col min="15619" max="15619" width="25.7109375" style="15" customWidth="1"/>
    <col min="15620" max="15620" width="2.7109375" style="15" customWidth="1"/>
    <col min="15621" max="15621" width="15.7109375" style="15" customWidth="1"/>
    <col min="15622" max="15622" width="2.7109375" style="15" customWidth="1"/>
    <col min="15623" max="15623" width="15.7109375" style="15" customWidth="1"/>
    <col min="15624" max="15872" width="9.140625" style="15"/>
    <col min="15873" max="15873" width="4.7109375" style="15" customWidth="1"/>
    <col min="15874" max="15874" width="2.7109375" style="15" customWidth="1"/>
    <col min="15875" max="15875" width="25.7109375" style="15" customWidth="1"/>
    <col min="15876" max="15876" width="2.7109375" style="15" customWidth="1"/>
    <col min="15877" max="15877" width="15.7109375" style="15" customWidth="1"/>
    <col min="15878" max="15878" width="2.7109375" style="15" customWidth="1"/>
    <col min="15879" max="15879" width="15.7109375" style="15" customWidth="1"/>
    <col min="15880" max="16128" width="9.140625" style="15"/>
    <col min="16129" max="16129" width="4.7109375" style="15" customWidth="1"/>
    <col min="16130" max="16130" width="2.7109375" style="15" customWidth="1"/>
    <col min="16131" max="16131" width="25.7109375" style="15" customWidth="1"/>
    <col min="16132" max="16132" width="2.7109375" style="15" customWidth="1"/>
    <col min="16133" max="16133" width="15.7109375" style="15" customWidth="1"/>
    <col min="16134" max="16134" width="2.7109375" style="15" customWidth="1"/>
    <col min="16135" max="16135" width="15.7109375" style="15" customWidth="1"/>
    <col min="16136" max="16384" width="9.140625" style="15"/>
  </cols>
  <sheetData>
    <row r="1" spans="1:13" ht="15" x14ac:dyDescent="0.25">
      <c r="A1"/>
      <c r="B1"/>
      <c r="C1"/>
      <c r="D1"/>
      <c r="E1"/>
      <c r="F1"/>
      <c r="M1" s="8"/>
    </row>
    <row r="2" spans="1:13" ht="15" x14ac:dyDescent="0.25">
      <c r="A2"/>
      <c r="B2"/>
      <c r="C2"/>
      <c r="D2"/>
      <c r="E2"/>
      <c r="F2"/>
      <c r="M2" s="8"/>
    </row>
    <row r="3" spans="1:13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15" x14ac:dyDescent="0.25">
      <c r="A5" s="316" t="s">
        <v>191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ht="15" x14ac:dyDescent="0.25">
      <c r="A11" s="40"/>
      <c r="B11" s="41"/>
      <c r="C11" s="41"/>
      <c r="D11" s="41"/>
      <c r="E11" s="40"/>
      <c r="F11" s="41"/>
      <c r="G11" s="41"/>
      <c r="H11" s="41"/>
      <c r="I11" s="41"/>
      <c r="J11" s="41"/>
      <c r="K11" s="41"/>
      <c r="L11" s="41"/>
      <c r="M11" s="41"/>
    </row>
    <row r="12" spans="1:13" ht="15" x14ac:dyDescent="0.25">
      <c r="A12" s="42"/>
      <c r="B12" s="42"/>
      <c r="C12" s="42"/>
      <c r="D12" s="42"/>
      <c r="E12" s="44" t="s">
        <v>112</v>
      </c>
      <c r="F12" s="44"/>
      <c r="G12" s="44" t="s">
        <v>113</v>
      </c>
      <c r="H12" s="44"/>
      <c r="I12" s="42"/>
      <c r="J12" s="42"/>
      <c r="K12" s="44" t="s">
        <v>114</v>
      </c>
      <c r="L12" s="44"/>
      <c r="M12" s="42"/>
    </row>
    <row r="13" spans="1:13" ht="15" x14ac:dyDescent="0.25">
      <c r="A13" s="44" t="s">
        <v>4</v>
      </c>
      <c r="B13" s="42"/>
      <c r="C13" s="42"/>
      <c r="D13" s="42"/>
      <c r="E13" s="44" t="s">
        <v>115</v>
      </c>
      <c r="F13" s="44"/>
      <c r="G13" s="44" t="s">
        <v>116</v>
      </c>
      <c r="H13" s="44"/>
      <c r="I13" s="44" t="s">
        <v>117</v>
      </c>
      <c r="J13" s="44"/>
      <c r="K13" s="44" t="s">
        <v>118</v>
      </c>
      <c r="L13" s="44"/>
      <c r="M13" s="44" t="s">
        <v>119</v>
      </c>
    </row>
    <row r="14" spans="1:13" ht="15" x14ac:dyDescent="0.25">
      <c r="A14" s="73" t="s">
        <v>5</v>
      </c>
      <c r="B14" s="42"/>
      <c r="C14" s="73" t="s">
        <v>120</v>
      </c>
      <c r="D14" s="44"/>
      <c r="E14" s="73" t="s">
        <v>121</v>
      </c>
      <c r="F14" s="44"/>
      <c r="G14" s="73" t="s">
        <v>112</v>
      </c>
      <c r="H14" s="44"/>
      <c r="I14" s="73" t="s">
        <v>112</v>
      </c>
      <c r="J14" s="44"/>
      <c r="K14" s="73" t="s">
        <v>122</v>
      </c>
      <c r="L14" s="44"/>
      <c r="M14" s="73" t="s">
        <v>105</v>
      </c>
    </row>
    <row r="15" spans="1:13" ht="15" x14ac:dyDescent="0.25">
      <c r="A15" s="43"/>
      <c r="B15" s="42"/>
      <c r="C15" s="44" t="s">
        <v>9</v>
      </c>
      <c r="D15" s="44"/>
      <c r="E15" s="44" t="s">
        <v>10</v>
      </c>
      <c r="F15" s="44"/>
      <c r="G15" s="44" t="s">
        <v>11</v>
      </c>
      <c r="H15" s="44"/>
      <c r="I15" s="44" t="s">
        <v>45</v>
      </c>
      <c r="J15" s="44"/>
      <c r="K15" s="44" t="s">
        <v>123</v>
      </c>
      <c r="L15" s="44"/>
      <c r="M15" s="44" t="s">
        <v>124</v>
      </c>
    </row>
    <row r="16" spans="1:13" ht="15" x14ac:dyDescent="0.25">
      <c r="A16" s="43"/>
      <c r="B16" s="42"/>
      <c r="C16" s="43"/>
      <c r="D16" s="44"/>
      <c r="E16" s="43"/>
      <c r="F16" s="44"/>
      <c r="G16" s="43"/>
      <c r="H16" s="44"/>
      <c r="I16" s="44" t="s">
        <v>125</v>
      </c>
      <c r="J16" s="44"/>
      <c r="K16" s="43"/>
      <c r="L16" s="44"/>
      <c r="M16" s="44" t="s">
        <v>126</v>
      </c>
    </row>
    <row r="17" spans="1:13" ht="17.25" customHeight="1" x14ac:dyDescent="0.25">
      <c r="A17" s="44">
        <v>1</v>
      </c>
      <c r="B17" s="42"/>
      <c r="C17" s="45" t="s">
        <v>127</v>
      </c>
      <c r="D17" s="45"/>
      <c r="E17" s="46">
        <f>DATE(2021,6,30)-DATE(2021,1,1)+1</f>
        <v>181</v>
      </c>
      <c r="F17" s="46"/>
      <c r="G17" s="47">
        <f>365/12/2</f>
        <v>15.208333333333334</v>
      </c>
      <c r="H17" s="47"/>
      <c r="I17" s="47">
        <f t="shared" ref="I17:I28" si="0">E17-G17</f>
        <v>165.79166666666666</v>
      </c>
      <c r="J17" s="47"/>
      <c r="K17" s="48">
        <f t="shared" ref="K17:K28" si="1">1/12</f>
        <v>8.3333333333333329E-2</v>
      </c>
      <c r="L17" s="48"/>
      <c r="M17" s="47">
        <f t="shared" ref="M17:M28" si="2">I17*K17</f>
        <v>13.815972222222221</v>
      </c>
    </row>
    <row r="18" spans="1:13" ht="15" x14ac:dyDescent="0.25">
      <c r="A18" s="44">
        <f t="shared" ref="A18:A29" si="3">A17+1</f>
        <v>2</v>
      </c>
      <c r="B18" s="42"/>
      <c r="C18" s="45" t="s">
        <v>128</v>
      </c>
      <c r="D18" s="45"/>
      <c r="E18" s="46">
        <f>DATE(2021,6,30)-DATE(2021,2,1)+1</f>
        <v>150</v>
      </c>
      <c r="F18" s="46"/>
      <c r="G18" s="47">
        <f t="shared" ref="G18:G28" si="4">365/12/2</f>
        <v>15.208333333333334</v>
      </c>
      <c r="H18" s="47"/>
      <c r="I18" s="47">
        <f t="shared" si="0"/>
        <v>134.79166666666666</v>
      </c>
      <c r="J18" s="47"/>
      <c r="K18" s="48">
        <f t="shared" si="1"/>
        <v>8.3333333333333329E-2</v>
      </c>
      <c r="L18" s="48"/>
      <c r="M18" s="47">
        <f t="shared" si="2"/>
        <v>11.232638888888888</v>
      </c>
    </row>
    <row r="19" spans="1:13" ht="15" x14ac:dyDescent="0.25">
      <c r="A19" s="44">
        <f t="shared" si="3"/>
        <v>3</v>
      </c>
      <c r="B19" s="42"/>
      <c r="C19" s="42" t="s">
        <v>129</v>
      </c>
      <c r="D19" s="42"/>
      <c r="E19" s="46">
        <f>DATE(2021,6,30)-DATE(2021,3,1)+1</f>
        <v>122</v>
      </c>
      <c r="F19" s="42"/>
      <c r="G19" s="47">
        <f t="shared" si="4"/>
        <v>15.208333333333334</v>
      </c>
      <c r="H19" s="42"/>
      <c r="I19" s="47">
        <f t="shared" si="0"/>
        <v>106.79166666666667</v>
      </c>
      <c r="J19" s="47"/>
      <c r="K19" s="48">
        <f t="shared" si="1"/>
        <v>8.3333333333333329E-2</v>
      </c>
      <c r="L19" s="48"/>
      <c r="M19" s="47">
        <f t="shared" si="2"/>
        <v>8.8993055555555554</v>
      </c>
    </row>
    <row r="20" spans="1:13" ht="15" x14ac:dyDescent="0.25">
      <c r="A20" s="44">
        <f t="shared" si="3"/>
        <v>4</v>
      </c>
      <c r="B20" s="42"/>
      <c r="C20" s="42" t="s">
        <v>130</v>
      </c>
      <c r="D20" s="42"/>
      <c r="E20" s="46">
        <f>DATE(2021,6,30)-DATE(2021,4,1)+1</f>
        <v>91</v>
      </c>
      <c r="F20" s="42"/>
      <c r="G20" s="47">
        <f t="shared" si="4"/>
        <v>15.208333333333334</v>
      </c>
      <c r="H20" s="42"/>
      <c r="I20" s="47">
        <f t="shared" si="0"/>
        <v>75.791666666666671</v>
      </c>
      <c r="J20" s="47"/>
      <c r="K20" s="48">
        <f t="shared" si="1"/>
        <v>8.3333333333333329E-2</v>
      </c>
      <c r="L20" s="48"/>
      <c r="M20" s="47">
        <f t="shared" si="2"/>
        <v>6.3159722222222223</v>
      </c>
    </row>
    <row r="21" spans="1:13" ht="15" x14ac:dyDescent="0.25">
      <c r="A21" s="44">
        <f t="shared" si="3"/>
        <v>5</v>
      </c>
      <c r="B21" s="42"/>
      <c r="C21" s="42" t="s">
        <v>131</v>
      </c>
      <c r="D21" s="42"/>
      <c r="E21" s="46">
        <f>DATE(2021,6,30)-DATE(2021,5,1)+1</f>
        <v>61</v>
      </c>
      <c r="F21" s="42"/>
      <c r="G21" s="47">
        <f t="shared" si="4"/>
        <v>15.208333333333334</v>
      </c>
      <c r="H21" s="42"/>
      <c r="I21" s="47">
        <f t="shared" si="0"/>
        <v>45.791666666666664</v>
      </c>
      <c r="J21" s="47"/>
      <c r="K21" s="48">
        <f t="shared" si="1"/>
        <v>8.3333333333333329E-2</v>
      </c>
      <c r="L21" s="48"/>
      <c r="M21" s="47">
        <f t="shared" si="2"/>
        <v>3.8159722222222219</v>
      </c>
    </row>
    <row r="22" spans="1:13" ht="15" x14ac:dyDescent="0.25">
      <c r="A22" s="44">
        <f t="shared" si="3"/>
        <v>6</v>
      </c>
      <c r="B22" s="42"/>
      <c r="C22" s="42" t="s">
        <v>132</v>
      </c>
      <c r="D22" s="42"/>
      <c r="E22" s="46">
        <f>DATE(2021,6,30)-DATE(2021,6,1)+1</f>
        <v>30</v>
      </c>
      <c r="F22" s="42"/>
      <c r="G22" s="47">
        <f t="shared" si="4"/>
        <v>15.208333333333334</v>
      </c>
      <c r="H22" s="42"/>
      <c r="I22" s="47">
        <f t="shared" si="0"/>
        <v>14.791666666666666</v>
      </c>
      <c r="J22" s="47"/>
      <c r="K22" s="48">
        <f t="shared" si="1"/>
        <v>8.3333333333333329E-2</v>
      </c>
      <c r="L22" s="48"/>
      <c r="M22" s="47">
        <f t="shared" si="2"/>
        <v>1.2326388888888888</v>
      </c>
    </row>
    <row r="23" spans="1:13" ht="15" x14ac:dyDescent="0.25">
      <c r="A23" s="44">
        <f t="shared" si="3"/>
        <v>7</v>
      </c>
      <c r="B23" s="42"/>
      <c r="C23" s="42" t="s">
        <v>133</v>
      </c>
      <c r="D23" s="42"/>
      <c r="E23" s="46">
        <f>DATE(2021,12,31)-DATE(2021,7,1)+1</f>
        <v>184</v>
      </c>
      <c r="F23" s="42"/>
      <c r="G23" s="47">
        <f t="shared" si="4"/>
        <v>15.208333333333334</v>
      </c>
      <c r="H23" s="42"/>
      <c r="I23" s="47">
        <f t="shared" si="0"/>
        <v>168.79166666666666</v>
      </c>
      <c r="J23" s="47"/>
      <c r="K23" s="48">
        <f t="shared" si="1"/>
        <v>8.3333333333333329E-2</v>
      </c>
      <c r="L23" s="48"/>
      <c r="M23" s="47">
        <f t="shared" si="2"/>
        <v>14.065972222222221</v>
      </c>
    </row>
    <row r="24" spans="1:13" ht="15" x14ac:dyDescent="0.25">
      <c r="A24" s="44">
        <f t="shared" si="3"/>
        <v>8</v>
      </c>
      <c r="B24" s="42"/>
      <c r="C24" s="42" t="s">
        <v>134</v>
      </c>
      <c r="D24" s="42"/>
      <c r="E24" s="46">
        <f>DATE(2021,12,31)-DATE(2021,8,1)+1</f>
        <v>153</v>
      </c>
      <c r="F24" s="42"/>
      <c r="G24" s="47">
        <f t="shared" si="4"/>
        <v>15.208333333333334</v>
      </c>
      <c r="H24" s="42"/>
      <c r="I24" s="47">
        <f t="shared" si="0"/>
        <v>137.79166666666666</v>
      </c>
      <c r="J24" s="47"/>
      <c r="K24" s="48">
        <f t="shared" si="1"/>
        <v>8.3333333333333329E-2</v>
      </c>
      <c r="L24" s="48"/>
      <c r="M24" s="47">
        <f t="shared" si="2"/>
        <v>11.482638888888888</v>
      </c>
    </row>
    <row r="25" spans="1:13" ht="15" x14ac:dyDescent="0.25">
      <c r="A25" s="44">
        <f t="shared" si="3"/>
        <v>9</v>
      </c>
      <c r="B25" s="42"/>
      <c r="C25" s="42" t="s">
        <v>135</v>
      </c>
      <c r="D25" s="42"/>
      <c r="E25" s="46">
        <f>DATE(2021,12,31)-DATE(2021,9,1)+1</f>
        <v>122</v>
      </c>
      <c r="F25" s="42"/>
      <c r="G25" s="47">
        <f t="shared" si="4"/>
        <v>15.208333333333334</v>
      </c>
      <c r="H25" s="42"/>
      <c r="I25" s="47">
        <f t="shared" si="0"/>
        <v>106.79166666666667</v>
      </c>
      <c r="J25" s="47"/>
      <c r="K25" s="48">
        <f t="shared" si="1"/>
        <v>8.3333333333333329E-2</v>
      </c>
      <c r="L25" s="48"/>
      <c r="M25" s="47">
        <f t="shared" si="2"/>
        <v>8.8993055555555554</v>
      </c>
    </row>
    <row r="26" spans="1:13" ht="15" x14ac:dyDescent="0.25">
      <c r="A26" s="44">
        <f t="shared" si="3"/>
        <v>10</v>
      </c>
      <c r="B26" s="42"/>
      <c r="C26" s="42" t="s">
        <v>136</v>
      </c>
      <c r="D26" s="42"/>
      <c r="E26" s="46">
        <f>DATE(2021,12,31)-DATE(2021,10,1)+1</f>
        <v>92</v>
      </c>
      <c r="F26" s="42"/>
      <c r="G26" s="47">
        <f t="shared" si="4"/>
        <v>15.208333333333334</v>
      </c>
      <c r="H26" s="42"/>
      <c r="I26" s="47">
        <f t="shared" si="0"/>
        <v>76.791666666666671</v>
      </c>
      <c r="J26" s="47"/>
      <c r="K26" s="48">
        <f t="shared" si="1"/>
        <v>8.3333333333333329E-2</v>
      </c>
      <c r="L26" s="48"/>
      <c r="M26" s="47">
        <f t="shared" si="2"/>
        <v>6.3993055555555554</v>
      </c>
    </row>
    <row r="27" spans="1:13" ht="15" x14ac:dyDescent="0.25">
      <c r="A27" s="44">
        <f t="shared" si="3"/>
        <v>11</v>
      </c>
      <c r="B27" s="42"/>
      <c r="C27" s="42" t="s">
        <v>137</v>
      </c>
      <c r="D27" s="42"/>
      <c r="E27" s="46">
        <f>DATE(2021,12,31)-DATE(2021,11,1)+1</f>
        <v>61</v>
      </c>
      <c r="F27" s="42"/>
      <c r="G27" s="47">
        <f t="shared" si="4"/>
        <v>15.208333333333334</v>
      </c>
      <c r="H27" s="42"/>
      <c r="I27" s="47">
        <f t="shared" si="0"/>
        <v>45.791666666666664</v>
      </c>
      <c r="J27" s="47"/>
      <c r="K27" s="48">
        <f t="shared" si="1"/>
        <v>8.3333333333333329E-2</v>
      </c>
      <c r="L27" s="48"/>
      <c r="M27" s="47">
        <f t="shared" si="2"/>
        <v>3.8159722222222219</v>
      </c>
    </row>
    <row r="28" spans="1:13" ht="15" x14ac:dyDescent="0.25">
      <c r="A28" s="44">
        <f t="shared" si="3"/>
        <v>12</v>
      </c>
      <c r="B28" s="42"/>
      <c r="C28" s="42" t="s">
        <v>138</v>
      </c>
      <c r="D28" s="42"/>
      <c r="E28" s="49">
        <f>DATE(2021,12,31)-DATE(2021,12,1)+1</f>
        <v>31</v>
      </c>
      <c r="F28" s="42"/>
      <c r="G28" s="47">
        <f t="shared" si="4"/>
        <v>15.208333333333334</v>
      </c>
      <c r="H28" s="42"/>
      <c r="I28" s="47">
        <f t="shared" si="0"/>
        <v>15.791666666666666</v>
      </c>
      <c r="J28" s="47"/>
      <c r="K28" s="50">
        <f t="shared" si="1"/>
        <v>8.3333333333333329E-2</v>
      </c>
      <c r="L28" s="48"/>
      <c r="M28" s="51">
        <f t="shared" si="2"/>
        <v>1.3159722222222221</v>
      </c>
    </row>
    <row r="29" spans="1:13" ht="15.75" thickBot="1" x14ac:dyDescent="0.3">
      <c r="A29" s="44">
        <f t="shared" si="3"/>
        <v>13</v>
      </c>
      <c r="B29" s="42"/>
      <c r="C29" s="42" t="s">
        <v>17</v>
      </c>
      <c r="D29" s="42"/>
      <c r="E29" s="61">
        <f>SUM(E17:E28)</f>
        <v>1278</v>
      </c>
      <c r="F29" s="42"/>
      <c r="G29" s="42"/>
      <c r="H29" s="42"/>
      <c r="I29" s="42"/>
      <c r="J29" s="42"/>
      <c r="K29" s="62">
        <f>SUM(K17:K28)</f>
        <v>1</v>
      </c>
      <c r="L29" s="42"/>
      <c r="M29" s="63">
        <f>SUM(M17:M28)</f>
        <v>91.291666666666671</v>
      </c>
    </row>
    <row r="30" spans="1:13" ht="15.75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5" x14ac:dyDescent="0.25">
      <c r="A32" s="42"/>
      <c r="B32" s="45" t="s">
        <v>36</v>
      </c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x14ac:dyDescent="0.25">
      <c r="A33" s="40"/>
      <c r="B33" s="40"/>
      <c r="C33" s="45" t="s">
        <v>192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x14ac:dyDescent="0.25">
      <c r="C34" s="45" t="s">
        <v>193</v>
      </c>
    </row>
    <row r="43" spans="1:13" ht="15" x14ac:dyDescent="0.25">
      <c r="A43" s="316" t="s">
        <v>39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</row>
    <row r="44" spans="1:13" ht="15" x14ac:dyDescent="0.25">
      <c r="A44" s="316" t="s">
        <v>40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</row>
    <row r="45" spans="1:13" ht="15" x14ac:dyDescent="0.25">
      <c r="A45" s="316" t="s">
        <v>196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</row>
  </sheetData>
  <mergeCells count="10">
    <mergeCell ref="A43:M43"/>
    <mergeCell ref="A44:M44"/>
    <mergeCell ref="A45:M45"/>
    <mergeCell ref="A3:M3"/>
    <mergeCell ref="A4:M4"/>
    <mergeCell ref="A6:M6"/>
    <mergeCell ref="A7:M7"/>
    <mergeCell ref="A8:M8"/>
    <mergeCell ref="A5:M5"/>
    <mergeCell ref="A10:M10"/>
  </mergeCells>
  <pageMargins left="1" right="0.75" top="1" bottom="1" header="0.5" footer="0.5"/>
  <pageSetup orientation="portrait" horizontalDpi="4294967292" verticalDpi="4294967292" r:id="rId1"/>
  <headerFooter alignWithMargins="0">
    <oddHeader xml:space="preserve">&amp;R&amp;"NewCenturySchlbk,Regular"&amp;8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G191"/>
  <sheetViews>
    <sheetView view="pageLayout" zoomScaleNormal="100" workbookViewId="0">
      <selection activeCell="C9" sqref="C9"/>
    </sheetView>
  </sheetViews>
  <sheetFormatPr defaultRowHeight="15" x14ac:dyDescent="0.25"/>
  <cols>
    <col min="1" max="1" width="5.7109375" customWidth="1"/>
    <col min="2" max="2" width="1.7109375" customWidth="1"/>
    <col min="3" max="3" width="60.7109375" customWidth="1"/>
    <col min="4" max="4" width="1.7109375" customWidth="1"/>
    <col min="5" max="5" width="20.7109375" customWidth="1"/>
    <col min="7" max="7" width="44.140625" bestFit="1" customWidth="1"/>
  </cols>
  <sheetData>
    <row r="1" spans="1:5" x14ac:dyDescent="0.25">
      <c r="E1" s="8"/>
    </row>
    <row r="2" spans="1:5" x14ac:dyDescent="0.25">
      <c r="E2" s="8"/>
    </row>
    <row r="3" spans="1:5" x14ac:dyDescent="0.25">
      <c r="A3" s="316" t="s">
        <v>0</v>
      </c>
      <c r="B3" s="316"/>
      <c r="C3" s="316"/>
      <c r="D3" s="316"/>
      <c r="E3" s="316"/>
    </row>
    <row r="4" spans="1:5" x14ac:dyDescent="0.25">
      <c r="A4" s="316" t="s">
        <v>1</v>
      </c>
      <c r="B4" s="316"/>
      <c r="C4" s="316"/>
      <c r="D4" s="316"/>
      <c r="E4" s="316"/>
    </row>
    <row r="5" spans="1:5" x14ac:dyDescent="0.25">
      <c r="A5" s="316" t="s">
        <v>197</v>
      </c>
      <c r="B5" s="316"/>
      <c r="C5" s="316"/>
      <c r="D5" s="316"/>
      <c r="E5" s="316"/>
    </row>
    <row r="6" spans="1:5" x14ac:dyDescent="0.25">
      <c r="A6" s="316" t="s">
        <v>2</v>
      </c>
      <c r="B6" s="316"/>
      <c r="C6" s="316"/>
      <c r="D6" s="316"/>
      <c r="E6" s="316"/>
    </row>
    <row r="7" spans="1:5" x14ac:dyDescent="0.25">
      <c r="A7" s="316" t="s">
        <v>3</v>
      </c>
      <c r="B7" s="316"/>
      <c r="C7" s="316"/>
      <c r="D7" s="316"/>
      <c r="E7" s="316"/>
    </row>
    <row r="8" spans="1:5" x14ac:dyDescent="0.25">
      <c r="A8" s="316" t="s">
        <v>362</v>
      </c>
      <c r="B8" s="316"/>
      <c r="C8" s="316"/>
      <c r="D8" s="316"/>
      <c r="E8" s="316"/>
    </row>
    <row r="9" spans="1:5" x14ac:dyDescent="0.25">
      <c r="A9" s="1"/>
      <c r="B9" s="1"/>
      <c r="C9" s="1"/>
      <c r="D9" s="1"/>
      <c r="E9" s="1"/>
    </row>
    <row r="10" spans="1:5" x14ac:dyDescent="0.25">
      <c r="A10" s="317" t="s">
        <v>363</v>
      </c>
      <c r="B10" s="317"/>
      <c r="C10" s="317"/>
      <c r="D10" s="317"/>
      <c r="E10" s="317"/>
    </row>
    <row r="11" spans="1:5" x14ac:dyDescent="0.25">
      <c r="C11" t="s">
        <v>149</v>
      </c>
    </row>
    <row r="12" spans="1:5" x14ac:dyDescent="0.25">
      <c r="A12" s="1" t="s">
        <v>4</v>
      </c>
      <c r="E12" s="1"/>
    </row>
    <row r="13" spans="1:5" x14ac:dyDescent="0.25">
      <c r="A13" s="2" t="s">
        <v>5</v>
      </c>
      <c r="C13" s="2" t="s">
        <v>43</v>
      </c>
      <c r="E13" s="2" t="s">
        <v>112</v>
      </c>
    </row>
    <row r="14" spans="1:5" x14ac:dyDescent="0.25">
      <c r="C14" s="315" t="s">
        <v>9</v>
      </c>
      <c r="D14" s="198"/>
      <c r="E14" s="315" t="s">
        <v>10</v>
      </c>
    </row>
    <row r="15" spans="1:5" x14ac:dyDescent="0.25">
      <c r="C15" s="64"/>
      <c r="E15" s="64"/>
    </row>
    <row r="16" spans="1:5" x14ac:dyDescent="0.25">
      <c r="A16" s="1">
        <v>1</v>
      </c>
      <c r="C16" t="s">
        <v>198</v>
      </c>
      <c r="E16" s="4">
        <v>15.21</v>
      </c>
    </row>
    <row r="17" spans="1:7" x14ac:dyDescent="0.25">
      <c r="A17" s="1"/>
      <c r="E17" s="3"/>
    </row>
    <row r="18" spans="1:7" x14ac:dyDescent="0.25">
      <c r="A18" s="1">
        <f>A16+1</f>
        <v>2</v>
      </c>
      <c r="C18" t="s">
        <v>199</v>
      </c>
      <c r="E18" s="69">
        <f>+'Page 16'!I26</f>
        <v>1.22</v>
      </c>
    </row>
    <row r="19" spans="1:7" x14ac:dyDescent="0.25">
      <c r="A19" s="1"/>
      <c r="E19" s="5"/>
    </row>
    <row r="20" spans="1:7" x14ac:dyDescent="0.25">
      <c r="A20" s="1">
        <f>A18+1</f>
        <v>3</v>
      </c>
      <c r="C20" t="s">
        <v>200</v>
      </c>
      <c r="E20" s="153">
        <v>20</v>
      </c>
      <c r="G20" s="154"/>
    </row>
    <row r="21" spans="1:7" x14ac:dyDescent="0.25">
      <c r="A21" s="1"/>
    </row>
    <row r="22" spans="1:7" ht="15.75" thickBot="1" x14ac:dyDescent="0.3">
      <c r="A22" s="1">
        <f>A20+1</f>
        <v>4</v>
      </c>
      <c r="C22" t="s">
        <v>17</v>
      </c>
      <c r="E22" s="11">
        <f>SUM(E16:E20)</f>
        <v>36.43</v>
      </c>
    </row>
    <row r="23" spans="1:7" ht="15.75" thickTop="1" x14ac:dyDescent="0.25">
      <c r="A23" s="1"/>
    </row>
    <row r="24" spans="1:7" x14ac:dyDescent="0.25">
      <c r="A24" s="1"/>
      <c r="B24" t="s">
        <v>75</v>
      </c>
    </row>
    <row r="25" spans="1:7" x14ac:dyDescent="0.25">
      <c r="A25" s="1"/>
      <c r="C25" t="s">
        <v>201</v>
      </c>
    </row>
    <row r="26" spans="1:7" x14ac:dyDescent="0.25">
      <c r="A26" s="1"/>
      <c r="C26" s="14" t="s">
        <v>323</v>
      </c>
    </row>
    <row r="27" spans="1:7" x14ac:dyDescent="0.25">
      <c r="A27" s="1"/>
      <c r="C27" s="14"/>
    </row>
    <row r="28" spans="1:7" x14ac:dyDescent="0.25">
      <c r="A28" s="1"/>
      <c r="C28" s="14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5" x14ac:dyDescent="0.25">
      <c r="A33" s="1"/>
    </row>
    <row r="34" spans="1:5" x14ac:dyDescent="0.25">
      <c r="A34" s="1"/>
    </row>
    <row r="35" spans="1:5" x14ac:dyDescent="0.25">
      <c r="A35" s="1"/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316" t="s">
        <v>39</v>
      </c>
      <c r="B45" s="316"/>
      <c r="C45" s="316"/>
      <c r="D45" s="316"/>
      <c r="E45" s="316"/>
    </row>
    <row r="46" spans="1:5" x14ac:dyDescent="0.25">
      <c r="A46" s="316" t="s">
        <v>40</v>
      </c>
      <c r="B46" s="316"/>
      <c r="C46" s="316"/>
      <c r="D46" s="316"/>
      <c r="E46" s="316"/>
    </row>
    <row r="47" spans="1:5" x14ac:dyDescent="0.25">
      <c r="A47" s="316" t="s">
        <v>202</v>
      </c>
      <c r="B47" s="316"/>
      <c r="C47" s="316"/>
      <c r="D47" s="316"/>
      <c r="E47" s="316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</sheetData>
  <mergeCells count="10">
    <mergeCell ref="A45:E45"/>
    <mergeCell ref="A46:E46"/>
    <mergeCell ref="A47:E47"/>
    <mergeCell ref="A3:E3"/>
    <mergeCell ref="A4:E4"/>
    <mergeCell ref="A6:E6"/>
    <mergeCell ref="A7:E7"/>
    <mergeCell ref="A8:E8"/>
    <mergeCell ref="A5:E5"/>
    <mergeCell ref="A10:E10"/>
  </mergeCells>
  <pageMargins left="0.7" right="0.7" top="0.75" bottom="0.75" header="0.3" footer="0.3"/>
  <pageSetup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">
    <pageSetUpPr fitToPage="1"/>
  </sheetPr>
  <dimension ref="A1:K55"/>
  <sheetViews>
    <sheetView view="pageLayout" zoomScaleNormal="100" workbookViewId="0">
      <selection activeCell="C9" sqref="C9"/>
    </sheetView>
  </sheetViews>
  <sheetFormatPr defaultRowHeight="15" x14ac:dyDescent="0.25"/>
  <cols>
    <col min="1" max="1" width="5.7109375" customWidth="1"/>
    <col min="2" max="2" width="1.7109375" customWidth="1"/>
    <col min="3" max="3" width="30" customWidth="1"/>
    <col min="4" max="4" width="1.7109375" customWidth="1"/>
    <col min="5" max="5" width="16.85546875" customWidth="1"/>
    <col min="6" max="6" width="2.28515625" customWidth="1"/>
    <col min="7" max="7" width="23.7109375" customWidth="1"/>
    <col min="8" max="8" width="1.7109375" customWidth="1"/>
    <col min="9" max="9" width="22" customWidth="1"/>
    <col min="10" max="10" width="1.7109375" customWidth="1"/>
    <col min="11" max="11" width="18" customWidth="1"/>
    <col min="12" max="12" width="1.85546875" customWidth="1"/>
  </cols>
  <sheetData>
    <row r="1" spans="1:11" x14ac:dyDescent="0.25">
      <c r="I1" s="8"/>
    </row>
    <row r="2" spans="1:11" x14ac:dyDescent="0.25">
      <c r="I2" s="8"/>
    </row>
    <row r="3" spans="1:11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</row>
    <row r="4" spans="1:11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</row>
    <row r="5" spans="1:11" x14ac:dyDescent="0.25">
      <c r="A5" s="316" t="s">
        <v>203</v>
      </c>
      <c r="B5" s="316"/>
      <c r="C5" s="316"/>
      <c r="D5" s="316"/>
      <c r="E5" s="316"/>
      <c r="F5" s="316"/>
      <c r="G5" s="316"/>
      <c r="H5" s="316"/>
      <c r="I5" s="316"/>
    </row>
    <row r="6" spans="1:11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</row>
    <row r="7" spans="1:11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</row>
    <row r="8" spans="1:11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1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</row>
    <row r="11" spans="1:11" x14ac:dyDescent="0.25">
      <c r="A11" s="1"/>
      <c r="B11" s="1"/>
      <c r="C11" s="1"/>
      <c r="D11" s="1"/>
      <c r="E11" s="1"/>
    </row>
    <row r="12" spans="1:11" x14ac:dyDescent="0.25">
      <c r="A12" s="1" t="s">
        <v>4</v>
      </c>
      <c r="E12" s="1" t="s">
        <v>204</v>
      </c>
      <c r="G12" s="1" t="s">
        <v>205</v>
      </c>
      <c r="I12" t="s">
        <v>206</v>
      </c>
    </row>
    <row r="13" spans="1:11" x14ac:dyDescent="0.25">
      <c r="A13" s="2" t="s">
        <v>5</v>
      </c>
      <c r="C13" s="2" t="s">
        <v>207</v>
      </c>
      <c r="E13" s="2" t="s">
        <v>208</v>
      </c>
      <c r="G13" s="2" t="s">
        <v>209</v>
      </c>
      <c r="I13" s="2" t="s">
        <v>210</v>
      </c>
    </row>
    <row r="14" spans="1:11" x14ac:dyDescent="0.25">
      <c r="C14" s="13" t="s">
        <v>9</v>
      </c>
      <c r="E14" s="13" t="s">
        <v>10</v>
      </c>
      <c r="G14" s="13" t="s">
        <v>11</v>
      </c>
      <c r="I14" s="13" t="s">
        <v>45</v>
      </c>
    </row>
    <row r="15" spans="1:11" x14ac:dyDescent="0.25">
      <c r="A15" s="1"/>
    </row>
    <row r="16" spans="1:11" x14ac:dyDescent="0.25">
      <c r="A16" s="1">
        <v>1</v>
      </c>
      <c r="C16" t="s">
        <v>211</v>
      </c>
      <c r="E16" s="154">
        <v>65678819.520000003</v>
      </c>
      <c r="F16" s="4"/>
      <c r="G16" s="255">
        <f>+'Page 17'!K18</f>
        <v>1.2417879249940222</v>
      </c>
      <c r="I16" s="154">
        <f>ROUND(E16*G16,0)</f>
        <v>81559165</v>
      </c>
      <c r="J16" s="159"/>
      <c r="K16" s="154"/>
    </row>
    <row r="17" spans="1:11" x14ac:dyDescent="0.25">
      <c r="A17" s="1"/>
      <c r="E17" s="154"/>
      <c r="F17" s="4"/>
      <c r="G17" s="255"/>
      <c r="I17" s="159"/>
      <c r="J17" s="159"/>
      <c r="K17" s="159"/>
    </row>
    <row r="18" spans="1:11" x14ac:dyDescent="0.25">
      <c r="A18" s="1">
        <f>A16+1</f>
        <v>2</v>
      </c>
      <c r="C18" t="s">
        <v>212</v>
      </c>
      <c r="E18" s="256">
        <v>37348584.979999997</v>
      </c>
      <c r="F18" s="4"/>
      <c r="G18" s="255">
        <f>+'Page 17'!K26</f>
        <v>1.0544562396904795</v>
      </c>
      <c r="I18" s="256">
        <f>ROUND(E18*G18,0)</f>
        <v>39382448</v>
      </c>
      <c r="J18" s="159"/>
      <c r="K18" s="154"/>
    </row>
    <row r="19" spans="1:11" x14ac:dyDescent="0.25">
      <c r="A19" s="1"/>
      <c r="E19" s="256"/>
      <c r="F19" s="4"/>
      <c r="G19" s="255"/>
      <c r="I19" s="159"/>
      <c r="J19" s="159"/>
      <c r="K19" s="159"/>
    </row>
    <row r="20" spans="1:11" x14ac:dyDescent="0.25">
      <c r="A20" s="1">
        <f>A18+1</f>
        <v>3</v>
      </c>
      <c r="C20" t="s">
        <v>213</v>
      </c>
      <c r="E20" s="256">
        <v>2929760.2</v>
      </c>
      <c r="G20" s="255">
        <f>+'Page 17'!K34</f>
        <v>0.86976201862869029</v>
      </c>
      <c r="I20" s="256">
        <f>ROUND(E20*G20,0)</f>
        <v>2548194</v>
      </c>
      <c r="J20" s="159"/>
      <c r="K20" s="154"/>
    </row>
    <row r="21" spans="1:11" x14ac:dyDescent="0.25">
      <c r="A21" s="1"/>
      <c r="E21" s="256"/>
      <c r="G21" s="255"/>
      <c r="I21" s="159"/>
      <c r="J21" s="159"/>
      <c r="K21" s="159"/>
    </row>
    <row r="22" spans="1:11" x14ac:dyDescent="0.25">
      <c r="A22" s="1">
        <f>A20+1</f>
        <v>4</v>
      </c>
      <c r="C22" t="s">
        <v>214</v>
      </c>
      <c r="E22" s="257">
        <f>57585+53002.38+74415+28372.76+39125+105287.8+15204.47+35164.97+1090579.09+1802846.81+194.69+2819.74+251.94+23.16</f>
        <v>3304872.8100000005</v>
      </c>
      <c r="G22" s="255">
        <f>+'Page 18'!O50</f>
        <v>3.0844929315260265</v>
      </c>
      <c r="I22" s="257">
        <f>ROUND(E22*G22,0)</f>
        <v>10193857</v>
      </c>
      <c r="J22" s="159"/>
      <c r="K22" s="154"/>
    </row>
    <row r="23" spans="1:11" x14ac:dyDescent="0.25">
      <c r="A23" s="1"/>
      <c r="E23" s="5"/>
    </row>
    <row r="24" spans="1:11" ht="15.75" thickBot="1" x14ac:dyDescent="0.3">
      <c r="A24" s="1">
        <f>A22+1</f>
        <v>5</v>
      </c>
      <c r="C24" t="s">
        <v>17</v>
      </c>
      <c r="E24" s="7">
        <f>SUM(E16:E22)</f>
        <v>109262037.51000001</v>
      </c>
      <c r="I24" s="7">
        <f>SUM(I16:I22)</f>
        <v>133683664</v>
      </c>
    </row>
    <row r="25" spans="1:11" ht="15.75" thickTop="1" x14ac:dyDescent="0.25">
      <c r="A25" s="1"/>
      <c r="E25" s="5"/>
    </row>
    <row r="26" spans="1:11" ht="15.75" thickBot="1" x14ac:dyDescent="0.3">
      <c r="A26" s="1">
        <f>A24+1</f>
        <v>6</v>
      </c>
      <c r="C26" s="9" t="s">
        <v>215</v>
      </c>
      <c r="I26" s="11">
        <f>ROUND(I24/E24,2)</f>
        <v>1.22</v>
      </c>
    </row>
    <row r="27" spans="1:11" ht="15.75" thickTop="1" x14ac:dyDescent="0.25"/>
    <row r="28" spans="1:11" x14ac:dyDescent="0.25">
      <c r="B28" t="s">
        <v>75</v>
      </c>
    </row>
    <row r="29" spans="1:11" x14ac:dyDescent="0.25">
      <c r="C29" t="s">
        <v>216</v>
      </c>
    </row>
    <row r="30" spans="1:11" x14ac:dyDescent="0.25">
      <c r="C30" t="s">
        <v>217</v>
      </c>
    </row>
    <row r="31" spans="1:11" x14ac:dyDescent="0.25">
      <c r="C31" t="s">
        <v>218</v>
      </c>
    </row>
    <row r="53" spans="1:9" x14ac:dyDescent="0.25">
      <c r="A53" s="316" t="s">
        <v>39</v>
      </c>
      <c r="B53" s="316"/>
      <c r="C53" s="316"/>
      <c r="D53" s="316"/>
      <c r="E53" s="316"/>
      <c r="F53" s="316"/>
      <c r="G53" s="316"/>
      <c r="H53" s="316"/>
      <c r="I53" s="316"/>
    </row>
    <row r="54" spans="1:9" x14ac:dyDescent="0.25">
      <c r="A54" s="316" t="s">
        <v>40</v>
      </c>
      <c r="B54" s="316"/>
      <c r="C54" s="316"/>
      <c r="D54" s="316"/>
      <c r="E54" s="316"/>
      <c r="F54" s="316"/>
      <c r="G54" s="316"/>
      <c r="H54" s="316"/>
      <c r="I54" s="316"/>
    </row>
    <row r="55" spans="1:9" x14ac:dyDescent="0.25">
      <c r="A55" s="316" t="s">
        <v>219</v>
      </c>
      <c r="B55" s="316"/>
      <c r="C55" s="316"/>
      <c r="D55" s="316"/>
      <c r="E55" s="316"/>
      <c r="F55" s="316"/>
      <c r="G55" s="316"/>
      <c r="H55" s="316"/>
      <c r="I55" s="316"/>
    </row>
  </sheetData>
  <mergeCells count="10">
    <mergeCell ref="A53:I53"/>
    <mergeCell ref="A54:I54"/>
    <mergeCell ref="A55:I55"/>
    <mergeCell ref="A3:I3"/>
    <mergeCell ref="A4:I4"/>
    <mergeCell ref="A6:I6"/>
    <mergeCell ref="A7:I7"/>
    <mergeCell ref="A8:I8"/>
    <mergeCell ref="A5:I5"/>
    <mergeCell ref="A10:I10"/>
  </mergeCells>
  <pageMargins left="0.7" right="0.7" top="0.75" bottom="0.75" header="0.3" footer="0.3"/>
  <pageSetup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3"/>
  <sheetViews>
    <sheetView view="pageLayout" zoomScaleNormal="100" workbookViewId="0">
      <selection activeCell="A9" sqref="A9"/>
    </sheetView>
  </sheetViews>
  <sheetFormatPr defaultRowHeight="12.75" x14ac:dyDescent="0.25"/>
  <cols>
    <col min="1" max="1" width="5" style="93" customWidth="1"/>
    <col min="2" max="2" width="0.85546875" style="93" customWidth="1"/>
    <col min="3" max="3" width="5" style="93" customWidth="1"/>
    <col min="4" max="4" width="20.28515625" style="93" customWidth="1"/>
    <col min="5" max="5" width="7.5703125" style="93" customWidth="1"/>
    <col min="6" max="6" width="0.85546875" style="93" customWidth="1"/>
    <col min="7" max="7" width="16.140625" style="93" customWidth="1"/>
    <col min="8" max="8" width="0.85546875" style="93" customWidth="1"/>
    <col min="9" max="9" width="16.140625" style="93" customWidth="1"/>
    <col min="10" max="10" width="1.7109375" style="93" customWidth="1"/>
    <col min="11" max="11" width="11.85546875" style="93" bestFit="1" customWidth="1"/>
    <col min="12" max="12" width="9.140625" style="93"/>
    <col min="13" max="13" width="38.28515625" style="93" bestFit="1" customWidth="1"/>
    <col min="14" max="256" width="9.140625" style="93"/>
    <col min="257" max="257" width="5" style="93" customWidth="1"/>
    <col min="258" max="258" width="0.85546875" style="93" customWidth="1"/>
    <col min="259" max="259" width="5" style="93" customWidth="1"/>
    <col min="260" max="260" width="20.28515625" style="93" customWidth="1"/>
    <col min="261" max="261" width="7.5703125" style="93" customWidth="1"/>
    <col min="262" max="262" width="0.85546875" style="93" customWidth="1"/>
    <col min="263" max="263" width="16.140625" style="93" customWidth="1"/>
    <col min="264" max="264" width="0.85546875" style="93" customWidth="1"/>
    <col min="265" max="265" width="16.140625" style="93" customWidth="1"/>
    <col min="266" max="512" width="9.140625" style="93"/>
    <col min="513" max="513" width="5" style="93" customWidth="1"/>
    <col min="514" max="514" width="0.85546875" style="93" customWidth="1"/>
    <col min="515" max="515" width="5" style="93" customWidth="1"/>
    <col min="516" max="516" width="20.28515625" style="93" customWidth="1"/>
    <col min="517" max="517" width="7.5703125" style="93" customWidth="1"/>
    <col min="518" max="518" width="0.85546875" style="93" customWidth="1"/>
    <col min="519" max="519" width="16.140625" style="93" customWidth="1"/>
    <col min="520" max="520" width="0.85546875" style="93" customWidth="1"/>
    <col min="521" max="521" width="16.140625" style="93" customWidth="1"/>
    <col min="522" max="768" width="9.140625" style="93"/>
    <col min="769" max="769" width="5" style="93" customWidth="1"/>
    <col min="770" max="770" width="0.85546875" style="93" customWidth="1"/>
    <col min="771" max="771" width="5" style="93" customWidth="1"/>
    <col min="772" max="772" width="20.28515625" style="93" customWidth="1"/>
    <col min="773" max="773" width="7.5703125" style="93" customWidth="1"/>
    <col min="774" max="774" width="0.85546875" style="93" customWidth="1"/>
    <col min="775" max="775" width="16.140625" style="93" customWidth="1"/>
    <col min="776" max="776" width="0.85546875" style="93" customWidth="1"/>
    <col min="777" max="777" width="16.140625" style="93" customWidth="1"/>
    <col min="778" max="1024" width="9.140625" style="93"/>
    <col min="1025" max="1025" width="5" style="93" customWidth="1"/>
    <col min="1026" max="1026" width="0.85546875" style="93" customWidth="1"/>
    <col min="1027" max="1027" width="5" style="93" customWidth="1"/>
    <col min="1028" max="1028" width="20.28515625" style="93" customWidth="1"/>
    <col min="1029" max="1029" width="7.5703125" style="93" customWidth="1"/>
    <col min="1030" max="1030" width="0.85546875" style="93" customWidth="1"/>
    <col min="1031" max="1031" width="16.140625" style="93" customWidth="1"/>
    <col min="1032" max="1032" width="0.85546875" style="93" customWidth="1"/>
    <col min="1033" max="1033" width="16.140625" style="93" customWidth="1"/>
    <col min="1034" max="1280" width="9.140625" style="93"/>
    <col min="1281" max="1281" width="5" style="93" customWidth="1"/>
    <col min="1282" max="1282" width="0.85546875" style="93" customWidth="1"/>
    <col min="1283" max="1283" width="5" style="93" customWidth="1"/>
    <col min="1284" max="1284" width="20.28515625" style="93" customWidth="1"/>
    <col min="1285" max="1285" width="7.5703125" style="93" customWidth="1"/>
    <col min="1286" max="1286" width="0.85546875" style="93" customWidth="1"/>
    <col min="1287" max="1287" width="16.140625" style="93" customWidth="1"/>
    <col min="1288" max="1288" width="0.85546875" style="93" customWidth="1"/>
    <col min="1289" max="1289" width="16.140625" style="93" customWidth="1"/>
    <col min="1290" max="1536" width="9.140625" style="93"/>
    <col min="1537" max="1537" width="5" style="93" customWidth="1"/>
    <col min="1538" max="1538" width="0.85546875" style="93" customWidth="1"/>
    <col min="1539" max="1539" width="5" style="93" customWidth="1"/>
    <col min="1540" max="1540" width="20.28515625" style="93" customWidth="1"/>
    <col min="1541" max="1541" width="7.5703125" style="93" customWidth="1"/>
    <col min="1542" max="1542" width="0.85546875" style="93" customWidth="1"/>
    <col min="1543" max="1543" width="16.140625" style="93" customWidth="1"/>
    <col min="1544" max="1544" width="0.85546875" style="93" customWidth="1"/>
    <col min="1545" max="1545" width="16.140625" style="93" customWidth="1"/>
    <col min="1546" max="1792" width="9.140625" style="93"/>
    <col min="1793" max="1793" width="5" style="93" customWidth="1"/>
    <col min="1794" max="1794" width="0.85546875" style="93" customWidth="1"/>
    <col min="1795" max="1795" width="5" style="93" customWidth="1"/>
    <col min="1796" max="1796" width="20.28515625" style="93" customWidth="1"/>
    <col min="1797" max="1797" width="7.5703125" style="93" customWidth="1"/>
    <col min="1798" max="1798" width="0.85546875" style="93" customWidth="1"/>
    <col min="1799" max="1799" width="16.140625" style="93" customWidth="1"/>
    <col min="1800" max="1800" width="0.85546875" style="93" customWidth="1"/>
    <col min="1801" max="1801" width="16.140625" style="93" customWidth="1"/>
    <col min="1802" max="2048" width="9.140625" style="93"/>
    <col min="2049" max="2049" width="5" style="93" customWidth="1"/>
    <col min="2050" max="2050" width="0.85546875" style="93" customWidth="1"/>
    <col min="2051" max="2051" width="5" style="93" customWidth="1"/>
    <col min="2052" max="2052" width="20.28515625" style="93" customWidth="1"/>
    <col min="2053" max="2053" width="7.5703125" style="93" customWidth="1"/>
    <col min="2054" max="2054" width="0.85546875" style="93" customWidth="1"/>
    <col min="2055" max="2055" width="16.140625" style="93" customWidth="1"/>
    <col min="2056" max="2056" width="0.85546875" style="93" customWidth="1"/>
    <col min="2057" max="2057" width="16.140625" style="93" customWidth="1"/>
    <col min="2058" max="2304" width="9.140625" style="93"/>
    <col min="2305" max="2305" width="5" style="93" customWidth="1"/>
    <col min="2306" max="2306" width="0.85546875" style="93" customWidth="1"/>
    <col min="2307" max="2307" width="5" style="93" customWidth="1"/>
    <col min="2308" max="2308" width="20.28515625" style="93" customWidth="1"/>
    <col min="2309" max="2309" width="7.5703125" style="93" customWidth="1"/>
    <col min="2310" max="2310" width="0.85546875" style="93" customWidth="1"/>
    <col min="2311" max="2311" width="16.140625" style="93" customWidth="1"/>
    <col min="2312" max="2312" width="0.85546875" style="93" customWidth="1"/>
    <col min="2313" max="2313" width="16.140625" style="93" customWidth="1"/>
    <col min="2314" max="2560" width="9.140625" style="93"/>
    <col min="2561" max="2561" width="5" style="93" customWidth="1"/>
    <col min="2562" max="2562" width="0.85546875" style="93" customWidth="1"/>
    <col min="2563" max="2563" width="5" style="93" customWidth="1"/>
    <col min="2564" max="2564" width="20.28515625" style="93" customWidth="1"/>
    <col min="2565" max="2565" width="7.5703125" style="93" customWidth="1"/>
    <col min="2566" max="2566" width="0.85546875" style="93" customWidth="1"/>
    <col min="2567" max="2567" width="16.140625" style="93" customWidth="1"/>
    <col min="2568" max="2568" width="0.85546875" style="93" customWidth="1"/>
    <col min="2569" max="2569" width="16.140625" style="93" customWidth="1"/>
    <col min="2570" max="2816" width="9.140625" style="93"/>
    <col min="2817" max="2817" width="5" style="93" customWidth="1"/>
    <col min="2818" max="2818" width="0.85546875" style="93" customWidth="1"/>
    <col min="2819" max="2819" width="5" style="93" customWidth="1"/>
    <col min="2820" max="2820" width="20.28515625" style="93" customWidth="1"/>
    <col min="2821" max="2821" width="7.5703125" style="93" customWidth="1"/>
    <col min="2822" max="2822" width="0.85546875" style="93" customWidth="1"/>
    <col min="2823" max="2823" width="16.140625" style="93" customWidth="1"/>
    <col min="2824" max="2824" width="0.85546875" style="93" customWidth="1"/>
    <col min="2825" max="2825" width="16.140625" style="93" customWidth="1"/>
    <col min="2826" max="3072" width="9.140625" style="93"/>
    <col min="3073" max="3073" width="5" style="93" customWidth="1"/>
    <col min="3074" max="3074" width="0.85546875" style="93" customWidth="1"/>
    <col min="3075" max="3075" width="5" style="93" customWidth="1"/>
    <col min="3076" max="3076" width="20.28515625" style="93" customWidth="1"/>
    <col min="3077" max="3077" width="7.5703125" style="93" customWidth="1"/>
    <col min="3078" max="3078" width="0.85546875" style="93" customWidth="1"/>
    <col min="3079" max="3079" width="16.140625" style="93" customWidth="1"/>
    <col min="3080" max="3080" width="0.85546875" style="93" customWidth="1"/>
    <col min="3081" max="3081" width="16.140625" style="93" customWidth="1"/>
    <col min="3082" max="3328" width="9.140625" style="93"/>
    <col min="3329" max="3329" width="5" style="93" customWidth="1"/>
    <col min="3330" max="3330" width="0.85546875" style="93" customWidth="1"/>
    <col min="3331" max="3331" width="5" style="93" customWidth="1"/>
    <col min="3332" max="3332" width="20.28515625" style="93" customWidth="1"/>
    <col min="3333" max="3333" width="7.5703125" style="93" customWidth="1"/>
    <col min="3334" max="3334" width="0.85546875" style="93" customWidth="1"/>
    <col min="3335" max="3335" width="16.140625" style="93" customWidth="1"/>
    <col min="3336" max="3336" width="0.85546875" style="93" customWidth="1"/>
    <col min="3337" max="3337" width="16.140625" style="93" customWidth="1"/>
    <col min="3338" max="3584" width="9.140625" style="93"/>
    <col min="3585" max="3585" width="5" style="93" customWidth="1"/>
    <col min="3586" max="3586" width="0.85546875" style="93" customWidth="1"/>
    <col min="3587" max="3587" width="5" style="93" customWidth="1"/>
    <col min="3588" max="3588" width="20.28515625" style="93" customWidth="1"/>
    <col min="3589" max="3589" width="7.5703125" style="93" customWidth="1"/>
    <col min="3590" max="3590" width="0.85546875" style="93" customWidth="1"/>
    <col min="3591" max="3591" width="16.140625" style="93" customWidth="1"/>
    <col min="3592" max="3592" width="0.85546875" style="93" customWidth="1"/>
    <col min="3593" max="3593" width="16.140625" style="93" customWidth="1"/>
    <col min="3594" max="3840" width="9.140625" style="93"/>
    <col min="3841" max="3841" width="5" style="93" customWidth="1"/>
    <col min="3842" max="3842" width="0.85546875" style="93" customWidth="1"/>
    <col min="3843" max="3843" width="5" style="93" customWidth="1"/>
    <col min="3844" max="3844" width="20.28515625" style="93" customWidth="1"/>
    <col min="3845" max="3845" width="7.5703125" style="93" customWidth="1"/>
    <col min="3846" max="3846" width="0.85546875" style="93" customWidth="1"/>
    <col min="3847" max="3847" width="16.140625" style="93" customWidth="1"/>
    <col min="3848" max="3848" width="0.85546875" style="93" customWidth="1"/>
    <col min="3849" max="3849" width="16.140625" style="93" customWidth="1"/>
    <col min="3850" max="4096" width="9.140625" style="93"/>
    <col min="4097" max="4097" width="5" style="93" customWidth="1"/>
    <col min="4098" max="4098" width="0.85546875" style="93" customWidth="1"/>
    <col min="4099" max="4099" width="5" style="93" customWidth="1"/>
    <col min="4100" max="4100" width="20.28515625" style="93" customWidth="1"/>
    <col min="4101" max="4101" width="7.5703125" style="93" customWidth="1"/>
    <col min="4102" max="4102" width="0.85546875" style="93" customWidth="1"/>
    <col min="4103" max="4103" width="16.140625" style="93" customWidth="1"/>
    <col min="4104" max="4104" width="0.85546875" style="93" customWidth="1"/>
    <col min="4105" max="4105" width="16.140625" style="93" customWidth="1"/>
    <col min="4106" max="4352" width="9.140625" style="93"/>
    <col min="4353" max="4353" width="5" style="93" customWidth="1"/>
    <col min="4354" max="4354" width="0.85546875" style="93" customWidth="1"/>
    <col min="4355" max="4355" width="5" style="93" customWidth="1"/>
    <col min="4356" max="4356" width="20.28515625" style="93" customWidth="1"/>
    <col min="4357" max="4357" width="7.5703125" style="93" customWidth="1"/>
    <col min="4358" max="4358" width="0.85546875" style="93" customWidth="1"/>
    <col min="4359" max="4359" width="16.140625" style="93" customWidth="1"/>
    <col min="4360" max="4360" width="0.85546875" style="93" customWidth="1"/>
    <col min="4361" max="4361" width="16.140625" style="93" customWidth="1"/>
    <col min="4362" max="4608" width="9.140625" style="93"/>
    <col min="4609" max="4609" width="5" style="93" customWidth="1"/>
    <col min="4610" max="4610" width="0.85546875" style="93" customWidth="1"/>
    <col min="4611" max="4611" width="5" style="93" customWidth="1"/>
    <col min="4612" max="4612" width="20.28515625" style="93" customWidth="1"/>
    <col min="4613" max="4613" width="7.5703125" style="93" customWidth="1"/>
    <col min="4614" max="4614" width="0.85546875" style="93" customWidth="1"/>
    <col min="4615" max="4615" width="16.140625" style="93" customWidth="1"/>
    <col min="4616" max="4616" width="0.85546875" style="93" customWidth="1"/>
    <col min="4617" max="4617" width="16.140625" style="93" customWidth="1"/>
    <col min="4618" max="4864" width="9.140625" style="93"/>
    <col min="4865" max="4865" width="5" style="93" customWidth="1"/>
    <col min="4866" max="4866" width="0.85546875" style="93" customWidth="1"/>
    <col min="4867" max="4867" width="5" style="93" customWidth="1"/>
    <col min="4868" max="4868" width="20.28515625" style="93" customWidth="1"/>
    <col min="4869" max="4869" width="7.5703125" style="93" customWidth="1"/>
    <col min="4870" max="4870" width="0.85546875" style="93" customWidth="1"/>
    <col min="4871" max="4871" width="16.140625" style="93" customWidth="1"/>
    <col min="4872" max="4872" width="0.85546875" style="93" customWidth="1"/>
    <col min="4873" max="4873" width="16.140625" style="93" customWidth="1"/>
    <col min="4874" max="5120" width="9.140625" style="93"/>
    <col min="5121" max="5121" width="5" style="93" customWidth="1"/>
    <col min="5122" max="5122" width="0.85546875" style="93" customWidth="1"/>
    <col min="5123" max="5123" width="5" style="93" customWidth="1"/>
    <col min="5124" max="5124" width="20.28515625" style="93" customWidth="1"/>
    <col min="5125" max="5125" width="7.5703125" style="93" customWidth="1"/>
    <col min="5126" max="5126" width="0.85546875" style="93" customWidth="1"/>
    <col min="5127" max="5127" width="16.140625" style="93" customWidth="1"/>
    <col min="5128" max="5128" width="0.85546875" style="93" customWidth="1"/>
    <col min="5129" max="5129" width="16.140625" style="93" customWidth="1"/>
    <col min="5130" max="5376" width="9.140625" style="93"/>
    <col min="5377" max="5377" width="5" style="93" customWidth="1"/>
    <col min="5378" max="5378" width="0.85546875" style="93" customWidth="1"/>
    <col min="5379" max="5379" width="5" style="93" customWidth="1"/>
    <col min="5380" max="5380" width="20.28515625" style="93" customWidth="1"/>
    <col min="5381" max="5381" width="7.5703125" style="93" customWidth="1"/>
    <col min="5382" max="5382" width="0.85546875" style="93" customWidth="1"/>
    <col min="5383" max="5383" width="16.140625" style="93" customWidth="1"/>
    <col min="5384" max="5384" width="0.85546875" style="93" customWidth="1"/>
    <col min="5385" max="5385" width="16.140625" style="93" customWidth="1"/>
    <col min="5386" max="5632" width="9.140625" style="93"/>
    <col min="5633" max="5633" width="5" style="93" customWidth="1"/>
    <col min="5634" max="5634" width="0.85546875" style="93" customWidth="1"/>
    <col min="5635" max="5635" width="5" style="93" customWidth="1"/>
    <col min="5636" max="5636" width="20.28515625" style="93" customWidth="1"/>
    <col min="5637" max="5637" width="7.5703125" style="93" customWidth="1"/>
    <col min="5638" max="5638" width="0.85546875" style="93" customWidth="1"/>
    <col min="5639" max="5639" width="16.140625" style="93" customWidth="1"/>
    <col min="5640" max="5640" width="0.85546875" style="93" customWidth="1"/>
    <col min="5641" max="5641" width="16.140625" style="93" customWidth="1"/>
    <col min="5642" max="5888" width="9.140625" style="93"/>
    <col min="5889" max="5889" width="5" style="93" customWidth="1"/>
    <col min="5890" max="5890" width="0.85546875" style="93" customWidth="1"/>
    <col min="5891" max="5891" width="5" style="93" customWidth="1"/>
    <col min="5892" max="5892" width="20.28515625" style="93" customWidth="1"/>
    <col min="5893" max="5893" width="7.5703125" style="93" customWidth="1"/>
    <col min="5894" max="5894" width="0.85546875" style="93" customWidth="1"/>
    <col min="5895" max="5895" width="16.140625" style="93" customWidth="1"/>
    <col min="5896" max="5896" width="0.85546875" style="93" customWidth="1"/>
    <col min="5897" max="5897" width="16.140625" style="93" customWidth="1"/>
    <col min="5898" max="6144" width="9.140625" style="93"/>
    <col min="6145" max="6145" width="5" style="93" customWidth="1"/>
    <col min="6146" max="6146" width="0.85546875" style="93" customWidth="1"/>
    <col min="6147" max="6147" width="5" style="93" customWidth="1"/>
    <col min="6148" max="6148" width="20.28515625" style="93" customWidth="1"/>
    <col min="6149" max="6149" width="7.5703125" style="93" customWidth="1"/>
    <col min="6150" max="6150" width="0.85546875" style="93" customWidth="1"/>
    <col min="6151" max="6151" width="16.140625" style="93" customWidth="1"/>
    <col min="6152" max="6152" width="0.85546875" style="93" customWidth="1"/>
    <col min="6153" max="6153" width="16.140625" style="93" customWidth="1"/>
    <col min="6154" max="6400" width="9.140625" style="93"/>
    <col min="6401" max="6401" width="5" style="93" customWidth="1"/>
    <col min="6402" max="6402" width="0.85546875" style="93" customWidth="1"/>
    <col min="6403" max="6403" width="5" style="93" customWidth="1"/>
    <col min="6404" max="6404" width="20.28515625" style="93" customWidth="1"/>
    <col min="6405" max="6405" width="7.5703125" style="93" customWidth="1"/>
    <col min="6406" max="6406" width="0.85546875" style="93" customWidth="1"/>
    <col min="6407" max="6407" width="16.140625" style="93" customWidth="1"/>
    <col min="6408" max="6408" width="0.85546875" style="93" customWidth="1"/>
    <col min="6409" max="6409" width="16.140625" style="93" customWidth="1"/>
    <col min="6410" max="6656" width="9.140625" style="93"/>
    <col min="6657" max="6657" width="5" style="93" customWidth="1"/>
    <col min="6658" max="6658" width="0.85546875" style="93" customWidth="1"/>
    <col min="6659" max="6659" width="5" style="93" customWidth="1"/>
    <col min="6660" max="6660" width="20.28515625" style="93" customWidth="1"/>
    <col min="6661" max="6661" width="7.5703125" style="93" customWidth="1"/>
    <col min="6662" max="6662" width="0.85546875" style="93" customWidth="1"/>
    <col min="6663" max="6663" width="16.140625" style="93" customWidth="1"/>
    <col min="6664" max="6664" width="0.85546875" style="93" customWidth="1"/>
    <col min="6665" max="6665" width="16.140625" style="93" customWidth="1"/>
    <col min="6666" max="6912" width="9.140625" style="93"/>
    <col min="6913" max="6913" width="5" style="93" customWidth="1"/>
    <col min="6914" max="6914" width="0.85546875" style="93" customWidth="1"/>
    <col min="6915" max="6915" width="5" style="93" customWidth="1"/>
    <col min="6916" max="6916" width="20.28515625" style="93" customWidth="1"/>
    <col min="6917" max="6917" width="7.5703125" style="93" customWidth="1"/>
    <col min="6918" max="6918" width="0.85546875" style="93" customWidth="1"/>
    <col min="6919" max="6919" width="16.140625" style="93" customWidth="1"/>
    <col min="6920" max="6920" width="0.85546875" style="93" customWidth="1"/>
    <col min="6921" max="6921" width="16.140625" style="93" customWidth="1"/>
    <col min="6922" max="7168" width="9.140625" style="93"/>
    <col min="7169" max="7169" width="5" style="93" customWidth="1"/>
    <col min="7170" max="7170" width="0.85546875" style="93" customWidth="1"/>
    <col min="7171" max="7171" width="5" style="93" customWidth="1"/>
    <col min="7172" max="7172" width="20.28515625" style="93" customWidth="1"/>
    <col min="7173" max="7173" width="7.5703125" style="93" customWidth="1"/>
    <col min="7174" max="7174" width="0.85546875" style="93" customWidth="1"/>
    <col min="7175" max="7175" width="16.140625" style="93" customWidth="1"/>
    <col min="7176" max="7176" width="0.85546875" style="93" customWidth="1"/>
    <col min="7177" max="7177" width="16.140625" style="93" customWidth="1"/>
    <col min="7178" max="7424" width="9.140625" style="93"/>
    <col min="7425" max="7425" width="5" style="93" customWidth="1"/>
    <col min="7426" max="7426" width="0.85546875" style="93" customWidth="1"/>
    <col min="7427" max="7427" width="5" style="93" customWidth="1"/>
    <col min="7428" max="7428" width="20.28515625" style="93" customWidth="1"/>
    <col min="7429" max="7429" width="7.5703125" style="93" customWidth="1"/>
    <col min="7430" max="7430" width="0.85546875" style="93" customWidth="1"/>
    <col min="7431" max="7431" width="16.140625" style="93" customWidth="1"/>
    <col min="7432" max="7432" width="0.85546875" style="93" customWidth="1"/>
    <col min="7433" max="7433" width="16.140625" style="93" customWidth="1"/>
    <col min="7434" max="7680" width="9.140625" style="93"/>
    <col min="7681" max="7681" width="5" style="93" customWidth="1"/>
    <col min="7682" max="7682" width="0.85546875" style="93" customWidth="1"/>
    <col min="7683" max="7683" width="5" style="93" customWidth="1"/>
    <col min="7684" max="7684" width="20.28515625" style="93" customWidth="1"/>
    <col min="7685" max="7685" width="7.5703125" style="93" customWidth="1"/>
    <col min="7686" max="7686" width="0.85546875" style="93" customWidth="1"/>
    <col min="7687" max="7687" width="16.140625" style="93" customWidth="1"/>
    <col min="7688" max="7688" width="0.85546875" style="93" customWidth="1"/>
    <col min="7689" max="7689" width="16.140625" style="93" customWidth="1"/>
    <col min="7690" max="7936" width="9.140625" style="93"/>
    <col min="7937" max="7937" width="5" style="93" customWidth="1"/>
    <col min="7938" max="7938" width="0.85546875" style="93" customWidth="1"/>
    <col min="7939" max="7939" width="5" style="93" customWidth="1"/>
    <col min="7940" max="7940" width="20.28515625" style="93" customWidth="1"/>
    <col min="7941" max="7941" width="7.5703125" style="93" customWidth="1"/>
    <col min="7942" max="7942" width="0.85546875" style="93" customWidth="1"/>
    <col min="7943" max="7943" width="16.140625" style="93" customWidth="1"/>
    <col min="7944" max="7944" width="0.85546875" style="93" customWidth="1"/>
    <col min="7945" max="7945" width="16.140625" style="93" customWidth="1"/>
    <col min="7946" max="8192" width="9.140625" style="93"/>
    <col min="8193" max="8193" width="5" style="93" customWidth="1"/>
    <col min="8194" max="8194" width="0.85546875" style="93" customWidth="1"/>
    <col min="8195" max="8195" width="5" style="93" customWidth="1"/>
    <col min="8196" max="8196" width="20.28515625" style="93" customWidth="1"/>
    <col min="8197" max="8197" width="7.5703125" style="93" customWidth="1"/>
    <col min="8198" max="8198" width="0.85546875" style="93" customWidth="1"/>
    <col min="8199" max="8199" width="16.140625" style="93" customWidth="1"/>
    <col min="8200" max="8200" width="0.85546875" style="93" customWidth="1"/>
    <col min="8201" max="8201" width="16.140625" style="93" customWidth="1"/>
    <col min="8202" max="8448" width="9.140625" style="93"/>
    <col min="8449" max="8449" width="5" style="93" customWidth="1"/>
    <col min="8450" max="8450" width="0.85546875" style="93" customWidth="1"/>
    <col min="8451" max="8451" width="5" style="93" customWidth="1"/>
    <col min="8452" max="8452" width="20.28515625" style="93" customWidth="1"/>
    <col min="8453" max="8453" width="7.5703125" style="93" customWidth="1"/>
    <col min="8454" max="8454" width="0.85546875" style="93" customWidth="1"/>
    <col min="8455" max="8455" width="16.140625" style="93" customWidth="1"/>
    <col min="8456" max="8456" width="0.85546875" style="93" customWidth="1"/>
    <col min="8457" max="8457" width="16.140625" style="93" customWidth="1"/>
    <col min="8458" max="8704" width="9.140625" style="93"/>
    <col min="8705" max="8705" width="5" style="93" customWidth="1"/>
    <col min="8706" max="8706" width="0.85546875" style="93" customWidth="1"/>
    <col min="8707" max="8707" width="5" style="93" customWidth="1"/>
    <col min="8708" max="8708" width="20.28515625" style="93" customWidth="1"/>
    <col min="8709" max="8709" width="7.5703125" style="93" customWidth="1"/>
    <col min="8710" max="8710" width="0.85546875" style="93" customWidth="1"/>
    <col min="8711" max="8711" width="16.140625" style="93" customWidth="1"/>
    <col min="8712" max="8712" width="0.85546875" style="93" customWidth="1"/>
    <col min="8713" max="8713" width="16.140625" style="93" customWidth="1"/>
    <col min="8714" max="8960" width="9.140625" style="93"/>
    <col min="8961" max="8961" width="5" style="93" customWidth="1"/>
    <col min="8962" max="8962" width="0.85546875" style="93" customWidth="1"/>
    <col min="8963" max="8963" width="5" style="93" customWidth="1"/>
    <col min="8964" max="8964" width="20.28515625" style="93" customWidth="1"/>
    <col min="8965" max="8965" width="7.5703125" style="93" customWidth="1"/>
    <col min="8966" max="8966" width="0.85546875" style="93" customWidth="1"/>
    <col min="8967" max="8967" width="16.140625" style="93" customWidth="1"/>
    <col min="8968" max="8968" width="0.85546875" style="93" customWidth="1"/>
    <col min="8969" max="8969" width="16.140625" style="93" customWidth="1"/>
    <col min="8970" max="9216" width="9.140625" style="93"/>
    <col min="9217" max="9217" width="5" style="93" customWidth="1"/>
    <col min="9218" max="9218" width="0.85546875" style="93" customWidth="1"/>
    <col min="9219" max="9219" width="5" style="93" customWidth="1"/>
    <col min="9220" max="9220" width="20.28515625" style="93" customWidth="1"/>
    <col min="9221" max="9221" width="7.5703125" style="93" customWidth="1"/>
    <col min="9222" max="9222" width="0.85546875" style="93" customWidth="1"/>
    <col min="9223" max="9223" width="16.140625" style="93" customWidth="1"/>
    <col min="9224" max="9224" width="0.85546875" style="93" customWidth="1"/>
    <col min="9225" max="9225" width="16.140625" style="93" customWidth="1"/>
    <col min="9226" max="9472" width="9.140625" style="93"/>
    <col min="9473" max="9473" width="5" style="93" customWidth="1"/>
    <col min="9474" max="9474" width="0.85546875" style="93" customWidth="1"/>
    <col min="9475" max="9475" width="5" style="93" customWidth="1"/>
    <col min="9476" max="9476" width="20.28515625" style="93" customWidth="1"/>
    <col min="9477" max="9477" width="7.5703125" style="93" customWidth="1"/>
    <col min="9478" max="9478" width="0.85546875" style="93" customWidth="1"/>
    <col min="9479" max="9479" width="16.140625" style="93" customWidth="1"/>
    <col min="9480" max="9480" width="0.85546875" style="93" customWidth="1"/>
    <col min="9481" max="9481" width="16.140625" style="93" customWidth="1"/>
    <col min="9482" max="9728" width="9.140625" style="93"/>
    <col min="9729" max="9729" width="5" style="93" customWidth="1"/>
    <col min="9730" max="9730" width="0.85546875" style="93" customWidth="1"/>
    <col min="9731" max="9731" width="5" style="93" customWidth="1"/>
    <col min="9732" max="9732" width="20.28515625" style="93" customWidth="1"/>
    <col min="9733" max="9733" width="7.5703125" style="93" customWidth="1"/>
    <col min="9734" max="9734" width="0.85546875" style="93" customWidth="1"/>
    <col min="9735" max="9735" width="16.140625" style="93" customWidth="1"/>
    <col min="9736" max="9736" width="0.85546875" style="93" customWidth="1"/>
    <col min="9737" max="9737" width="16.140625" style="93" customWidth="1"/>
    <col min="9738" max="9984" width="9.140625" style="93"/>
    <col min="9985" max="9985" width="5" style="93" customWidth="1"/>
    <col min="9986" max="9986" width="0.85546875" style="93" customWidth="1"/>
    <col min="9987" max="9987" width="5" style="93" customWidth="1"/>
    <col min="9988" max="9988" width="20.28515625" style="93" customWidth="1"/>
    <col min="9989" max="9989" width="7.5703125" style="93" customWidth="1"/>
    <col min="9990" max="9990" width="0.85546875" style="93" customWidth="1"/>
    <col min="9991" max="9991" width="16.140625" style="93" customWidth="1"/>
    <col min="9992" max="9992" width="0.85546875" style="93" customWidth="1"/>
    <col min="9993" max="9993" width="16.140625" style="93" customWidth="1"/>
    <col min="9994" max="10240" width="9.140625" style="93"/>
    <col min="10241" max="10241" width="5" style="93" customWidth="1"/>
    <col min="10242" max="10242" width="0.85546875" style="93" customWidth="1"/>
    <col min="10243" max="10243" width="5" style="93" customWidth="1"/>
    <col min="10244" max="10244" width="20.28515625" style="93" customWidth="1"/>
    <col min="10245" max="10245" width="7.5703125" style="93" customWidth="1"/>
    <col min="10246" max="10246" width="0.85546875" style="93" customWidth="1"/>
    <col min="10247" max="10247" width="16.140625" style="93" customWidth="1"/>
    <col min="10248" max="10248" width="0.85546875" style="93" customWidth="1"/>
    <col min="10249" max="10249" width="16.140625" style="93" customWidth="1"/>
    <col min="10250" max="10496" width="9.140625" style="93"/>
    <col min="10497" max="10497" width="5" style="93" customWidth="1"/>
    <col min="10498" max="10498" width="0.85546875" style="93" customWidth="1"/>
    <col min="10499" max="10499" width="5" style="93" customWidth="1"/>
    <col min="10500" max="10500" width="20.28515625" style="93" customWidth="1"/>
    <col min="10501" max="10501" width="7.5703125" style="93" customWidth="1"/>
    <col min="10502" max="10502" width="0.85546875" style="93" customWidth="1"/>
    <col min="10503" max="10503" width="16.140625" style="93" customWidth="1"/>
    <col min="10504" max="10504" width="0.85546875" style="93" customWidth="1"/>
    <col min="10505" max="10505" width="16.140625" style="93" customWidth="1"/>
    <col min="10506" max="10752" width="9.140625" style="93"/>
    <col min="10753" max="10753" width="5" style="93" customWidth="1"/>
    <col min="10754" max="10754" width="0.85546875" style="93" customWidth="1"/>
    <col min="10755" max="10755" width="5" style="93" customWidth="1"/>
    <col min="10756" max="10756" width="20.28515625" style="93" customWidth="1"/>
    <col min="10757" max="10757" width="7.5703125" style="93" customWidth="1"/>
    <col min="10758" max="10758" width="0.85546875" style="93" customWidth="1"/>
    <col min="10759" max="10759" width="16.140625" style="93" customWidth="1"/>
    <col min="10760" max="10760" width="0.85546875" style="93" customWidth="1"/>
    <col min="10761" max="10761" width="16.140625" style="93" customWidth="1"/>
    <col min="10762" max="11008" width="9.140625" style="93"/>
    <col min="11009" max="11009" width="5" style="93" customWidth="1"/>
    <col min="11010" max="11010" width="0.85546875" style="93" customWidth="1"/>
    <col min="11011" max="11011" width="5" style="93" customWidth="1"/>
    <col min="11012" max="11012" width="20.28515625" style="93" customWidth="1"/>
    <col min="11013" max="11013" width="7.5703125" style="93" customWidth="1"/>
    <col min="11014" max="11014" width="0.85546875" style="93" customWidth="1"/>
    <col min="11015" max="11015" width="16.140625" style="93" customWidth="1"/>
    <col min="11016" max="11016" width="0.85546875" style="93" customWidth="1"/>
    <col min="11017" max="11017" width="16.140625" style="93" customWidth="1"/>
    <col min="11018" max="11264" width="9.140625" style="93"/>
    <col min="11265" max="11265" width="5" style="93" customWidth="1"/>
    <col min="11266" max="11266" width="0.85546875" style="93" customWidth="1"/>
    <col min="11267" max="11267" width="5" style="93" customWidth="1"/>
    <col min="11268" max="11268" width="20.28515625" style="93" customWidth="1"/>
    <col min="11269" max="11269" width="7.5703125" style="93" customWidth="1"/>
    <col min="11270" max="11270" width="0.85546875" style="93" customWidth="1"/>
    <col min="11271" max="11271" width="16.140625" style="93" customWidth="1"/>
    <col min="11272" max="11272" width="0.85546875" style="93" customWidth="1"/>
    <col min="11273" max="11273" width="16.140625" style="93" customWidth="1"/>
    <col min="11274" max="11520" width="9.140625" style="93"/>
    <col min="11521" max="11521" width="5" style="93" customWidth="1"/>
    <col min="11522" max="11522" width="0.85546875" style="93" customWidth="1"/>
    <col min="11523" max="11523" width="5" style="93" customWidth="1"/>
    <col min="11524" max="11524" width="20.28515625" style="93" customWidth="1"/>
    <col min="11525" max="11525" width="7.5703125" style="93" customWidth="1"/>
    <col min="11526" max="11526" width="0.85546875" style="93" customWidth="1"/>
    <col min="11527" max="11527" width="16.140625" style="93" customWidth="1"/>
    <col min="11528" max="11528" width="0.85546875" style="93" customWidth="1"/>
    <col min="11529" max="11529" width="16.140625" style="93" customWidth="1"/>
    <col min="11530" max="11776" width="9.140625" style="93"/>
    <col min="11777" max="11777" width="5" style="93" customWidth="1"/>
    <col min="11778" max="11778" width="0.85546875" style="93" customWidth="1"/>
    <col min="11779" max="11779" width="5" style="93" customWidth="1"/>
    <col min="11780" max="11780" width="20.28515625" style="93" customWidth="1"/>
    <col min="11781" max="11781" width="7.5703125" style="93" customWidth="1"/>
    <col min="11782" max="11782" width="0.85546875" style="93" customWidth="1"/>
    <col min="11783" max="11783" width="16.140625" style="93" customWidth="1"/>
    <col min="11784" max="11784" width="0.85546875" style="93" customWidth="1"/>
    <col min="11785" max="11785" width="16.140625" style="93" customWidth="1"/>
    <col min="11786" max="12032" width="9.140625" style="93"/>
    <col min="12033" max="12033" width="5" style="93" customWidth="1"/>
    <col min="12034" max="12034" width="0.85546875" style="93" customWidth="1"/>
    <col min="12035" max="12035" width="5" style="93" customWidth="1"/>
    <col min="12036" max="12036" width="20.28515625" style="93" customWidth="1"/>
    <col min="12037" max="12037" width="7.5703125" style="93" customWidth="1"/>
    <col min="12038" max="12038" width="0.85546875" style="93" customWidth="1"/>
    <col min="12039" max="12039" width="16.140625" style="93" customWidth="1"/>
    <col min="12040" max="12040" width="0.85546875" style="93" customWidth="1"/>
    <col min="12041" max="12041" width="16.140625" style="93" customWidth="1"/>
    <col min="12042" max="12288" width="9.140625" style="93"/>
    <col min="12289" max="12289" width="5" style="93" customWidth="1"/>
    <col min="12290" max="12290" width="0.85546875" style="93" customWidth="1"/>
    <col min="12291" max="12291" width="5" style="93" customWidth="1"/>
    <col min="12292" max="12292" width="20.28515625" style="93" customWidth="1"/>
    <col min="12293" max="12293" width="7.5703125" style="93" customWidth="1"/>
    <col min="12294" max="12294" width="0.85546875" style="93" customWidth="1"/>
    <col min="12295" max="12295" width="16.140625" style="93" customWidth="1"/>
    <col min="12296" max="12296" width="0.85546875" style="93" customWidth="1"/>
    <col min="12297" max="12297" width="16.140625" style="93" customWidth="1"/>
    <col min="12298" max="12544" width="9.140625" style="93"/>
    <col min="12545" max="12545" width="5" style="93" customWidth="1"/>
    <col min="12546" max="12546" width="0.85546875" style="93" customWidth="1"/>
    <col min="12547" max="12547" width="5" style="93" customWidth="1"/>
    <col min="12548" max="12548" width="20.28515625" style="93" customWidth="1"/>
    <col min="12549" max="12549" width="7.5703125" style="93" customWidth="1"/>
    <col min="12550" max="12550" width="0.85546875" style="93" customWidth="1"/>
    <col min="12551" max="12551" width="16.140625" style="93" customWidth="1"/>
    <col min="12552" max="12552" width="0.85546875" style="93" customWidth="1"/>
    <col min="12553" max="12553" width="16.140625" style="93" customWidth="1"/>
    <col min="12554" max="12800" width="9.140625" style="93"/>
    <col min="12801" max="12801" width="5" style="93" customWidth="1"/>
    <col min="12802" max="12802" width="0.85546875" style="93" customWidth="1"/>
    <col min="12803" max="12803" width="5" style="93" customWidth="1"/>
    <col min="12804" max="12804" width="20.28515625" style="93" customWidth="1"/>
    <col min="12805" max="12805" width="7.5703125" style="93" customWidth="1"/>
    <col min="12806" max="12806" width="0.85546875" style="93" customWidth="1"/>
    <col min="12807" max="12807" width="16.140625" style="93" customWidth="1"/>
    <col min="12808" max="12808" width="0.85546875" style="93" customWidth="1"/>
    <col min="12809" max="12809" width="16.140625" style="93" customWidth="1"/>
    <col min="12810" max="13056" width="9.140625" style="93"/>
    <col min="13057" max="13057" width="5" style="93" customWidth="1"/>
    <col min="13058" max="13058" width="0.85546875" style="93" customWidth="1"/>
    <col min="13059" max="13059" width="5" style="93" customWidth="1"/>
    <col min="13060" max="13060" width="20.28515625" style="93" customWidth="1"/>
    <col min="13061" max="13061" width="7.5703125" style="93" customWidth="1"/>
    <col min="13062" max="13062" width="0.85546875" style="93" customWidth="1"/>
    <col min="13063" max="13063" width="16.140625" style="93" customWidth="1"/>
    <col min="13064" max="13064" width="0.85546875" style="93" customWidth="1"/>
    <col min="13065" max="13065" width="16.140625" style="93" customWidth="1"/>
    <col min="13066" max="13312" width="9.140625" style="93"/>
    <col min="13313" max="13313" width="5" style="93" customWidth="1"/>
    <col min="13314" max="13314" width="0.85546875" style="93" customWidth="1"/>
    <col min="13315" max="13315" width="5" style="93" customWidth="1"/>
    <col min="13316" max="13316" width="20.28515625" style="93" customWidth="1"/>
    <col min="13317" max="13317" width="7.5703125" style="93" customWidth="1"/>
    <col min="13318" max="13318" width="0.85546875" style="93" customWidth="1"/>
    <col min="13319" max="13319" width="16.140625" style="93" customWidth="1"/>
    <col min="13320" max="13320" width="0.85546875" style="93" customWidth="1"/>
    <col min="13321" max="13321" width="16.140625" style="93" customWidth="1"/>
    <col min="13322" max="13568" width="9.140625" style="93"/>
    <col min="13569" max="13569" width="5" style="93" customWidth="1"/>
    <col min="13570" max="13570" width="0.85546875" style="93" customWidth="1"/>
    <col min="13571" max="13571" width="5" style="93" customWidth="1"/>
    <col min="13572" max="13572" width="20.28515625" style="93" customWidth="1"/>
    <col min="13573" max="13573" width="7.5703125" style="93" customWidth="1"/>
    <col min="13574" max="13574" width="0.85546875" style="93" customWidth="1"/>
    <col min="13575" max="13575" width="16.140625" style="93" customWidth="1"/>
    <col min="13576" max="13576" width="0.85546875" style="93" customWidth="1"/>
    <col min="13577" max="13577" width="16.140625" style="93" customWidth="1"/>
    <col min="13578" max="13824" width="9.140625" style="93"/>
    <col min="13825" max="13825" width="5" style="93" customWidth="1"/>
    <col min="13826" max="13826" width="0.85546875" style="93" customWidth="1"/>
    <col min="13827" max="13827" width="5" style="93" customWidth="1"/>
    <col min="13828" max="13828" width="20.28515625" style="93" customWidth="1"/>
    <col min="13829" max="13829" width="7.5703125" style="93" customWidth="1"/>
    <col min="13830" max="13830" width="0.85546875" style="93" customWidth="1"/>
    <col min="13831" max="13831" width="16.140625" style="93" customWidth="1"/>
    <col min="13832" max="13832" width="0.85546875" style="93" customWidth="1"/>
    <col min="13833" max="13833" width="16.140625" style="93" customWidth="1"/>
    <col min="13834" max="14080" width="9.140625" style="93"/>
    <col min="14081" max="14081" width="5" style="93" customWidth="1"/>
    <col min="14082" max="14082" width="0.85546875" style="93" customWidth="1"/>
    <col min="14083" max="14083" width="5" style="93" customWidth="1"/>
    <col min="14084" max="14084" width="20.28515625" style="93" customWidth="1"/>
    <col min="14085" max="14085" width="7.5703125" style="93" customWidth="1"/>
    <col min="14086" max="14086" width="0.85546875" style="93" customWidth="1"/>
    <col min="14087" max="14087" width="16.140625" style="93" customWidth="1"/>
    <col min="14088" max="14088" width="0.85546875" style="93" customWidth="1"/>
    <col min="14089" max="14089" width="16.140625" style="93" customWidth="1"/>
    <col min="14090" max="14336" width="9.140625" style="93"/>
    <col min="14337" max="14337" width="5" style="93" customWidth="1"/>
    <col min="14338" max="14338" width="0.85546875" style="93" customWidth="1"/>
    <col min="14339" max="14339" width="5" style="93" customWidth="1"/>
    <col min="14340" max="14340" width="20.28515625" style="93" customWidth="1"/>
    <col min="14341" max="14341" width="7.5703125" style="93" customWidth="1"/>
    <col min="14342" max="14342" width="0.85546875" style="93" customWidth="1"/>
    <col min="14343" max="14343" width="16.140625" style="93" customWidth="1"/>
    <col min="14344" max="14344" width="0.85546875" style="93" customWidth="1"/>
    <col min="14345" max="14345" width="16.140625" style="93" customWidth="1"/>
    <col min="14346" max="14592" width="9.140625" style="93"/>
    <col min="14593" max="14593" width="5" style="93" customWidth="1"/>
    <col min="14594" max="14594" width="0.85546875" style="93" customWidth="1"/>
    <col min="14595" max="14595" width="5" style="93" customWidth="1"/>
    <col min="14596" max="14596" width="20.28515625" style="93" customWidth="1"/>
    <col min="14597" max="14597" width="7.5703125" style="93" customWidth="1"/>
    <col min="14598" max="14598" width="0.85546875" style="93" customWidth="1"/>
    <col min="14599" max="14599" width="16.140625" style="93" customWidth="1"/>
    <col min="14600" max="14600" width="0.85546875" style="93" customWidth="1"/>
    <col min="14601" max="14601" width="16.140625" style="93" customWidth="1"/>
    <col min="14602" max="14848" width="9.140625" style="93"/>
    <col min="14849" max="14849" width="5" style="93" customWidth="1"/>
    <col min="14850" max="14850" width="0.85546875" style="93" customWidth="1"/>
    <col min="14851" max="14851" width="5" style="93" customWidth="1"/>
    <col min="14852" max="14852" width="20.28515625" style="93" customWidth="1"/>
    <col min="14853" max="14853" width="7.5703125" style="93" customWidth="1"/>
    <col min="14854" max="14854" width="0.85546875" style="93" customWidth="1"/>
    <col min="14855" max="14855" width="16.140625" style="93" customWidth="1"/>
    <col min="14856" max="14856" width="0.85546875" style="93" customWidth="1"/>
    <col min="14857" max="14857" width="16.140625" style="93" customWidth="1"/>
    <col min="14858" max="15104" width="9.140625" style="93"/>
    <col min="15105" max="15105" width="5" style="93" customWidth="1"/>
    <col min="15106" max="15106" width="0.85546875" style="93" customWidth="1"/>
    <col min="15107" max="15107" width="5" style="93" customWidth="1"/>
    <col min="15108" max="15108" width="20.28515625" style="93" customWidth="1"/>
    <col min="15109" max="15109" width="7.5703125" style="93" customWidth="1"/>
    <col min="15110" max="15110" width="0.85546875" style="93" customWidth="1"/>
    <col min="15111" max="15111" width="16.140625" style="93" customWidth="1"/>
    <col min="15112" max="15112" width="0.85546875" style="93" customWidth="1"/>
    <col min="15113" max="15113" width="16.140625" style="93" customWidth="1"/>
    <col min="15114" max="15360" width="9.140625" style="93"/>
    <col min="15361" max="15361" width="5" style="93" customWidth="1"/>
    <col min="15362" max="15362" width="0.85546875" style="93" customWidth="1"/>
    <col min="15363" max="15363" width="5" style="93" customWidth="1"/>
    <col min="15364" max="15364" width="20.28515625" style="93" customWidth="1"/>
    <col min="15365" max="15365" width="7.5703125" style="93" customWidth="1"/>
    <col min="15366" max="15366" width="0.85546875" style="93" customWidth="1"/>
    <col min="15367" max="15367" width="16.140625" style="93" customWidth="1"/>
    <col min="15368" max="15368" width="0.85546875" style="93" customWidth="1"/>
    <col min="15369" max="15369" width="16.140625" style="93" customWidth="1"/>
    <col min="15370" max="15616" width="9.140625" style="93"/>
    <col min="15617" max="15617" width="5" style="93" customWidth="1"/>
    <col min="15618" max="15618" width="0.85546875" style="93" customWidth="1"/>
    <col min="15619" max="15619" width="5" style="93" customWidth="1"/>
    <col min="15620" max="15620" width="20.28515625" style="93" customWidth="1"/>
    <col min="15621" max="15621" width="7.5703125" style="93" customWidth="1"/>
    <col min="15622" max="15622" width="0.85546875" style="93" customWidth="1"/>
    <col min="15623" max="15623" width="16.140625" style="93" customWidth="1"/>
    <col min="15624" max="15624" width="0.85546875" style="93" customWidth="1"/>
    <col min="15625" max="15625" width="16.140625" style="93" customWidth="1"/>
    <col min="15626" max="15872" width="9.140625" style="93"/>
    <col min="15873" max="15873" width="5" style="93" customWidth="1"/>
    <col min="15874" max="15874" width="0.85546875" style="93" customWidth="1"/>
    <col min="15875" max="15875" width="5" style="93" customWidth="1"/>
    <col min="15876" max="15876" width="20.28515625" style="93" customWidth="1"/>
    <col min="15877" max="15877" width="7.5703125" style="93" customWidth="1"/>
    <col min="15878" max="15878" width="0.85546875" style="93" customWidth="1"/>
    <col min="15879" max="15879" width="16.140625" style="93" customWidth="1"/>
    <col min="15880" max="15880" width="0.85546875" style="93" customWidth="1"/>
    <col min="15881" max="15881" width="16.140625" style="93" customWidth="1"/>
    <col min="15882" max="16128" width="9.140625" style="93"/>
    <col min="16129" max="16129" width="5" style="93" customWidth="1"/>
    <col min="16130" max="16130" width="0.85546875" style="93" customWidth="1"/>
    <col min="16131" max="16131" width="5" style="93" customWidth="1"/>
    <col min="16132" max="16132" width="20.28515625" style="93" customWidth="1"/>
    <col min="16133" max="16133" width="7.5703125" style="93" customWidth="1"/>
    <col min="16134" max="16134" width="0.85546875" style="93" customWidth="1"/>
    <col min="16135" max="16135" width="16.140625" style="93" customWidth="1"/>
    <col min="16136" max="16136" width="0.85546875" style="93" customWidth="1"/>
    <col min="16137" max="16137" width="16.140625" style="93" customWidth="1"/>
    <col min="16138" max="16384" width="9.140625" style="93"/>
  </cols>
  <sheetData>
    <row r="1" spans="1:13" ht="15" x14ac:dyDescent="0.25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3" ht="15" x14ac:dyDescent="0.25">
      <c r="A2" s="316" t="s">
        <v>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3" ht="15" x14ac:dyDescent="0.25">
      <c r="A3" s="316" t="s">
        <v>203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3" ht="15" x14ac:dyDescent="0.25">
      <c r="A4" s="316" t="s">
        <v>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3" ht="15" x14ac:dyDescent="0.25">
      <c r="A5" s="316" t="s">
        <v>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3" ht="15" x14ac:dyDescent="0.25">
      <c r="A6" s="316" t="s">
        <v>362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</row>
    <row r="7" spans="1:13" ht="13.5" x14ac:dyDescent="0.25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</row>
    <row r="8" spans="1:13" ht="15" x14ac:dyDescent="0.25">
      <c r="A8" s="317" t="s">
        <v>363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</row>
    <row r="9" spans="1:13" x14ac:dyDescent="0.25">
      <c r="A9" s="94" t="s">
        <v>160</v>
      </c>
    </row>
    <row r="10" spans="1:13" ht="28.5" customHeight="1" x14ac:dyDescent="0.25">
      <c r="A10" s="113" t="s">
        <v>220</v>
      </c>
      <c r="C10" s="115" t="s">
        <v>43</v>
      </c>
      <c r="D10" s="114"/>
      <c r="E10" s="115"/>
      <c r="F10" s="116"/>
      <c r="G10" s="113" t="s">
        <v>221</v>
      </c>
      <c r="H10" s="116"/>
      <c r="I10" s="117" t="s">
        <v>222</v>
      </c>
      <c r="J10" s="116"/>
      <c r="K10" s="113" t="s">
        <v>223</v>
      </c>
    </row>
    <row r="11" spans="1:13" ht="28.5" customHeight="1" x14ac:dyDescent="0.25">
      <c r="A11" s="98"/>
      <c r="C11" s="100" t="s">
        <v>9</v>
      </c>
      <c r="D11" s="100"/>
      <c r="E11" s="99"/>
      <c r="G11" s="100" t="s">
        <v>10</v>
      </c>
      <c r="I11" s="100" t="s">
        <v>11</v>
      </c>
      <c r="K11" s="100" t="s">
        <v>45</v>
      </c>
    </row>
    <row r="12" spans="1:13" ht="15" x14ac:dyDescent="0.25">
      <c r="A12" s="119">
        <v>1</v>
      </c>
      <c r="C12" s="116" t="s">
        <v>211</v>
      </c>
    </row>
    <row r="13" spans="1:13" ht="15" x14ac:dyDescent="0.25">
      <c r="A13" s="119">
        <f>A12+1</f>
        <v>2</v>
      </c>
      <c r="D13" s="118" t="s">
        <v>224</v>
      </c>
      <c r="E13" s="95"/>
      <c r="G13" s="275">
        <v>7531768.6500000004</v>
      </c>
      <c r="H13" s="276"/>
      <c r="I13" s="275">
        <v>5791178.6399999997</v>
      </c>
      <c r="J13" s="258"/>
      <c r="K13" s="258"/>
      <c r="L13" s="259"/>
      <c r="M13" s="159"/>
    </row>
    <row r="14" spans="1:13" ht="15" x14ac:dyDescent="0.25">
      <c r="A14" s="119">
        <f t="shared" ref="A14:A37" si="0">A13+1</f>
        <v>3</v>
      </c>
      <c r="D14" s="118" t="s">
        <v>225</v>
      </c>
      <c r="E14" s="96"/>
      <c r="G14" s="277">
        <v>1371691.42</v>
      </c>
      <c r="H14" s="277"/>
      <c r="I14" s="277">
        <v>1658797.96</v>
      </c>
      <c r="J14" s="258"/>
      <c r="K14" s="258"/>
      <c r="L14" s="259"/>
      <c r="M14" s="259"/>
    </row>
    <row r="15" spans="1:13" ht="15" x14ac:dyDescent="0.25">
      <c r="A15" s="119">
        <f t="shared" si="0"/>
        <v>4</v>
      </c>
      <c r="D15" s="118" t="s">
        <v>226</v>
      </c>
      <c r="E15" s="96"/>
      <c r="G15" s="277">
        <v>1587865.91</v>
      </c>
      <c r="H15" s="277"/>
      <c r="I15" s="277">
        <v>1331927.1599999999</v>
      </c>
      <c r="J15" s="258"/>
      <c r="K15" s="258"/>
      <c r="L15" s="259"/>
      <c r="M15" s="259"/>
    </row>
    <row r="16" spans="1:13" ht="15" x14ac:dyDescent="0.25">
      <c r="A16" s="119">
        <f t="shared" si="0"/>
        <v>5</v>
      </c>
      <c r="D16" s="118" t="s">
        <v>227</v>
      </c>
      <c r="E16" s="96"/>
      <c r="G16" s="278">
        <v>10227544.300000001</v>
      </c>
      <c r="H16" s="277"/>
      <c r="I16" s="278">
        <v>7902805.3300000001</v>
      </c>
      <c r="J16" s="258"/>
      <c r="K16" s="258"/>
      <c r="L16" s="259"/>
      <c r="M16" s="259"/>
    </row>
    <row r="17" spans="1:14" ht="15" x14ac:dyDescent="0.25">
      <c r="A17" s="119">
        <f t="shared" si="0"/>
        <v>6</v>
      </c>
      <c r="G17" s="275">
        <f>SUM(G13:G16)</f>
        <v>20718870.280000001</v>
      </c>
      <c r="H17" s="276"/>
      <c r="I17" s="275">
        <f>SUM(I13:I16)</f>
        <v>16684709.09</v>
      </c>
      <c r="J17" s="258"/>
      <c r="K17" s="258"/>
      <c r="L17" s="259"/>
      <c r="M17" s="259"/>
    </row>
    <row r="18" spans="1:14" ht="15" x14ac:dyDescent="0.25">
      <c r="A18" s="119">
        <f t="shared" si="0"/>
        <v>7</v>
      </c>
      <c r="C18" s="116" t="s">
        <v>228</v>
      </c>
      <c r="G18" s="276"/>
      <c r="H18" s="276"/>
      <c r="I18" s="276"/>
      <c r="J18" s="258"/>
      <c r="K18" s="260">
        <f>G17/I17</f>
        <v>1.2417879249940222</v>
      </c>
      <c r="L18" s="259"/>
      <c r="M18" s="259"/>
    </row>
    <row r="19" spans="1:14" ht="15" x14ac:dyDescent="0.25">
      <c r="A19" s="119">
        <f t="shared" si="0"/>
        <v>8</v>
      </c>
      <c r="E19" s="101"/>
      <c r="G19" s="276"/>
      <c r="H19" s="276"/>
      <c r="I19" s="276"/>
      <c r="J19" s="258"/>
      <c r="K19" s="258"/>
      <c r="L19" s="259"/>
      <c r="M19" s="259"/>
      <c r="N19" s="112"/>
    </row>
    <row r="20" spans="1:14" ht="15" x14ac:dyDescent="0.25">
      <c r="A20" s="119">
        <f t="shared" si="0"/>
        <v>9</v>
      </c>
      <c r="C20" s="116" t="s">
        <v>212</v>
      </c>
      <c r="E20" s="101"/>
      <c r="G20" s="276"/>
      <c r="H20" s="276"/>
      <c r="I20" s="276"/>
      <c r="J20" s="258"/>
      <c r="K20" s="258"/>
      <c r="L20" s="259"/>
      <c r="M20" s="259"/>
    </row>
    <row r="21" spans="1:14" ht="15" x14ac:dyDescent="0.25">
      <c r="A21" s="119">
        <f t="shared" si="0"/>
        <v>10</v>
      </c>
      <c r="D21" s="118" t="s">
        <v>224</v>
      </c>
      <c r="E21" s="102"/>
      <c r="G21" s="275">
        <v>4560971.25</v>
      </c>
      <c r="H21" s="276"/>
      <c r="I21" s="275">
        <v>3629991.63</v>
      </c>
      <c r="J21" s="258"/>
      <c r="K21" s="258"/>
      <c r="L21" s="259"/>
      <c r="M21" s="159"/>
    </row>
    <row r="22" spans="1:14" ht="15" x14ac:dyDescent="0.25">
      <c r="A22" s="119">
        <f t="shared" si="0"/>
        <v>11</v>
      </c>
      <c r="D22" s="118" t="s">
        <v>225</v>
      </c>
      <c r="E22" s="103"/>
      <c r="G22" s="277">
        <v>801182.27</v>
      </c>
      <c r="H22" s="277"/>
      <c r="I22" s="277">
        <v>890669.71</v>
      </c>
      <c r="J22" s="258"/>
      <c r="K22" s="258"/>
      <c r="L22" s="259"/>
      <c r="M22" s="259"/>
    </row>
    <row r="23" spans="1:14" ht="15" x14ac:dyDescent="0.25">
      <c r="A23" s="119">
        <f t="shared" si="0"/>
        <v>12</v>
      </c>
      <c r="D23" s="118" t="s">
        <v>226</v>
      </c>
      <c r="E23" s="103"/>
      <c r="G23" s="277">
        <v>957622.92</v>
      </c>
      <c r="H23" s="277"/>
      <c r="I23" s="277">
        <v>833372.95</v>
      </c>
      <c r="J23" s="258"/>
      <c r="K23" s="258"/>
      <c r="L23" s="259"/>
      <c r="M23" s="259"/>
    </row>
    <row r="24" spans="1:14" ht="15" x14ac:dyDescent="0.25">
      <c r="A24" s="119">
        <f t="shared" si="0"/>
        <v>13</v>
      </c>
      <c r="D24" s="118" t="s">
        <v>227</v>
      </c>
      <c r="E24" s="103"/>
      <c r="G24" s="278">
        <v>4941299.2</v>
      </c>
      <c r="H24" s="277"/>
      <c r="I24" s="278">
        <v>5325475.41</v>
      </c>
      <c r="J24" s="258"/>
      <c r="K24" s="258"/>
      <c r="L24" s="259"/>
      <c r="M24" s="259"/>
    </row>
    <row r="25" spans="1:14" ht="15" x14ac:dyDescent="0.25">
      <c r="A25" s="119">
        <f t="shared" si="0"/>
        <v>14</v>
      </c>
      <c r="E25" s="101"/>
      <c r="G25" s="275">
        <f>SUM(G21:G24)</f>
        <v>11261075.640000001</v>
      </c>
      <c r="H25" s="276"/>
      <c r="I25" s="275">
        <f>SUM(I21:I24)</f>
        <v>10679509.699999999</v>
      </c>
      <c r="J25" s="258"/>
      <c r="K25" s="258"/>
      <c r="L25" s="259"/>
      <c r="M25" s="259"/>
    </row>
    <row r="26" spans="1:14" ht="15" x14ac:dyDescent="0.25">
      <c r="A26" s="119">
        <f t="shared" si="0"/>
        <v>15</v>
      </c>
      <c r="C26" s="116" t="s">
        <v>228</v>
      </c>
      <c r="G26" s="276"/>
      <c r="H26" s="276"/>
      <c r="I26" s="276"/>
      <c r="J26" s="258"/>
      <c r="K26" s="260">
        <f>G25/I25</f>
        <v>1.0544562396904795</v>
      </c>
      <c r="L26" s="259"/>
      <c r="M26" s="259"/>
    </row>
    <row r="27" spans="1:14" ht="15" x14ac:dyDescent="0.25">
      <c r="A27" s="119">
        <f t="shared" si="0"/>
        <v>16</v>
      </c>
      <c r="E27" s="101"/>
      <c r="G27" s="276"/>
      <c r="H27" s="276"/>
      <c r="I27" s="276"/>
      <c r="J27" s="258"/>
      <c r="K27" s="258"/>
      <c r="L27" s="259"/>
      <c r="M27" s="259"/>
    </row>
    <row r="28" spans="1:14" ht="15" x14ac:dyDescent="0.25">
      <c r="A28" s="119">
        <f t="shared" si="0"/>
        <v>17</v>
      </c>
      <c r="C28" s="116" t="s">
        <v>213</v>
      </c>
      <c r="E28" s="101"/>
      <c r="G28" s="276"/>
      <c r="H28" s="276"/>
      <c r="I28" s="276"/>
      <c r="J28" s="258"/>
      <c r="K28" s="258"/>
      <c r="L28" s="259"/>
      <c r="M28" s="259"/>
    </row>
    <row r="29" spans="1:14" ht="15" x14ac:dyDescent="0.25">
      <c r="A29" s="119">
        <f t="shared" si="0"/>
        <v>18</v>
      </c>
      <c r="D29" s="118" t="s">
        <v>224</v>
      </c>
      <c r="E29" s="102"/>
      <c r="G29" s="275">
        <v>171790.68</v>
      </c>
      <c r="H29" s="276"/>
      <c r="I29" s="275">
        <v>136824.13</v>
      </c>
      <c r="J29" s="258"/>
      <c r="K29" s="258"/>
      <c r="L29" s="259"/>
      <c r="M29" s="159"/>
    </row>
    <row r="30" spans="1:14" ht="15" x14ac:dyDescent="0.25">
      <c r="A30" s="119">
        <f t="shared" si="0"/>
        <v>19</v>
      </c>
      <c r="D30" s="118" t="s">
        <v>225</v>
      </c>
      <c r="E30" s="103"/>
      <c r="G30" s="277">
        <v>41324.67</v>
      </c>
      <c r="H30" s="277"/>
      <c r="I30" s="277">
        <v>46232.17</v>
      </c>
      <c r="J30" s="258"/>
      <c r="K30" s="258"/>
      <c r="L30" s="259"/>
      <c r="M30" s="259"/>
    </row>
    <row r="31" spans="1:14" ht="15" x14ac:dyDescent="0.25">
      <c r="A31" s="119">
        <f t="shared" si="0"/>
        <v>20</v>
      </c>
      <c r="D31" s="118" t="s">
        <v>226</v>
      </c>
      <c r="E31" s="103"/>
      <c r="G31" s="277">
        <v>30619.67</v>
      </c>
      <c r="H31" s="277"/>
      <c r="I31" s="277">
        <v>40068.85</v>
      </c>
      <c r="J31" s="258"/>
      <c r="K31" s="258"/>
      <c r="L31" s="259"/>
      <c r="M31" s="259"/>
    </row>
    <row r="32" spans="1:14" ht="15" x14ac:dyDescent="0.25">
      <c r="A32" s="119">
        <f t="shared" si="0"/>
        <v>21</v>
      </c>
      <c r="D32" s="118" t="s">
        <v>227</v>
      </c>
      <c r="E32" s="103"/>
      <c r="G32" s="278">
        <v>149188.79999999999</v>
      </c>
      <c r="H32" s="277"/>
      <c r="I32" s="278">
        <v>228635</v>
      </c>
      <c r="J32" s="258"/>
      <c r="K32" s="258"/>
      <c r="L32" s="259"/>
      <c r="M32" s="259"/>
    </row>
    <row r="33" spans="1:11" ht="15" x14ac:dyDescent="0.25">
      <c r="A33" s="119">
        <f t="shared" si="0"/>
        <v>22</v>
      </c>
      <c r="E33" s="101"/>
      <c r="G33" s="279">
        <f>SUM(G29:G32)</f>
        <v>392923.81999999995</v>
      </c>
      <c r="H33" s="280"/>
      <c r="I33" s="279">
        <f>SUM(I29:I32)</f>
        <v>451760.15</v>
      </c>
      <c r="J33" s="112"/>
      <c r="K33" s="112"/>
    </row>
    <row r="34" spans="1:11" ht="15" x14ac:dyDescent="0.25">
      <c r="A34" s="119">
        <f t="shared" si="0"/>
        <v>23</v>
      </c>
      <c r="C34" s="116" t="s">
        <v>229</v>
      </c>
      <c r="G34" s="112"/>
      <c r="H34" s="112"/>
      <c r="I34" s="112"/>
      <c r="J34" s="112"/>
      <c r="K34" s="123">
        <f>G33/I33</f>
        <v>0.86976201862869029</v>
      </c>
    </row>
    <row r="35" spans="1:11" ht="13.5" x14ac:dyDescent="0.25">
      <c r="A35" s="119">
        <f t="shared" si="0"/>
        <v>24</v>
      </c>
      <c r="E35" s="97"/>
    </row>
    <row r="36" spans="1:11" ht="15" x14ac:dyDescent="0.25">
      <c r="A36" s="119">
        <f t="shared" si="0"/>
        <v>25</v>
      </c>
      <c r="C36" s="116" t="s">
        <v>230</v>
      </c>
    </row>
    <row r="37" spans="1:11" ht="15" x14ac:dyDescent="0.25">
      <c r="A37" s="119">
        <f t="shared" si="0"/>
        <v>26</v>
      </c>
      <c r="C37" s="116" t="s">
        <v>231</v>
      </c>
    </row>
    <row r="38" spans="1:11" ht="15" x14ac:dyDescent="0.25">
      <c r="A38" s="119"/>
      <c r="C38" s="116"/>
    </row>
    <row r="39" spans="1:11" ht="15" x14ac:dyDescent="0.25">
      <c r="A39" s="119"/>
      <c r="C39" s="116"/>
    </row>
    <row r="41" spans="1:11" ht="15" x14ac:dyDescent="0.25">
      <c r="A41" s="323" t="s">
        <v>39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</row>
    <row r="42" spans="1:11" ht="15" x14ac:dyDescent="0.25">
      <c r="A42" s="323" t="s">
        <v>40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</row>
    <row r="43" spans="1:11" ht="15" x14ac:dyDescent="0.25">
      <c r="A43" s="323" t="s">
        <v>232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</row>
  </sheetData>
  <mergeCells count="11">
    <mergeCell ref="A7:K7"/>
    <mergeCell ref="A41:K41"/>
    <mergeCell ref="A42:K42"/>
    <mergeCell ref="A43:K43"/>
    <mergeCell ref="A1:K1"/>
    <mergeCell ref="A2:K2"/>
    <mergeCell ref="A4:K4"/>
    <mergeCell ref="A5:K5"/>
    <mergeCell ref="A6:K6"/>
    <mergeCell ref="A3:K3"/>
    <mergeCell ref="A8:K8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syncVertical="1" syncRef="A1" transitionEvaluation="1">
    <pageSetUpPr fitToPage="1"/>
  </sheetPr>
  <dimension ref="A1:Z164"/>
  <sheetViews>
    <sheetView showGridLines="0" view="pageLayout" zoomScaleNormal="100" workbookViewId="0">
      <selection activeCell="A9" sqref="A9"/>
    </sheetView>
  </sheetViews>
  <sheetFormatPr defaultColWidth="11" defaultRowHeight="11.25" x14ac:dyDescent="0.2"/>
  <cols>
    <col min="1" max="1" width="4" style="80" customWidth="1"/>
    <col min="2" max="2" width="3" style="80" customWidth="1"/>
    <col min="3" max="3" width="18.42578125" style="80" customWidth="1"/>
    <col min="4" max="4" width="3" style="80" customWidth="1"/>
    <col min="5" max="5" width="9.28515625" style="80" customWidth="1"/>
    <col min="6" max="6" width="3" style="80" customWidth="1"/>
    <col min="7" max="7" width="9" style="80" customWidth="1"/>
    <col min="8" max="8" width="3" style="80" customWidth="1"/>
    <col min="9" max="9" width="7.7109375" style="80" customWidth="1"/>
    <col min="10" max="10" width="3" style="80" customWidth="1"/>
    <col min="11" max="11" width="10.7109375" style="80" customWidth="1"/>
    <col min="12" max="12" width="3" style="80" customWidth="1"/>
    <col min="13" max="13" width="11.85546875" style="80" customWidth="1"/>
    <col min="14" max="14" width="3" style="80" customWidth="1"/>
    <col min="15" max="15" width="14.7109375" style="80" customWidth="1"/>
    <col min="16" max="250" width="11" style="80"/>
    <col min="251" max="251" width="4" style="80" customWidth="1"/>
    <col min="252" max="252" width="3" style="80" customWidth="1"/>
    <col min="253" max="253" width="18.42578125" style="80" customWidth="1"/>
    <col min="254" max="254" width="3" style="80" customWidth="1"/>
    <col min="255" max="255" width="9.28515625" style="80" customWidth="1"/>
    <col min="256" max="256" width="3" style="80" customWidth="1"/>
    <col min="257" max="257" width="9" style="80" customWidth="1"/>
    <col min="258" max="258" width="3" style="80" customWidth="1"/>
    <col min="259" max="259" width="7.7109375" style="80" customWidth="1"/>
    <col min="260" max="260" width="3" style="80" customWidth="1"/>
    <col min="261" max="261" width="9" style="80" customWidth="1"/>
    <col min="262" max="262" width="3" style="80" customWidth="1"/>
    <col min="263" max="263" width="7.7109375" style="80" customWidth="1"/>
    <col min="264" max="264" width="3" style="80" customWidth="1"/>
    <col min="265" max="265" width="10.7109375" style="80" customWidth="1"/>
    <col min="266" max="266" width="3" style="80" customWidth="1"/>
    <col min="267" max="267" width="10.85546875" style="80" customWidth="1"/>
    <col min="268" max="268" width="3" style="80" customWidth="1"/>
    <col min="269" max="269" width="11.85546875" style="80" customWidth="1"/>
    <col min="270" max="270" width="3" style="80" customWidth="1"/>
    <col min="271" max="271" width="14.7109375" style="80" customWidth="1"/>
    <col min="272" max="506" width="11" style="80"/>
    <col min="507" max="507" width="4" style="80" customWidth="1"/>
    <col min="508" max="508" width="3" style="80" customWidth="1"/>
    <col min="509" max="509" width="18.42578125" style="80" customWidth="1"/>
    <col min="510" max="510" width="3" style="80" customWidth="1"/>
    <col min="511" max="511" width="9.28515625" style="80" customWidth="1"/>
    <col min="512" max="512" width="3" style="80" customWidth="1"/>
    <col min="513" max="513" width="9" style="80" customWidth="1"/>
    <col min="514" max="514" width="3" style="80" customWidth="1"/>
    <col min="515" max="515" width="7.7109375" style="80" customWidth="1"/>
    <col min="516" max="516" width="3" style="80" customWidth="1"/>
    <col min="517" max="517" width="9" style="80" customWidth="1"/>
    <col min="518" max="518" width="3" style="80" customWidth="1"/>
    <col min="519" max="519" width="7.7109375" style="80" customWidth="1"/>
    <col min="520" max="520" width="3" style="80" customWidth="1"/>
    <col min="521" max="521" width="10.7109375" style="80" customWidth="1"/>
    <col min="522" max="522" width="3" style="80" customWidth="1"/>
    <col min="523" max="523" width="10.85546875" style="80" customWidth="1"/>
    <col min="524" max="524" width="3" style="80" customWidth="1"/>
    <col min="525" max="525" width="11.85546875" style="80" customWidth="1"/>
    <col min="526" max="526" width="3" style="80" customWidth="1"/>
    <col min="527" max="527" width="14.7109375" style="80" customWidth="1"/>
    <col min="528" max="762" width="11" style="80"/>
    <col min="763" max="763" width="4" style="80" customWidth="1"/>
    <col min="764" max="764" width="3" style="80" customWidth="1"/>
    <col min="765" max="765" width="18.42578125" style="80" customWidth="1"/>
    <col min="766" max="766" width="3" style="80" customWidth="1"/>
    <col min="767" max="767" width="9.28515625" style="80" customWidth="1"/>
    <col min="768" max="768" width="3" style="80" customWidth="1"/>
    <col min="769" max="769" width="9" style="80" customWidth="1"/>
    <col min="770" max="770" width="3" style="80" customWidth="1"/>
    <col min="771" max="771" width="7.7109375" style="80" customWidth="1"/>
    <col min="772" max="772" width="3" style="80" customWidth="1"/>
    <col min="773" max="773" width="9" style="80" customWidth="1"/>
    <col min="774" max="774" width="3" style="80" customWidth="1"/>
    <col min="775" max="775" width="7.7109375" style="80" customWidth="1"/>
    <col min="776" max="776" width="3" style="80" customWidth="1"/>
    <col min="777" max="777" width="10.7109375" style="80" customWidth="1"/>
    <col min="778" max="778" width="3" style="80" customWidth="1"/>
    <col min="779" max="779" width="10.85546875" style="80" customWidth="1"/>
    <col min="780" max="780" width="3" style="80" customWidth="1"/>
    <col min="781" max="781" width="11.85546875" style="80" customWidth="1"/>
    <col min="782" max="782" width="3" style="80" customWidth="1"/>
    <col min="783" max="783" width="14.7109375" style="80" customWidth="1"/>
    <col min="784" max="1018" width="11" style="80"/>
    <col min="1019" max="1019" width="4" style="80" customWidth="1"/>
    <col min="1020" max="1020" width="3" style="80" customWidth="1"/>
    <col min="1021" max="1021" width="18.42578125" style="80" customWidth="1"/>
    <col min="1022" max="1022" width="3" style="80" customWidth="1"/>
    <col min="1023" max="1023" width="9.28515625" style="80" customWidth="1"/>
    <col min="1024" max="1024" width="3" style="80" customWidth="1"/>
    <col min="1025" max="1025" width="9" style="80" customWidth="1"/>
    <col min="1026" max="1026" width="3" style="80" customWidth="1"/>
    <col min="1027" max="1027" width="7.7109375" style="80" customWidth="1"/>
    <col min="1028" max="1028" width="3" style="80" customWidth="1"/>
    <col min="1029" max="1029" width="9" style="80" customWidth="1"/>
    <col min="1030" max="1030" width="3" style="80" customWidth="1"/>
    <col min="1031" max="1031" width="7.7109375" style="80" customWidth="1"/>
    <col min="1032" max="1032" width="3" style="80" customWidth="1"/>
    <col min="1033" max="1033" width="10.7109375" style="80" customWidth="1"/>
    <col min="1034" max="1034" width="3" style="80" customWidth="1"/>
    <col min="1035" max="1035" width="10.85546875" style="80" customWidth="1"/>
    <col min="1036" max="1036" width="3" style="80" customWidth="1"/>
    <col min="1037" max="1037" width="11.85546875" style="80" customWidth="1"/>
    <col min="1038" max="1038" width="3" style="80" customWidth="1"/>
    <col min="1039" max="1039" width="14.7109375" style="80" customWidth="1"/>
    <col min="1040" max="1274" width="11" style="80"/>
    <col min="1275" max="1275" width="4" style="80" customWidth="1"/>
    <col min="1276" max="1276" width="3" style="80" customWidth="1"/>
    <col min="1277" max="1277" width="18.42578125" style="80" customWidth="1"/>
    <col min="1278" max="1278" width="3" style="80" customWidth="1"/>
    <col min="1279" max="1279" width="9.28515625" style="80" customWidth="1"/>
    <col min="1280" max="1280" width="3" style="80" customWidth="1"/>
    <col min="1281" max="1281" width="9" style="80" customWidth="1"/>
    <col min="1282" max="1282" width="3" style="80" customWidth="1"/>
    <col min="1283" max="1283" width="7.7109375" style="80" customWidth="1"/>
    <col min="1284" max="1284" width="3" style="80" customWidth="1"/>
    <col min="1285" max="1285" width="9" style="80" customWidth="1"/>
    <col min="1286" max="1286" width="3" style="80" customWidth="1"/>
    <col min="1287" max="1287" width="7.7109375" style="80" customWidth="1"/>
    <col min="1288" max="1288" width="3" style="80" customWidth="1"/>
    <col min="1289" max="1289" width="10.7109375" style="80" customWidth="1"/>
    <col min="1290" max="1290" width="3" style="80" customWidth="1"/>
    <col min="1291" max="1291" width="10.85546875" style="80" customWidth="1"/>
    <col min="1292" max="1292" width="3" style="80" customWidth="1"/>
    <col min="1293" max="1293" width="11.85546875" style="80" customWidth="1"/>
    <col min="1294" max="1294" width="3" style="80" customWidth="1"/>
    <col min="1295" max="1295" width="14.7109375" style="80" customWidth="1"/>
    <col min="1296" max="1530" width="11" style="80"/>
    <col min="1531" max="1531" width="4" style="80" customWidth="1"/>
    <col min="1532" max="1532" width="3" style="80" customWidth="1"/>
    <col min="1533" max="1533" width="18.42578125" style="80" customWidth="1"/>
    <col min="1534" max="1534" width="3" style="80" customWidth="1"/>
    <col min="1535" max="1535" width="9.28515625" style="80" customWidth="1"/>
    <col min="1536" max="1536" width="3" style="80" customWidth="1"/>
    <col min="1537" max="1537" width="9" style="80" customWidth="1"/>
    <col min="1538" max="1538" width="3" style="80" customWidth="1"/>
    <col min="1539" max="1539" width="7.7109375" style="80" customWidth="1"/>
    <col min="1540" max="1540" width="3" style="80" customWidth="1"/>
    <col min="1541" max="1541" width="9" style="80" customWidth="1"/>
    <col min="1542" max="1542" width="3" style="80" customWidth="1"/>
    <col min="1543" max="1543" width="7.7109375" style="80" customWidth="1"/>
    <col min="1544" max="1544" width="3" style="80" customWidth="1"/>
    <col min="1545" max="1545" width="10.7109375" style="80" customWidth="1"/>
    <col min="1546" max="1546" width="3" style="80" customWidth="1"/>
    <col min="1547" max="1547" width="10.85546875" style="80" customWidth="1"/>
    <col min="1548" max="1548" width="3" style="80" customWidth="1"/>
    <col min="1549" max="1549" width="11.85546875" style="80" customWidth="1"/>
    <col min="1550" max="1550" width="3" style="80" customWidth="1"/>
    <col min="1551" max="1551" width="14.7109375" style="80" customWidth="1"/>
    <col min="1552" max="1786" width="11" style="80"/>
    <col min="1787" max="1787" width="4" style="80" customWidth="1"/>
    <col min="1788" max="1788" width="3" style="80" customWidth="1"/>
    <col min="1789" max="1789" width="18.42578125" style="80" customWidth="1"/>
    <col min="1790" max="1790" width="3" style="80" customWidth="1"/>
    <col min="1791" max="1791" width="9.28515625" style="80" customWidth="1"/>
    <col min="1792" max="1792" width="3" style="80" customWidth="1"/>
    <col min="1793" max="1793" width="9" style="80" customWidth="1"/>
    <col min="1794" max="1794" width="3" style="80" customWidth="1"/>
    <col min="1795" max="1795" width="7.7109375" style="80" customWidth="1"/>
    <col min="1796" max="1796" width="3" style="80" customWidth="1"/>
    <col min="1797" max="1797" width="9" style="80" customWidth="1"/>
    <col min="1798" max="1798" width="3" style="80" customWidth="1"/>
    <col min="1799" max="1799" width="7.7109375" style="80" customWidth="1"/>
    <col min="1800" max="1800" width="3" style="80" customWidth="1"/>
    <col min="1801" max="1801" width="10.7109375" style="80" customWidth="1"/>
    <col min="1802" max="1802" width="3" style="80" customWidth="1"/>
    <col min="1803" max="1803" width="10.85546875" style="80" customWidth="1"/>
    <col min="1804" max="1804" width="3" style="80" customWidth="1"/>
    <col min="1805" max="1805" width="11.85546875" style="80" customWidth="1"/>
    <col min="1806" max="1806" width="3" style="80" customWidth="1"/>
    <col min="1807" max="1807" width="14.7109375" style="80" customWidth="1"/>
    <col min="1808" max="2042" width="11" style="80"/>
    <col min="2043" max="2043" width="4" style="80" customWidth="1"/>
    <col min="2044" max="2044" width="3" style="80" customWidth="1"/>
    <col min="2045" max="2045" width="18.42578125" style="80" customWidth="1"/>
    <col min="2046" max="2046" width="3" style="80" customWidth="1"/>
    <col min="2047" max="2047" width="9.28515625" style="80" customWidth="1"/>
    <col min="2048" max="2048" width="3" style="80" customWidth="1"/>
    <col min="2049" max="2049" width="9" style="80" customWidth="1"/>
    <col min="2050" max="2050" width="3" style="80" customWidth="1"/>
    <col min="2051" max="2051" width="7.7109375" style="80" customWidth="1"/>
    <col min="2052" max="2052" width="3" style="80" customWidth="1"/>
    <col min="2053" max="2053" width="9" style="80" customWidth="1"/>
    <col min="2054" max="2054" width="3" style="80" customWidth="1"/>
    <col min="2055" max="2055" width="7.7109375" style="80" customWidth="1"/>
    <col min="2056" max="2056" width="3" style="80" customWidth="1"/>
    <col min="2057" max="2057" width="10.7109375" style="80" customWidth="1"/>
    <col min="2058" max="2058" width="3" style="80" customWidth="1"/>
    <col min="2059" max="2059" width="10.85546875" style="80" customWidth="1"/>
    <col min="2060" max="2060" width="3" style="80" customWidth="1"/>
    <col min="2061" max="2061" width="11.85546875" style="80" customWidth="1"/>
    <col min="2062" max="2062" width="3" style="80" customWidth="1"/>
    <col min="2063" max="2063" width="14.7109375" style="80" customWidth="1"/>
    <col min="2064" max="2298" width="11" style="80"/>
    <col min="2299" max="2299" width="4" style="80" customWidth="1"/>
    <col min="2300" max="2300" width="3" style="80" customWidth="1"/>
    <col min="2301" max="2301" width="18.42578125" style="80" customWidth="1"/>
    <col min="2302" max="2302" width="3" style="80" customWidth="1"/>
    <col min="2303" max="2303" width="9.28515625" style="80" customWidth="1"/>
    <col min="2304" max="2304" width="3" style="80" customWidth="1"/>
    <col min="2305" max="2305" width="9" style="80" customWidth="1"/>
    <col min="2306" max="2306" width="3" style="80" customWidth="1"/>
    <col min="2307" max="2307" width="7.7109375" style="80" customWidth="1"/>
    <col min="2308" max="2308" width="3" style="80" customWidth="1"/>
    <col min="2309" max="2309" width="9" style="80" customWidth="1"/>
    <col min="2310" max="2310" width="3" style="80" customWidth="1"/>
    <col min="2311" max="2311" width="7.7109375" style="80" customWidth="1"/>
    <col min="2312" max="2312" width="3" style="80" customWidth="1"/>
    <col min="2313" max="2313" width="10.7109375" style="80" customWidth="1"/>
    <col min="2314" max="2314" width="3" style="80" customWidth="1"/>
    <col min="2315" max="2315" width="10.85546875" style="80" customWidth="1"/>
    <col min="2316" max="2316" width="3" style="80" customWidth="1"/>
    <col min="2317" max="2317" width="11.85546875" style="80" customWidth="1"/>
    <col min="2318" max="2318" width="3" style="80" customWidth="1"/>
    <col min="2319" max="2319" width="14.7109375" style="80" customWidth="1"/>
    <col min="2320" max="2554" width="11" style="80"/>
    <col min="2555" max="2555" width="4" style="80" customWidth="1"/>
    <col min="2556" max="2556" width="3" style="80" customWidth="1"/>
    <col min="2557" max="2557" width="18.42578125" style="80" customWidth="1"/>
    <col min="2558" max="2558" width="3" style="80" customWidth="1"/>
    <col min="2559" max="2559" width="9.28515625" style="80" customWidth="1"/>
    <col min="2560" max="2560" width="3" style="80" customWidth="1"/>
    <col min="2561" max="2561" width="9" style="80" customWidth="1"/>
    <col min="2562" max="2562" width="3" style="80" customWidth="1"/>
    <col min="2563" max="2563" width="7.7109375" style="80" customWidth="1"/>
    <col min="2564" max="2564" width="3" style="80" customWidth="1"/>
    <col min="2565" max="2565" width="9" style="80" customWidth="1"/>
    <col min="2566" max="2566" width="3" style="80" customWidth="1"/>
    <col min="2567" max="2567" width="7.7109375" style="80" customWidth="1"/>
    <col min="2568" max="2568" width="3" style="80" customWidth="1"/>
    <col min="2569" max="2569" width="10.7109375" style="80" customWidth="1"/>
    <col min="2570" max="2570" width="3" style="80" customWidth="1"/>
    <col min="2571" max="2571" width="10.85546875" style="80" customWidth="1"/>
    <col min="2572" max="2572" width="3" style="80" customWidth="1"/>
    <col min="2573" max="2573" width="11.85546875" style="80" customWidth="1"/>
    <col min="2574" max="2574" width="3" style="80" customWidth="1"/>
    <col min="2575" max="2575" width="14.7109375" style="80" customWidth="1"/>
    <col min="2576" max="2810" width="11" style="80"/>
    <col min="2811" max="2811" width="4" style="80" customWidth="1"/>
    <col min="2812" max="2812" width="3" style="80" customWidth="1"/>
    <col min="2813" max="2813" width="18.42578125" style="80" customWidth="1"/>
    <col min="2814" max="2814" width="3" style="80" customWidth="1"/>
    <col min="2815" max="2815" width="9.28515625" style="80" customWidth="1"/>
    <col min="2816" max="2816" width="3" style="80" customWidth="1"/>
    <col min="2817" max="2817" width="9" style="80" customWidth="1"/>
    <col min="2818" max="2818" width="3" style="80" customWidth="1"/>
    <col min="2819" max="2819" width="7.7109375" style="80" customWidth="1"/>
    <col min="2820" max="2820" width="3" style="80" customWidth="1"/>
    <col min="2821" max="2821" width="9" style="80" customWidth="1"/>
    <col min="2822" max="2822" width="3" style="80" customWidth="1"/>
    <col min="2823" max="2823" width="7.7109375" style="80" customWidth="1"/>
    <col min="2824" max="2824" width="3" style="80" customWidth="1"/>
    <col min="2825" max="2825" width="10.7109375" style="80" customWidth="1"/>
    <col min="2826" max="2826" width="3" style="80" customWidth="1"/>
    <col min="2827" max="2827" width="10.85546875" style="80" customWidth="1"/>
    <col min="2828" max="2828" width="3" style="80" customWidth="1"/>
    <col min="2829" max="2829" width="11.85546875" style="80" customWidth="1"/>
    <col min="2830" max="2830" width="3" style="80" customWidth="1"/>
    <col min="2831" max="2831" width="14.7109375" style="80" customWidth="1"/>
    <col min="2832" max="3066" width="11" style="80"/>
    <col min="3067" max="3067" width="4" style="80" customWidth="1"/>
    <col min="3068" max="3068" width="3" style="80" customWidth="1"/>
    <col min="3069" max="3069" width="18.42578125" style="80" customWidth="1"/>
    <col min="3070" max="3070" width="3" style="80" customWidth="1"/>
    <col min="3071" max="3071" width="9.28515625" style="80" customWidth="1"/>
    <col min="3072" max="3072" width="3" style="80" customWidth="1"/>
    <col min="3073" max="3073" width="9" style="80" customWidth="1"/>
    <col min="3074" max="3074" width="3" style="80" customWidth="1"/>
    <col min="3075" max="3075" width="7.7109375" style="80" customWidth="1"/>
    <col min="3076" max="3076" width="3" style="80" customWidth="1"/>
    <col min="3077" max="3077" width="9" style="80" customWidth="1"/>
    <col min="3078" max="3078" width="3" style="80" customWidth="1"/>
    <col min="3079" max="3079" width="7.7109375" style="80" customWidth="1"/>
    <col min="3080" max="3080" width="3" style="80" customWidth="1"/>
    <col min="3081" max="3081" width="10.7109375" style="80" customWidth="1"/>
    <col min="3082" max="3082" width="3" style="80" customWidth="1"/>
    <col min="3083" max="3083" width="10.85546875" style="80" customWidth="1"/>
    <col min="3084" max="3084" width="3" style="80" customWidth="1"/>
    <col min="3085" max="3085" width="11.85546875" style="80" customWidth="1"/>
    <col min="3086" max="3086" width="3" style="80" customWidth="1"/>
    <col min="3087" max="3087" width="14.7109375" style="80" customWidth="1"/>
    <col min="3088" max="3322" width="11" style="80"/>
    <col min="3323" max="3323" width="4" style="80" customWidth="1"/>
    <col min="3324" max="3324" width="3" style="80" customWidth="1"/>
    <col min="3325" max="3325" width="18.42578125" style="80" customWidth="1"/>
    <col min="3326" max="3326" width="3" style="80" customWidth="1"/>
    <col min="3327" max="3327" width="9.28515625" style="80" customWidth="1"/>
    <col min="3328" max="3328" width="3" style="80" customWidth="1"/>
    <col min="3329" max="3329" width="9" style="80" customWidth="1"/>
    <col min="3330" max="3330" width="3" style="80" customWidth="1"/>
    <col min="3331" max="3331" width="7.7109375" style="80" customWidth="1"/>
    <col min="3332" max="3332" width="3" style="80" customWidth="1"/>
    <col min="3333" max="3333" width="9" style="80" customWidth="1"/>
    <col min="3334" max="3334" width="3" style="80" customWidth="1"/>
    <col min="3335" max="3335" width="7.7109375" style="80" customWidth="1"/>
    <col min="3336" max="3336" width="3" style="80" customWidth="1"/>
    <col min="3337" max="3337" width="10.7109375" style="80" customWidth="1"/>
    <col min="3338" max="3338" width="3" style="80" customWidth="1"/>
    <col min="3339" max="3339" width="10.85546875" style="80" customWidth="1"/>
    <col min="3340" max="3340" width="3" style="80" customWidth="1"/>
    <col min="3341" max="3341" width="11.85546875" style="80" customWidth="1"/>
    <col min="3342" max="3342" width="3" style="80" customWidth="1"/>
    <col min="3343" max="3343" width="14.7109375" style="80" customWidth="1"/>
    <col min="3344" max="3578" width="11" style="80"/>
    <col min="3579" max="3579" width="4" style="80" customWidth="1"/>
    <col min="3580" max="3580" width="3" style="80" customWidth="1"/>
    <col min="3581" max="3581" width="18.42578125" style="80" customWidth="1"/>
    <col min="3582" max="3582" width="3" style="80" customWidth="1"/>
    <col min="3583" max="3583" width="9.28515625" style="80" customWidth="1"/>
    <col min="3584" max="3584" width="3" style="80" customWidth="1"/>
    <col min="3585" max="3585" width="9" style="80" customWidth="1"/>
    <col min="3586" max="3586" width="3" style="80" customWidth="1"/>
    <col min="3587" max="3587" width="7.7109375" style="80" customWidth="1"/>
    <col min="3588" max="3588" width="3" style="80" customWidth="1"/>
    <col min="3589" max="3589" width="9" style="80" customWidth="1"/>
    <col min="3590" max="3590" width="3" style="80" customWidth="1"/>
    <col min="3591" max="3591" width="7.7109375" style="80" customWidth="1"/>
    <col min="3592" max="3592" width="3" style="80" customWidth="1"/>
    <col min="3593" max="3593" width="10.7109375" style="80" customWidth="1"/>
    <col min="3594" max="3594" width="3" style="80" customWidth="1"/>
    <col min="3595" max="3595" width="10.85546875" style="80" customWidth="1"/>
    <col min="3596" max="3596" width="3" style="80" customWidth="1"/>
    <col min="3597" max="3597" width="11.85546875" style="80" customWidth="1"/>
    <col min="3598" max="3598" width="3" style="80" customWidth="1"/>
    <col min="3599" max="3599" width="14.7109375" style="80" customWidth="1"/>
    <col min="3600" max="3834" width="11" style="80"/>
    <col min="3835" max="3835" width="4" style="80" customWidth="1"/>
    <col min="3836" max="3836" width="3" style="80" customWidth="1"/>
    <col min="3837" max="3837" width="18.42578125" style="80" customWidth="1"/>
    <col min="3838" max="3838" width="3" style="80" customWidth="1"/>
    <col min="3839" max="3839" width="9.28515625" style="80" customWidth="1"/>
    <col min="3840" max="3840" width="3" style="80" customWidth="1"/>
    <col min="3841" max="3841" width="9" style="80" customWidth="1"/>
    <col min="3842" max="3842" width="3" style="80" customWidth="1"/>
    <col min="3843" max="3843" width="7.7109375" style="80" customWidth="1"/>
    <col min="3844" max="3844" width="3" style="80" customWidth="1"/>
    <col min="3845" max="3845" width="9" style="80" customWidth="1"/>
    <col min="3846" max="3846" width="3" style="80" customWidth="1"/>
    <col min="3847" max="3847" width="7.7109375" style="80" customWidth="1"/>
    <col min="3848" max="3848" width="3" style="80" customWidth="1"/>
    <col min="3849" max="3849" width="10.7109375" style="80" customWidth="1"/>
    <col min="3850" max="3850" width="3" style="80" customWidth="1"/>
    <col min="3851" max="3851" width="10.85546875" style="80" customWidth="1"/>
    <col min="3852" max="3852" width="3" style="80" customWidth="1"/>
    <col min="3853" max="3853" width="11.85546875" style="80" customWidth="1"/>
    <col min="3854" max="3854" width="3" style="80" customWidth="1"/>
    <col min="3855" max="3855" width="14.7109375" style="80" customWidth="1"/>
    <col min="3856" max="4090" width="11" style="80"/>
    <col min="4091" max="4091" width="4" style="80" customWidth="1"/>
    <col min="4092" max="4092" width="3" style="80" customWidth="1"/>
    <col min="4093" max="4093" width="18.42578125" style="80" customWidth="1"/>
    <col min="4094" max="4094" width="3" style="80" customWidth="1"/>
    <col min="4095" max="4095" width="9.28515625" style="80" customWidth="1"/>
    <col min="4096" max="4096" width="3" style="80" customWidth="1"/>
    <col min="4097" max="4097" width="9" style="80" customWidth="1"/>
    <col min="4098" max="4098" width="3" style="80" customWidth="1"/>
    <col min="4099" max="4099" width="7.7109375" style="80" customWidth="1"/>
    <col min="4100" max="4100" width="3" style="80" customWidth="1"/>
    <col min="4101" max="4101" width="9" style="80" customWidth="1"/>
    <col min="4102" max="4102" width="3" style="80" customWidth="1"/>
    <col min="4103" max="4103" width="7.7109375" style="80" customWidth="1"/>
    <col min="4104" max="4104" width="3" style="80" customWidth="1"/>
    <col min="4105" max="4105" width="10.7109375" style="80" customWidth="1"/>
    <col min="4106" max="4106" width="3" style="80" customWidth="1"/>
    <col min="4107" max="4107" width="10.85546875" style="80" customWidth="1"/>
    <col min="4108" max="4108" width="3" style="80" customWidth="1"/>
    <col min="4109" max="4109" width="11.85546875" style="80" customWidth="1"/>
    <col min="4110" max="4110" width="3" style="80" customWidth="1"/>
    <col min="4111" max="4111" width="14.7109375" style="80" customWidth="1"/>
    <col min="4112" max="4346" width="11" style="80"/>
    <col min="4347" max="4347" width="4" style="80" customWidth="1"/>
    <col min="4348" max="4348" width="3" style="80" customWidth="1"/>
    <col min="4349" max="4349" width="18.42578125" style="80" customWidth="1"/>
    <col min="4350" max="4350" width="3" style="80" customWidth="1"/>
    <col min="4351" max="4351" width="9.28515625" style="80" customWidth="1"/>
    <col min="4352" max="4352" width="3" style="80" customWidth="1"/>
    <col min="4353" max="4353" width="9" style="80" customWidth="1"/>
    <col min="4354" max="4354" width="3" style="80" customWidth="1"/>
    <col min="4355" max="4355" width="7.7109375" style="80" customWidth="1"/>
    <col min="4356" max="4356" width="3" style="80" customWidth="1"/>
    <col min="4357" max="4357" width="9" style="80" customWidth="1"/>
    <col min="4358" max="4358" width="3" style="80" customWidth="1"/>
    <col min="4359" max="4359" width="7.7109375" style="80" customWidth="1"/>
    <col min="4360" max="4360" width="3" style="80" customWidth="1"/>
    <col min="4361" max="4361" width="10.7109375" style="80" customWidth="1"/>
    <col min="4362" max="4362" width="3" style="80" customWidth="1"/>
    <col min="4363" max="4363" width="10.85546875" style="80" customWidth="1"/>
    <col min="4364" max="4364" width="3" style="80" customWidth="1"/>
    <col min="4365" max="4365" width="11.85546875" style="80" customWidth="1"/>
    <col min="4366" max="4366" width="3" style="80" customWidth="1"/>
    <col min="4367" max="4367" width="14.7109375" style="80" customWidth="1"/>
    <col min="4368" max="4602" width="11" style="80"/>
    <col min="4603" max="4603" width="4" style="80" customWidth="1"/>
    <col min="4604" max="4604" width="3" style="80" customWidth="1"/>
    <col min="4605" max="4605" width="18.42578125" style="80" customWidth="1"/>
    <col min="4606" max="4606" width="3" style="80" customWidth="1"/>
    <col min="4607" max="4607" width="9.28515625" style="80" customWidth="1"/>
    <col min="4608" max="4608" width="3" style="80" customWidth="1"/>
    <col min="4609" max="4609" width="9" style="80" customWidth="1"/>
    <col min="4610" max="4610" width="3" style="80" customWidth="1"/>
    <col min="4611" max="4611" width="7.7109375" style="80" customWidth="1"/>
    <col min="4612" max="4612" width="3" style="80" customWidth="1"/>
    <col min="4613" max="4613" width="9" style="80" customWidth="1"/>
    <col min="4614" max="4614" width="3" style="80" customWidth="1"/>
    <col min="4615" max="4615" width="7.7109375" style="80" customWidth="1"/>
    <col min="4616" max="4616" width="3" style="80" customWidth="1"/>
    <col min="4617" max="4617" width="10.7109375" style="80" customWidth="1"/>
    <col min="4618" max="4618" width="3" style="80" customWidth="1"/>
    <col min="4619" max="4619" width="10.85546875" style="80" customWidth="1"/>
    <col min="4620" max="4620" width="3" style="80" customWidth="1"/>
    <col min="4621" max="4621" width="11.85546875" style="80" customWidth="1"/>
    <col min="4622" max="4622" width="3" style="80" customWidth="1"/>
    <col min="4623" max="4623" width="14.7109375" style="80" customWidth="1"/>
    <col min="4624" max="4858" width="11" style="80"/>
    <col min="4859" max="4859" width="4" style="80" customWidth="1"/>
    <col min="4860" max="4860" width="3" style="80" customWidth="1"/>
    <col min="4861" max="4861" width="18.42578125" style="80" customWidth="1"/>
    <col min="4862" max="4862" width="3" style="80" customWidth="1"/>
    <col min="4863" max="4863" width="9.28515625" style="80" customWidth="1"/>
    <col min="4864" max="4864" width="3" style="80" customWidth="1"/>
    <col min="4865" max="4865" width="9" style="80" customWidth="1"/>
    <col min="4866" max="4866" width="3" style="80" customWidth="1"/>
    <col min="4867" max="4867" width="7.7109375" style="80" customWidth="1"/>
    <col min="4868" max="4868" width="3" style="80" customWidth="1"/>
    <col min="4869" max="4869" width="9" style="80" customWidth="1"/>
    <col min="4870" max="4870" width="3" style="80" customWidth="1"/>
    <col min="4871" max="4871" width="7.7109375" style="80" customWidth="1"/>
    <col min="4872" max="4872" width="3" style="80" customWidth="1"/>
    <col min="4873" max="4873" width="10.7109375" style="80" customWidth="1"/>
    <col min="4874" max="4874" width="3" style="80" customWidth="1"/>
    <col min="4875" max="4875" width="10.85546875" style="80" customWidth="1"/>
    <col min="4876" max="4876" width="3" style="80" customWidth="1"/>
    <col min="4877" max="4877" width="11.85546875" style="80" customWidth="1"/>
    <col min="4878" max="4878" width="3" style="80" customWidth="1"/>
    <col min="4879" max="4879" width="14.7109375" style="80" customWidth="1"/>
    <col min="4880" max="5114" width="11" style="80"/>
    <col min="5115" max="5115" width="4" style="80" customWidth="1"/>
    <col min="5116" max="5116" width="3" style="80" customWidth="1"/>
    <col min="5117" max="5117" width="18.42578125" style="80" customWidth="1"/>
    <col min="5118" max="5118" width="3" style="80" customWidth="1"/>
    <col min="5119" max="5119" width="9.28515625" style="80" customWidth="1"/>
    <col min="5120" max="5120" width="3" style="80" customWidth="1"/>
    <col min="5121" max="5121" width="9" style="80" customWidth="1"/>
    <col min="5122" max="5122" width="3" style="80" customWidth="1"/>
    <col min="5123" max="5123" width="7.7109375" style="80" customWidth="1"/>
    <col min="5124" max="5124" width="3" style="80" customWidth="1"/>
    <col min="5125" max="5125" width="9" style="80" customWidth="1"/>
    <col min="5126" max="5126" width="3" style="80" customWidth="1"/>
    <col min="5127" max="5127" width="7.7109375" style="80" customWidth="1"/>
    <col min="5128" max="5128" width="3" style="80" customWidth="1"/>
    <col min="5129" max="5129" width="10.7109375" style="80" customWidth="1"/>
    <col min="5130" max="5130" width="3" style="80" customWidth="1"/>
    <col min="5131" max="5131" width="10.85546875" style="80" customWidth="1"/>
    <col min="5132" max="5132" width="3" style="80" customWidth="1"/>
    <col min="5133" max="5133" width="11.85546875" style="80" customWidth="1"/>
    <col min="5134" max="5134" width="3" style="80" customWidth="1"/>
    <col min="5135" max="5135" width="14.7109375" style="80" customWidth="1"/>
    <col min="5136" max="5370" width="11" style="80"/>
    <col min="5371" max="5371" width="4" style="80" customWidth="1"/>
    <col min="5372" max="5372" width="3" style="80" customWidth="1"/>
    <col min="5373" max="5373" width="18.42578125" style="80" customWidth="1"/>
    <col min="5374" max="5374" width="3" style="80" customWidth="1"/>
    <col min="5375" max="5375" width="9.28515625" style="80" customWidth="1"/>
    <col min="5376" max="5376" width="3" style="80" customWidth="1"/>
    <col min="5377" max="5377" width="9" style="80" customWidth="1"/>
    <col min="5378" max="5378" width="3" style="80" customWidth="1"/>
    <col min="5379" max="5379" width="7.7109375" style="80" customWidth="1"/>
    <col min="5380" max="5380" width="3" style="80" customWidth="1"/>
    <col min="5381" max="5381" width="9" style="80" customWidth="1"/>
    <col min="5382" max="5382" width="3" style="80" customWidth="1"/>
    <col min="5383" max="5383" width="7.7109375" style="80" customWidth="1"/>
    <col min="5384" max="5384" width="3" style="80" customWidth="1"/>
    <col min="5385" max="5385" width="10.7109375" style="80" customWidth="1"/>
    <col min="5386" max="5386" width="3" style="80" customWidth="1"/>
    <col min="5387" max="5387" width="10.85546875" style="80" customWidth="1"/>
    <col min="5388" max="5388" width="3" style="80" customWidth="1"/>
    <col min="5389" max="5389" width="11.85546875" style="80" customWidth="1"/>
    <col min="5390" max="5390" width="3" style="80" customWidth="1"/>
    <col min="5391" max="5391" width="14.7109375" style="80" customWidth="1"/>
    <col min="5392" max="5626" width="11" style="80"/>
    <col min="5627" max="5627" width="4" style="80" customWidth="1"/>
    <col min="5628" max="5628" width="3" style="80" customWidth="1"/>
    <col min="5629" max="5629" width="18.42578125" style="80" customWidth="1"/>
    <col min="5630" max="5630" width="3" style="80" customWidth="1"/>
    <col min="5631" max="5631" width="9.28515625" style="80" customWidth="1"/>
    <col min="5632" max="5632" width="3" style="80" customWidth="1"/>
    <col min="5633" max="5633" width="9" style="80" customWidth="1"/>
    <col min="5634" max="5634" width="3" style="80" customWidth="1"/>
    <col min="5635" max="5635" width="7.7109375" style="80" customWidth="1"/>
    <col min="5636" max="5636" width="3" style="80" customWidth="1"/>
    <col min="5637" max="5637" width="9" style="80" customWidth="1"/>
    <col min="5638" max="5638" width="3" style="80" customWidth="1"/>
    <col min="5639" max="5639" width="7.7109375" style="80" customWidth="1"/>
    <col min="5640" max="5640" width="3" style="80" customWidth="1"/>
    <col min="5641" max="5641" width="10.7109375" style="80" customWidth="1"/>
    <col min="5642" max="5642" width="3" style="80" customWidth="1"/>
    <col min="5643" max="5643" width="10.85546875" style="80" customWidth="1"/>
    <col min="5644" max="5644" width="3" style="80" customWidth="1"/>
    <col min="5645" max="5645" width="11.85546875" style="80" customWidth="1"/>
    <col min="5646" max="5646" width="3" style="80" customWidth="1"/>
    <col min="5647" max="5647" width="14.7109375" style="80" customWidth="1"/>
    <col min="5648" max="5882" width="11" style="80"/>
    <col min="5883" max="5883" width="4" style="80" customWidth="1"/>
    <col min="5884" max="5884" width="3" style="80" customWidth="1"/>
    <col min="5885" max="5885" width="18.42578125" style="80" customWidth="1"/>
    <col min="5886" max="5886" width="3" style="80" customWidth="1"/>
    <col min="5887" max="5887" width="9.28515625" style="80" customWidth="1"/>
    <col min="5888" max="5888" width="3" style="80" customWidth="1"/>
    <col min="5889" max="5889" width="9" style="80" customWidth="1"/>
    <col min="5890" max="5890" width="3" style="80" customWidth="1"/>
    <col min="5891" max="5891" width="7.7109375" style="80" customWidth="1"/>
    <col min="5892" max="5892" width="3" style="80" customWidth="1"/>
    <col min="5893" max="5893" width="9" style="80" customWidth="1"/>
    <col min="5894" max="5894" width="3" style="80" customWidth="1"/>
    <col min="5895" max="5895" width="7.7109375" style="80" customWidth="1"/>
    <col min="5896" max="5896" width="3" style="80" customWidth="1"/>
    <col min="5897" max="5897" width="10.7109375" style="80" customWidth="1"/>
    <col min="5898" max="5898" width="3" style="80" customWidth="1"/>
    <col min="5899" max="5899" width="10.85546875" style="80" customWidth="1"/>
    <col min="5900" max="5900" width="3" style="80" customWidth="1"/>
    <col min="5901" max="5901" width="11.85546875" style="80" customWidth="1"/>
    <col min="5902" max="5902" width="3" style="80" customWidth="1"/>
    <col min="5903" max="5903" width="14.7109375" style="80" customWidth="1"/>
    <col min="5904" max="6138" width="11" style="80"/>
    <col min="6139" max="6139" width="4" style="80" customWidth="1"/>
    <col min="6140" max="6140" width="3" style="80" customWidth="1"/>
    <col min="6141" max="6141" width="18.42578125" style="80" customWidth="1"/>
    <col min="6142" max="6142" width="3" style="80" customWidth="1"/>
    <col min="6143" max="6143" width="9.28515625" style="80" customWidth="1"/>
    <col min="6144" max="6144" width="3" style="80" customWidth="1"/>
    <col min="6145" max="6145" width="9" style="80" customWidth="1"/>
    <col min="6146" max="6146" width="3" style="80" customWidth="1"/>
    <col min="6147" max="6147" width="7.7109375" style="80" customWidth="1"/>
    <col min="6148" max="6148" width="3" style="80" customWidth="1"/>
    <col min="6149" max="6149" width="9" style="80" customWidth="1"/>
    <col min="6150" max="6150" width="3" style="80" customWidth="1"/>
    <col min="6151" max="6151" width="7.7109375" style="80" customWidth="1"/>
    <col min="6152" max="6152" width="3" style="80" customWidth="1"/>
    <col min="6153" max="6153" width="10.7109375" style="80" customWidth="1"/>
    <col min="6154" max="6154" width="3" style="80" customWidth="1"/>
    <col min="6155" max="6155" width="10.85546875" style="80" customWidth="1"/>
    <col min="6156" max="6156" width="3" style="80" customWidth="1"/>
    <col min="6157" max="6157" width="11.85546875" style="80" customWidth="1"/>
    <col min="6158" max="6158" width="3" style="80" customWidth="1"/>
    <col min="6159" max="6159" width="14.7109375" style="80" customWidth="1"/>
    <col min="6160" max="6394" width="11" style="80"/>
    <col min="6395" max="6395" width="4" style="80" customWidth="1"/>
    <col min="6396" max="6396" width="3" style="80" customWidth="1"/>
    <col min="6397" max="6397" width="18.42578125" style="80" customWidth="1"/>
    <col min="6398" max="6398" width="3" style="80" customWidth="1"/>
    <col min="6399" max="6399" width="9.28515625" style="80" customWidth="1"/>
    <col min="6400" max="6400" width="3" style="80" customWidth="1"/>
    <col min="6401" max="6401" width="9" style="80" customWidth="1"/>
    <col min="6402" max="6402" width="3" style="80" customWidth="1"/>
    <col min="6403" max="6403" width="7.7109375" style="80" customWidth="1"/>
    <col min="6404" max="6404" width="3" style="80" customWidth="1"/>
    <col min="6405" max="6405" width="9" style="80" customWidth="1"/>
    <col min="6406" max="6406" width="3" style="80" customWidth="1"/>
    <col min="6407" max="6407" width="7.7109375" style="80" customWidth="1"/>
    <col min="6408" max="6408" width="3" style="80" customWidth="1"/>
    <col min="6409" max="6409" width="10.7109375" style="80" customWidth="1"/>
    <col min="6410" max="6410" width="3" style="80" customWidth="1"/>
    <col min="6411" max="6411" width="10.85546875" style="80" customWidth="1"/>
    <col min="6412" max="6412" width="3" style="80" customWidth="1"/>
    <col min="6413" max="6413" width="11.85546875" style="80" customWidth="1"/>
    <col min="6414" max="6414" width="3" style="80" customWidth="1"/>
    <col min="6415" max="6415" width="14.7109375" style="80" customWidth="1"/>
    <col min="6416" max="6650" width="11" style="80"/>
    <col min="6651" max="6651" width="4" style="80" customWidth="1"/>
    <col min="6652" max="6652" width="3" style="80" customWidth="1"/>
    <col min="6653" max="6653" width="18.42578125" style="80" customWidth="1"/>
    <col min="6654" max="6654" width="3" style="80" customWidth="1"/>
    <col min="6655" max="6655" width="9.28515625" style="80" customWidth="1"/>
    <col min="6656" max="6656" width="3" style="80" customWidth="1"/>
    <col min="6657" max="6657" width="9" style="80" customWidth="1"/>
    <col min="6658" max="6658" width="3" style="80" customWidth="1"/>
    <col min="6659" max="6659" width="7.7109375" style="80" customWidth="1"/>
    <col min="6660" max="6660" width="3" style="80" customWidth="1"/>
    <col min="6661" max="6661" width="9" style="80" customWidth="1"/>
    <col min="6662" max="6662" width="3" style="80" customWidth="1"/>
    <col min="6663" max="6663" width="7.7109375" style="80" customWidth="1"/>
    <col min="6664" max="6664" width="3" style="80" customWidth="1"/>
    <col min="6665" max="6665" width="10.7109375" style="80" customWidth="1"/>
    <col min="6666" max="6666" width="3" style="80" customWidth="1"/>
    <col min="6667" max="6667" width="10.85546875" style="80" customWidth="1"/>
    <col min="6668" max="6668" width="3" style="80" customWidth="1"/>
    <col min="6669" max="6669" width="11.85546875" style="80" customWidth="1"/>
    <col min="6670" max="6670" width="3" style="80" customWidth="1"/>
    <col min="6671" max="6671" width="14.7109375" style="80" customWidth="1"/>
    <col min="6672" max="6906" width="11" style="80"/>
    <col min="6907" max="6907" width="4" style="80" customWidth="1"/>
    <col min="6908" max="6908" width="3" style="80" customWidth="1"/>
    <col min="6909" max="6909" width="18.42578125" style="80" customWidth="1"/>
    <col min="6910" max="6910" width="3" style="80" customWidth="1"/>
    <col min="6911" max="6911" width="9.28515625" style="80" customWidth="1"/>
    <col min="6912" max="6912" width="3" style="80" customWidth="1"/>
    <col min="6913" max="6913" width="9" style="80" customWidth="1"/>
    <col min="6914" max="6914" width="3" style="80" customWidth="1"/>
    <col min="6915" max="6915" width="7.7109375" style="80" customWidth="1"/>
    <col min="6916" max="6916" width="3" style="80" customWidth="1"/>
    <col min="6917" max="6917" width="9" style="80" customWidth="1"/>
    <col min="6918" max="6918" width="3" style="80" customWidth="1"/>
    <col min="6919" max="6919" width="7.7109375" style="80" customWidth="1"/>
    <col min="6920" max="6920" width="3" style="80" customWidth="1"/>
    <col min="6921" max="6921" width="10.7109375" style="80" customWidth="1"/>
    <col min="6922" max="6922" width="3" style="80" customWidth="1"/>
    <col min="6923" max="6923" width="10.85546875" style="80" customWidth="1"/>
    <col min="6924" max="6924" width="3" style="80" customWidth="1"/>
    <col min="6925" max="6925" width="11.85546875" style="80" customWidth="1"/>
    <col min="6926" max="6926" width="3" style="80" customWidth="1"/>
    <col min="6927" max="6927" width="14.7109375" style="80" customWidth="1"/>
    <col min="6928" max="7162" width="11" style="80"/>
    <col min="7163" max="7163" width="4" style="80" customWidth="1"/>
    <col min="7164" max="7164" width="3" style="80" customWidth="1"/>
    <col min="7165" max="7165" width="18.42578125" style="80" customWidth="1"/>
    <col min="7166" max="7166" width="3" style="80" customWidth="1"/>
    <col min="7167" max="7167" width="9.28515625" style="80" customWidth="1"/>
    <col min="7168" max="7168" width="3" style="80" customWidth="1"/>
    <col min="7169" max="7169" width="9" style="80" customWidth="1"/>
    <col min="7170" max="7170" width="3" style="80" customWidth="1"/>
    <col min="7171" max="7171" width="7.7109375" style="80" customWidth="1"/>
    <col min="7172" max="7172" width="3" style="80" customWidth="1"/>
    <col min="7173" max="7173" width="9" style="80" customWidth="1"/>
    <col min="7174" max="7174" width="3" style="80" customWidth="1"/>
    <col min="7175" max="7175" width="7.7109375" style="80" customWidth="1"/>
    <col min="7176" max="7176" width="3" style="80" customWidth="1"/>
    <col min="7177" max="7177" width="10.7109375" style="80" customWidth="1"/>
    <col min="7178" max="7178" width="3" style="80" customWidth="1"/>
    <col min="7179" max="7179" width="10.85546875" style="80" customWidth="1"/>
    <col min="7180" max="7180" width="3" style="80" customWidth="1"/>
    <col min="7181" max="7181" width="11.85546875" style="80" customWidth="1"/>
    <col min="7182" max="7182" width="3" style="80" customWidth="1"/>
    <col min="7183" max="7183" width="14.7109375" style="80" customWidth="1"/>
    <col min="7184" max="7418" width="11" style="80"/>
    <col min="7419" max="7419" width="4" style="80" customWidth="1"/>
    <col min="7420" max="7420" width="3" style="80" customWidth="1"/>
    <col min="7421" max="7421" width="18.42578125" style="80" customWidth="1"/>
    <col min="7422" max="7422" width="3" style="80" customWidth="1"/>
    <col min="7423" max="7423" width="9.28515625" style="80" customWidth="1"/>
    <col min="7424" max="7424" width="3" style="80" customWidth="1"/>
    <col min="7425" max="7425" width="9" style="80" customWidth="1"/>
    <col min="7426" max="7426" width="3" style="80" customWidth="1"/>
    <col min="7427" max="7427" width="7.7109375" style="80" customWidth="1"/>
    <col min="7428" max="7428" width="3" style="80" customWidth="1"/>
    <col min="7429" max="7429" width="9" style="80" customWidth="1"/>
    <col min="7430" max="7430" width="3" style="80" customWidth="1"/>
    <col min="7431" max="7431" width="7.7109375" style="80" customWidth="1"/>
    <col min="7432" max="7432" width="3" style="80" customWidth="1"/>
    <col min="7433" max="7433" width="10.7109375" style="80" customWidth="1"/>
    <col min="7434" max="7434" width="3" style="80" customWidth="1"/>
    <col min="7435" max="7435" width="10.85546875" style="80" customWidth="1"/>
    <col min="7436" max="7436" width="3" style="80" customWidth="1"/>
    <col min="7437" max="7437" width="11.85546875" style="80" customWidth="1"/>
    <col min="7438" max="7438" width="3" style="80" customWidth="1"/>
    <col min="7439" max="7439" width="14.7109375" style="80" customWidth="1"/>
    <col min="7440" max="7674" width="11" style="80"/>
    <col min="7675" max="7675" width="4" style="80" customWidth="1"/>
    <col min="7676" max="7676" width="3" style="80" customWidth="1"/>
    <col min="7677" max="7677" width="18.42578125" style="80" customWidth="1"/>
    <col min="7678" max="7678" width="3" style="80" customWidth="1"/>
    <col min="7679" max="7679" width="9.28515625" style="80" customWidth="1"/>
    <col min="7680" max="7680" width="3" style="80" customWidth="1"/>
    <col min="7681" max="7681" width="9" style="80" customWidth="1"/>
    <col min="7682" max="7682" width="3" style="80" customWidth="1"/>
    <col min="7683" max="7683" width="7.7109375" style="80" customWidth="1"/>
    <col min="7684" max="7684" width="3" style="80" customWidth="1"/>
    <col min="7685" max="7685" width="9" style="80" customWidth="1"/>
    <col min="7686" max="7686" width="3" style="80" customWidth="1"/>
    <col min="7687" max="7687" width="7.7109375" style="80" customWidth="1"/>
    <col min="7688" max="7688" width="3" style="80" customWidth="1"/>
    <col min="7689" max="7689" width="10.7109375" style="80" customWidth="1"/>
    <col min="7690" max="7690" width="3" style="80" customWidth="1"/>
    <col min="7691" max="7691" width="10.85546875" style="80" customWidth="1"/>
    <col min="7692" max="7692" width="3" style="80" customWidth="1"/>
    <col min="7693" max="7693" width="11.85546875" style="80" customWidth="1"/>
    <col min="7694" max="7694" width="3" style="80" customWidth="1"/>
    <col min="7695" max="7695" width="14.7109375" style="80" customWidth="1"/>
    <col min="7696" max="7930" width="11" style="80"/>
    <col min="7931" max="7931" width="4" style="80" customWidth="1"/>
    <col min="7932" max="7932" width="3" style="80" customWidth="1"/>
    <col min="7933" max="7933" width="18.42578125" style="80" customWidth="1"/>
    <col min="7934" max="7934" width="3" style="80" customWidth="1"/>
    <col min="7935" max="7935" width="9.28515625" style="80" customWidth="1"/>
    <col min="7936" max="7936" width="3" style="80" customWidth="1"/>
    <col min="7937" max="7937" width="9" style="80" customWidth="1"/>
    <col min="7938" max="7938" width="3" style="80" customWidth="1"/>
    <col min="7939" max="7939" width="7.7109375" style="80" customWidth="1"/>
    <col min="7940" max="7940" width="3" style="80" customWidth="1"/>
    <col min="7941" max="7941" width="9" style="80" customWidth="1"/>
    <col min="7942" max="7942" width="3" style="80" customWidth="1"/>
    <col min="7943" max="7943" width="7.7109375" style="80" customWidth="1"/>
    <col min="7944" max="7944" width="3" style="80" customWidth="1"/>
    <col min="7945" max="7945" width="10.7109375" style="80" customWidth="1"/>
    <col min="7946" max="7946" width="3" style="80" customWidth="1"/>
    <col min="7947" max="7947" width="10.85546875" style="80" customWidth="1"/>
    <col min="7948" max="7948" width="3" style="80" customWidth="1"/>
    <col min="7949" max="7949" width="11.85546875" style="80" customWidth="1"/>
    <col min="7950" max="7950" width="3" style="80" customWidth="1"/>
    <col min="7951" max="7951" width="14.7109375" style="80" customWidth="1"/>
    <col min="7952" max="8186" width="11" style="80"/>
    <col min="8187" max="8187" width="4" style="80" customWidth="1"/>
    <col min="8188" max="8188" width="3" style="80" customWidth="1"/>
    <col min="8189" max="8189" width="18.42578125" style="80" customWidth="1"/>
    <col min="8190" max="8190" width="3" style="80" customWidth="1"/>
    <col min="8191" max="8191" width="9.28515625" style="80" customWidth="1"/>
    <col min="8192" max="8192" width="3" style="80" customWidth="1"/>
    <col min="8193" max="8193" width="9" style="80" customWidth="1"/>
    <col min="8194" max="8194" width="3" style="80" customWidth="1"/>
    <col min="8195" max="8195" width="7.7109375" style="80" customWidth="1"/>
    <col min="8196" max="8196" width="3" style="80" customWidth="1"/>
    <col min="8197" max="8197" width="9" style="80" customWidth="1"/>
    <col min="8198" max="8198" width="3" style="80" customWidth="1"/>
    <col min="8199" max="8199" width="7.7109375" style="80" customWidth="1"/>
    <col min="8200" max="8200" width="3" style="80" customWidth="1"/>
    <col min="8201" max="8201" width="10.7109375" style="80" customWidth="1"/>
    <col min="8202" max="8202" width="3" style="80" customWidth="1"/>
    <col min="8203" max="8203" width="10.85546875" style="80" customWidth="1"/>
    <col min="8204" max="8204" width="3" style="80" customWidth="1"/>
    <col min="8205" max="8205" width="11.85546875" style="80" customWidth="1"/>
    <col min="8206" max="8206" width="3" style="80" customWidth="1"/>
    <col min="8207" max="8207" width="14.7109375" style="80" customWidth="1"/>
    <col min="8208" max="8442" width="11" style="80"/>
    <col min="8443" max="8443" width="4" style="80" customWidth="1"/>
    <col min="8444" max="8444" width="3" style="80" customWidth="1"/>
    <col min="8445" max="8445" width="18.42578125" style="80" customWidth="1"/>
    <col min="8446" max="8446" width="3" style="80" customWidth="1"/>
    <col min="8447" max="8447" width="9.28515625" style="80" customWidth="1"/>
    <col min="8448" max="8448" width="3" style="80" customWidth="1"/>
    <col min="8449" max="8449" width="9" style="80" customWidth="1"/>
    <col min="8450" max="8450" width="3" style="80" customWidth="1"/>
    <col min="8451" max="8451" width="7.7109375" style="80" customWidth="1"/>
    <col min="8452" max="8452" width="3" style="80" customWidth="1"/>
    <col min="8453" max="8453" width="9" style="80" customWidth="1"/>
    <col min="8454" max="8454" width="3" style="80" customWidth="1"/>
    <col min="8455" max="8455" width="7.7109375" style="80" customWidth="1"/>
    <col min="8456" max="8456" width="3" style="80" customWidth="1"/>
    <col min="8457" max="8457" width="10.7109375" style="80" customWidth="1"/>
    <col min="8458" max="8458" width="3" style="80" customWidth="1"/>
    <col min="8459" max="8459" width="10.85546875" style="80" customWidth="1"/>
    <col min="8460" max="8460" width="3" style="80" customWidth="1"/>
    <col min="8461" max="8461" width="11.85546875" style="80" customWidth="1"/>
    <col min="8462" max="8462" width="3" style="80" customWidth="1"/>
    <col min="8463" max="8463" width="14.7109375" style="80" customWidth="1"/>
    <col min="8464" max="8698" width="11" style="80"/>
    <col min="8699" max="8699" width="4" style="80" customWidth="1"/>
    <col min="8700" max="8700" width="3" style="80" customWidth="1"/>
    <col min="8701" max="8701" width="18.42578125" style="80" customWidth="1"/>
    <col min="8702" max="8702" width="3" style="80" customWidth="1"/>
    <col min="8703" max="8703" width="9.28515625" style="80" customWidth="1"/>
    <col min="8704" max="8704" width="3" style="80" customWidth="1"/>
    <col min="8705" max="8705" width="9" style="80" customWidth="1"/>
    <col min="8706" max="8706" width="3" style="80" customWidth="1"/>
    <col min="8707" max="8707" width="7.7109375" style="80" customWidth="1"/>
    <col min="8708" max="8708" width="3" style="80" customWidth="1"/>
    <col min="8709" max="8709" width="9" style="80" customWidth="1"/>
    <col min="8710" max="8710" width="3" style="80" customWidth="1"/>
    <col min="8711" max="8711" width="7.7109375" style="80" customWidth="1"/>
    <col min="8712" max="8712" width="3" style="80" customWidth="1"/>
    <col min="8713" max="8713" width="10.7109375" style="80" customWidth="1"/>
    <col min="8714" max="8714" width="3" style="80" customWidth="1"/>
    <col min="8715" max="8715" width="10.85546875" style="80" customWidth="1"/>
    <col min="8716" max="8716" width="3" style="80" customWidth="1"/>
    <col min="8717" max="8717" width="11.85546875" style="80" customWidth="1"/>
    <col min="8718" max="8718" width="3" style="80" customWidth="1"/>
    <col min="8719" max="8719" width="14.7109375" style="80" customWidth="1"/>
    <col min="8720" max="8954" width="11" style="80"/>
    <col min="8955" max="8955" width="4" style="80" customWidth="1"/>
    <col min="8956" max="8956" width="3" style="80" customWidth="1"/>
    <col min="8957" max="8957" width="18.42578125" style="80" customWidth="1"/>
    <col min="8958" max="8958" width="3" style="80" customWidth="1"/>
    <col min="8959" max="8959" width="9.28515625" style="80" customWidth="1"/>
    <col min="8960" max="8960" width="3" style="80" customWidth="1"/>
    <col min="8961" max="8961" width="9" style="80" customWidth="1"/>
    <col min="8962" max="8962" width="3" style="80" customWidth="1"/>
    <col min="8963" max="8963" width="7.7109375" style="80" customWidth="1"/>
    <col min="8964" max="8964" width="3" style="80" customWidth="1"/>
    <col min="8965" max="8965" width="9" style="80" customWidth="1"/>
    <col min="8966" max="8966" width="3" style="80" customWidth="1"/>
    <col min="8967" max="8967" width="7.7109375" style="80" customWidth="1"/>
    <col min="8968" max="8968" width="3" style="80" customWidth="1"/>
    <col min="8969" max="8969" width="10.7109375" style="80" customWidth="1"/>
    <col min="8970" max="8970" width="3" style="80" customWidth="1"/>
    <col min="8971" max="8971" width="10.85546875" style="80" customWidth="1"/>
    <col min="8972" max="8972" width="3" style="80" customWidth="1"/>
    <col min="8973" max="8973" width="11.85546875" style="80" customWidth="1"/>
    <col min="8974" max="8974" width="3" style="80" customWidth="1"/>
    <col min="8975" max="8975" width="14.7109375" style="80" customWidth="1"/>
    <col min="8976" max="9210" width="11" style="80"/>
    <col min="9211" max="9211" width="4" style="80" customWidth="1"/>
    <col min="9212" max="9212" width="3" style="80" customWidth="1"/>
    <col min="9213" max="9213" width="18.42578125" style="80" customWidth="1"/>
    <col min="9214" max="9214" width="3" style="80" customWidth="1"/>
    <col min="9215" max="9215" width="9.28515625" style="80" customWidth="1"/>
    <col min="9216" max="9216" width="3" style="80" customWidth="1"/>
    <col min="9217" max="9217" width="9" style="80" customWidth="1"/>
    <col min="9218" max="9218" width="3" style="80" customWidth="1"/>
    <col min="9219" max="9219" width="7.7109375" style="80" customWidth="1"/>
    <col min="9220" max="9220" width="3" style="80" customWidth="1"/>
    <col min="9221" max="9221" width="9" style="80" customWidth="1"/>
    <col min="9222" max="9222" width="3" style="80" customWidth="1"/>
    <col min="9223" max="9223" width="7.7109375" style="80" customWidth="1"/>
    <col min="9224" max="9224" width="3" style="80" customWidth="1"/>
    <col min="9225" max="9225" width="10.7109375" style="80" customWidth="1"/>
    <col min="9226" max="9226" width="3" style="80" customWidth="1"/>
    <col min="9227" max="9227" width="10.85546875" style="80" customWidth="1"/>
    <col min="9228" max="9228" width="3" style="80" customWidth="1"/>
    <col min="9229" max="9229" width="11.85546875" style="80" customWidth="1"/>
    <col min="9230" max="9230" width="3" style="80" customWidth="1"/>
    <col min="9231" max="9231" width="14.7109375" style="80" customWidth="1"/>
    <col min="9232" max="9466" width="11" style="80"/>
    <col min="9467" max="9467" width="4" style="80" customWidth="1"/>
    <col min="9468" max="9468" width="3" style="80" customWidth="1"/>
    <col min="9469" max="9469" width="18.42578125" style="80" customWidth="1"/>
    <col min="9470" max="9470" width="3" style="80" customWidth="1"/>
    <col min="9471" max="9471" width="9.28515625" style="80" customWidth="1"/>
    <col min="9472" max="9472" width="3" style="80" customWidth="1"/>
    <col min="9473" max="9473" width="9" style="80" customWidth="1"/>
    <col min="9474" max="9474" width="3" style="80" customWidth="1"/>
    <col min="9475" max="9475" width="7.7109375" style="80" customWidth="1"/>
    <col min="9476" max="9476" width="3" style="80" customWidth="1"/>
    <col min="9477" max="9477" width="9" style="80" customWidth="1"/>
    <col min="9478" max="9478" width="3" style="80" customWidth="1"/>
    <col min="9479" max="9479" width="7.7109375" style="80" customWidth="1"/>
    <col min="9480" max="9480" width="3" style="80" customWidth="1"/>
    <col min="9481" max="9481" width="10.7109375" style="80" customWidth="1"/>
    <col min="9482" max="9482" width="3" style="80" customWidth="1"/>
    <col min="9483" max="9483" width="10.85546875" style="80" customWidth="1"/>
    <col min="9484" max="9484" width="3" style="80" customWidth="1"/>
    <col min="9485" max="9485" width="11.85546875" style="80" customWidth="1"/>
    <col min="9486" max="9486" width="3" style="80" customWidth="1"/>
    <col min="9487" max="9487" width="14.7109375" style="80" customWidth="1"/>
    <col min="9488" max="9722" width="11" style="80"/>
    <col min="9723" max="9723" width="4" style="80" customWidth="1"/>
    <col min="9724" max="9724" width="3" style="80" customWidth="1"/>
    <col min="9725" max="9725" width="18.42578125" style="80" customWidth="1"/>
    <col min="9726" max="9726" width="3" style="80" customWidth="1"/>
    <col min="9727" max="9727" width="9.28515625" style="80" customWidth="1"/>
    <col min="9728" max="9728" width="3" style="80" customWidth="1"/>
    <col min="9729" max="9729" width="9" style="80" customWidth="1"/>
    <col min="9730" max="9730" width="3" style="80" customWidth="1"/>
    <col min="9731" max="9731" width="7.7109375" style="80" customWidth="1"/>
    <col min="9732" max="9732" width="3" style="80" customWidth="1"/>
    <col min="9733" max="9733" width="9" style="80" customWidth="1"/>
    <col min="9734" max="9734" width="3" style="80" customWidth="1"/>
    <col min="9735" max="9735" width="7.7109375" style="80" customWidth="1"/>
    <col min="9736" max="9736" width="3" style="80" customWidth="1"/>
    <col min="9737" max="9737" width="10.7109375" style="80" customWidth="1"/>
    <col min="9738" max="9738" width="3" style="80" customWidth="1"/>
    <col min="9739" max="9739" width="10.85546875" style="80" customWidth="1"/>
    <col min="9740" max="9740" width="3" style="80" customWidth="1"/>
    <col min="9741" max="9741" width="11.85546875" style="80" customWidth="1"/>
    <col min="9742" max="9742" width="3" style="80" customWidth="1"/>
    <col min="9743" max="9743" width="14.7109375" style="80" customWidth="1"/>
    <col min="9744" max="9978" width="11" style="80"/>
    <col min="9979" max="9979" width="4" style="80" customWidth="1"/>
    <col min="9980" max="9980" width="3" style="80" customWidth="1"/>
    <col min="9981" max="9981" width="18.42578125" style="80" customWidth="1"/>
    <col min="9982" max="9982" width="3" style="80" customWidth="1"/>
    <col min="9983" max="9983" width="9.28515625" style="80" customWidth="1"/>
    <col min="9984" max="9984" width="3" style="80" customWidth="1"/>
    <col min="9985" max="9985" width="9" style="80" customWidth="1"/>
    <col min="9986" max="9986" width="3" style="80" customWidth="1"/>
    <col min="9987" max="9987" width="7.7109375" style="80" customWidth="1"/>
    <col min="9988" max="9988" width="3" style="80" customWidth="1"/>
    <col min="9989" max="9989" width="9" style="80" customWidth="1"/>
    <col min="9990" max="9990" width="3" style="80" customWidth="1"/>
    <col min="9991" max="9991" width="7.7109375" style="80" customWidth="1"/>
    <col min="9992" max="9992" width="3" style="80" customWidth="1"/>
    <col min="9993" max="9993" width="10.7109375" style="80" customWidth="1"/>
    <col min="9994" max="9994" width="3" style="80" customWidth="1"/>
    <col min="9995" max="9995" width="10.85546875" style="80" customWidth="1"/>
    <col min="9996" max="9996" width="3" style="80" customWidth="1"/>
    <col min="9997" max="9997" width="11.85546875" style="80" customWidth="1"/>
    <col min="9998" max="9998" width="3" style="80" customWidth="1"/>
    <col min="9999" max="9999" width="14.7109375" style="80" customWidth="1"/>
    <col min="10000" max="10234" width="11" style="80"/>
    <col min="10235" max="10235" width="4" style="80" customWidth="1"/>
    <col min="10236" max="10236" width="3" style="80" customWidth="1"/>
    <col min="10237" max="10237" width="18.42578125" style="80" customWidth="1"/>
    <col min="10238" max="10238" width="3" style="80" customWidth="1"/>
    <col min="10239" max="10239" width="9.28515625" style="80" customWidth="1"/>
    <col min="10240" max="10240" width="3" style="80" customWidth="1"/>
    <col min="10241" max="10241" width="9" style="80" customWidth="1"/>
    <col min="10242" max="10242" width="3" style="80" customWidth="1"/>
    <col min="10243" max="10243" width="7.7109375" style="80" customWidth="1"/>
    <col min="10244" max="10244" width="3" style="80" customWidth="1"/>
    <col min="10245" max="10245" width="9" style="80" customWidth="1"/>
    <col min="10246" max="10246" width="3" style="80" customWidth="1"/>
    <col min="10247" max="10247" width="7.7109375" style="80" customWidth="1"/>
    <col min="10248" max="10248" width="3" style="80" customWidth="1"/>
    <col min="10249" max="10249" width="10.7109375" style="80" customWidth="1"/>
    <col min="10250" max="10250" width="3" style="80" customWidth="1"/>
    <col min="10251" max="10251" width="10.85546875" style="80" customWidth="1"/>
    <col min="10252" max="10252" width="3" style="80" customWidth="1"/>
    <col min="10253" max="10253" width="11.85546875" style="80" customWidth="1"/>
    <col min="10254" max="10254" width="3" style="80" customWidth="1"/>
    <col min="10255" max="10255" width="14.7109375" style="80" customWidth="1"/>
    <col min="10256" max="10490" width="11" style="80"/>
    <col min="10491" max="10491" width="4" style="80" customWidth="1"/>
    <col min="10492" max="10492" width="3" style="80" customWidth="1"/>
    <col min="10493" max="10493" width="18.42578125" style="80" customWidth="1"/>
    <col min="10494" max="10494" width="3" style="80" customWidth="1"/>
    <col min="10495" max="10495" width="9.28515625" style="80" customWidth="1"/>
    <col min="10496" max="10496" width="3" style="80" customWidth="1"/>
    <col min="10497" max="10497" width="9" style="80" customWidth="1"/>
    <col min="10498" max="10498" width="3" style="80" customWidth="1"/>
    <col min="10499" max="10499" width="7.7109375" style="80" customWidth="1"/>
    <col min="10500" max="10500" width="3" style="80" customWidth="1"/>
    <col min="10501" max="10501" width="9" style="80" customWidth="1"/>
    <col min="10502" max="10502" width="3" style="80" customWidth="1"/>
    <col min="10503" max="10503" width="7.7109375" style="80" customWidth="1"/>
    <col min="10504" max="10504" width="3" style="80" customWidth="1"/>
    <col min="10505" max="10505" width="10.7109375" style="80" customWidth="1"/>
    <col min="10506" max="10506" width="3" style="80" customWidth="1"/>
    <col min="10507" max="10507" width="10.85546875" style="80" customWidth="1"/>
    <col min="10508" max="10508" width="3" style="80" customWidth="1"/>
    <col min="10509" max="10509" width="11.85546875" style="80" customWidth="1"/>
    <col min="10510" max="10510" width="3" style="80" customWidth="1"/>
    <col min="10511" max="10511" width="14.7109375" style="80" customWidth="1"/>
    <col min="10512" max="10746" width="11" style="80"/>
    <col min="10747" max="10747" width="4" style="80" customWidth="1"/>
    <col min="10748" max="10748" width="3" style="80" customWidth="1"/>
    <col min="10749" max="10749" width="18.42578125" style="80" customWidth="1"/>
    <col min="10750" max="10750" width="3" style="80" customWidth="1"/>
    <col min="10751" max="10751" width="9.28515625" style="80" customWidth="1"/>
    <col min="10752" max="10752" width="3" style="80" customWidth="1"/>
    <col min="10753" max="10753" width="9" style="80" customWidth="1"/>
    <col min="10754" max="10754" width="3" style="80" customWidth="1"/>
    <col min="10755" max="10755" width="7.7109375" style="80" customWidth="1"/>
    <col min="10756" max="10756" width="3" style="80" customWidth="1"/>
    <col min="10757" max="10757" width="9" style="80" customWidth="1"/>
    <col min="10758" max="10758" width="3" style="80" customWidth="1"/>
    <col min="10759" max="10759" width="7.7109375" style="80" customWidth="1"/>
    <col min="10760" max="10760" width="3" style="80" customWidth="1"/>
    <col min="10761" max="10761" width="10.7109375" style="80" customWidth="1"/>
    <col min="10762" max="10762" width="3" style="80" customWidth="1"/>
    <col min="10763" max="10763" width="10.85546875" style="80" customWidth="1"/>
    <col min="10764" max="10764" width="3" style="80" customWidth="1"/>
    <col min="10765" max="10765" width="11.85546875" style="80" customWidth="1"/>
    <col min="10766" max="10766" width="3" style="80" customWidth="1"/>
    <col min="10767" max="10767" width="14.7109375" style="80" customWidth="1"/>
    <col min="10768" max="11002" width="11" style="80"/>
    <col min="11003" max="11003" width="4" style="80" customWidth="1"/>
    <col min="11004" max="11004" width="3" style="80" customWidth="1"/>
    <col min="11005" max="11005" width="18.42578125" style="80" customWidth="1"/>
    <col min="11006" max="11006" width="3" style="80" customWidth="1"/>
    <col min="11007" max="11007" width="9.28515625" style="80" customWidth="1"/>
    <col min="11008" max="11008" width="3" style="80" customWidth="1"/>
    <col min="11009" max="11009" width="9" style="80" customWidth="1"/>
    <col min="11010" max="11010" width="3" style="80" customWidth="1"/>
    <col min="11011" max="11011" width="7.7109375" style="80" customWidth="1"/>
    <col min="11012" max="11012" width="3" style="80" customWidth="1"/>
    <col min="11013" max="11013" width="9" style="80" customWidth="1"/>
    <col min="11014" max="11014" width="3" style="80" customWidth="1"/>
    <col min="11015" max="11015" width="7.7109375" style="80" customWidth="1"/>
    <col min="11016" max="11016" width="3" style="80" customWidth="1"/>
    <col min="11017" max="11017" width="10.7109375" style="80" customWidth="1"/>
    <col min="11018" max="11018" width="3" style="80" customWidth="1"/>
    <col min="11019" max="11019" width="10.85546875" style="80" customWidth="1"/>
    <col min="11020" max="11020" width="3" style="80" customWidth="1"/>
    <col min="11021" max="11021" width="11.85546875" style="80" customWidth="1"/>
    <col min="11022" max="11022" width="3" style="80" customWidth="1"/>
    <col min="11023" max="11023" width="14.7109375" style="80" customWidth="1"/>
    <col min="11024" max="11258" width="11" style="80"/>
    <col min="11259" max="11259" width="4" style="80" customWidth="1"/>
    <col min="11260" max="11260" width="3" style="80" customWidth="1"/>
    <col min="11261" max="11261" width="18.42578125" style="80" customWidth="1"/>
    <col min="11262" max="11262" width="3" style="80" customWidth="1"/>
    <col min="11263" max="11263" width="9.28515625" style="80" customWidth="1"/>
    <col min="11264" max="11264" width="3" style="80" customWidth="1"/>
    <col min="11265" max="11265" width="9" style="80" customWidth="1"/>
    <col min="11266" max="11266" width="3" style="80" customWidth="1"/>
    <col min="11267" max="11267" width="7.7109375" style="80" customWidth="1"/>
    <col min="11268" max="11268" width="3" style="80" customWidth="1"/>
    <col min="11269" max="11269" width="9" style="80" customWidth="1"/>
    <col min="11270" max="11270" width="3" style="80" customWidth="1"/>
    <col min="11271" max="11271" width="7.7109375" style="80" customWidth="1"/>
    <col min="11272" max="11272" width="3" style="80" customWidth="1"/>
    <col min="11273" max="11273" width="10.7109375" style="80" customWidth="1"/>
    <col min="11274" max="11274" width="3" style="80" customWidth="1"/>
    <col min="11275" max="11275" width="10.85546875" style="80" customWidth="1"/>
    <col min="11276" max="11276" width="3" style="80" customWidth="1"/>
    <col min="11277" max="11277" width="11.85546875" style="80" customWidth="1"/>
    <col min="11278" max="11278" width="3" style="80" customWidth="1"/>
    <col min="11279" max="11279" width="14.7109375" style="80" customWidth="1"/>
    <col min="11280" max="11514" width="11" style="80"/>
    <col min="11515" max="11515" width="4" style="80" customWidth="1"/>
    <col min="11516" max="11516" width="3" style="80" customWidth="1"/>
    <col min="11517" max="11517" width="18.42578125" style="80" customWidth="1"/>
    <col min="11518" max="11518" width="3" style="80" customWidth="1"/>
    <col min="11519" max="11519" width="9.28515625" style="80" customWidth="1"/>
    <col min="11520" max="11520" width="3" style="80" customWidth="1"/>
    <col min="11521" max="11521" width="9" style="80" customWidth="1"/>
    <col min="11522" max="11522" width="3" style="80" customWidth="1"/>
    <col min="11523" max="11523" width="7.7109375" style="80" customWidth="1"/>
    <col min="11524" max="11524" width="3" style="80" customWidth="1"/>
    <col min="11525" max="11525" width="9" style="80" customWidth="1"/>
    <col min="11526" max="11526" width="3" style="80" customWidth="1"/>
    <col min="11527" max="11527" width="7.7109375" style="80" customWidth="1"/>
    <col min="11528" max="11528" width="3" style="80" customWidth="1"/>
    <col min="11529" max="11529" width="10.7109375" style="80" customWidth="1"/>
    <col min="11530" max="11530" width="3" style="80" customWidth="1"/>
    <col min="11531" max="11531" width="10.85546875" style="80" customWidth="1"/>
    <col min="11532" max="11532" width="3" style="80" customWidth="1"/>
    <col min="11533" max="11533" width="11.85546875" style="80" customWidth="1"/>
    <col min="11534" max="11534" width="3" style="80" customWidth="1"/>
    <col min="11535" max="11535" width="14.7109375" style="80" customWidth="1"/>
    <col min="11536" max="11770" width="11" style="80"/>
    <col min="11771" max="11771" width="4" style="80" customWidth="1"/>
    <col min="11772" max="11772" width="3" style="80" customWidth="1"/>
    <col min="11773" max="11773" width="18.42578125" style="80" customWidth="1"/>
    <col min="11774" max="11774" width="3" style="80" customWidth="1"/>
    <col min="11775" max="11775" width="9.28515625" style="80" customWidth="1"/>
    <col min="11776" max="11776" width="3" style="80" customWidth="1"/>
    <col min="11777" max="11777" width="9" style="80" customWidth="1"/>
    <col min="11778" max="11778" width="3" style="80" customWidth="1"/>
    <col min="11779" max="11779" width="7.7109375" style="80" customWidth="1"/>
    <col min="11780" max="11780" width="3" style="80" customWidth="1"/>
    <col min="11781" max="11781" width="9" style="80" customWidth="1"/>
    <col min="11782" max="11782" width="3" style="80" customWidth="1"/>
    <col min="11783" max="11783" width="7.7109375" style="80" customWidth="1"/>
    <col min="11784" max="11784" width="3" style="80" customWidth="1"/>
    <col min="11785" max="11785" width="10.7109375" style="80" customWidth="1"/>
    <col min="11786" max="11786" width="3" style="80" customWidth="1"/>
    <col min="11787" max="11787" width="10.85546875" style="80" customWidth="1"/>
    <col min="11788" max="11788" width="3" style="80" customWidth="1"/>
    <col min="11789" max="11789" width="11.85546875" style="80" customWidth="1"/>
    <col min="11790" max="11790" width="3" style="80" customWidth="1"/>
    <col min="11791" max="11791" width="14.7109375" style="80" customWidth="1"/>
    <col min="11792" max="12026" width="11" style="80"/>
    <col min="12027" max="12027" width="4" style="80" customWidth="1"/>
    <col min="12028" max="12028" width="3" style="80" customWidth="1"/>
    <col min="12029" max="12029" width="18.42578125" style="80" customWidth="1"/>
    <col min="12030" max="12030" width="3" style="80" customWidth="1"/>
    <col min="12031" max="12031" width="9.28515625" style="80" customWidth="1"/>
    <col min="12032" max="12032" width="3" style="80" customWidth="1"/>
    <col min="12033" max="12033" width="9" style="80" customWidth="1"/>
    <col min="12034" max="12034" width="3" style="80" customWidth="1"/>
    <col min="12035" max="12035" width="7.7109375" style="80" customWidth="1"/>
    <col min="12036" max="12036" width="3" style="80" customWidth="1"/>
    <col min="12037" max="12037" width="9" style="80" customWidth="1"/>
    <col min="12038" max="12038" width="3" style="80" customWidth="1"/>
    <col min="12039" max="12039" width="7.7109375" style="80" customWidth="1"/>
    <col min="12040" max="12040" width="3" style="80" customWidth="1"/>
    <col min="12041" max="12041" width="10.7109375" style="80" customWidth="1"/>
    <col min="12042" max="12042" width="3" style="80" customWidth="1"/>
    <col min="12043" max="12043" width="10.85546875" style="80" customWidth="1"/>
    <col min="12044" max="12044" width="3" style="80" customWidth="1"/>
    <col min="12045" max="12045" width="11.85546875" style="80" customWidth="1"/>
    <col min="12046" max="12046" width="3" style="80" customWidth="1"/>
    <col min="12047" max="12047" width="14.7109375" style="80" customWidth="1"/>
    <col min="12048" max="12282" width="11" style="80"/>
    <col min="12283" max="12283" width="4" style="80" customWidth="1"/>
    <col min="12284" max="12284" width="3" style="80" customWidth="1"/>
    <col min="12285" max="12285" width="18.42578125" style="80" customWidth="1"/>
    <col min="12286" max="12286" width="3" style="80" customWidth="1"/>
    <col min="12287" max="12287" width="9.28515625" style="80" customWidth="1"/>
    <col min="12288" max="12288" width="3" style="80" customWidth="1"/>
    <col min="12289" max="12289" width="9" style="80" customWidth="1"/>
    <col min="12290" max="12290" width="3" style="80" customWidth="1"/>
    <col min="12291" max="12291" width="7.7109375" style="80" customWidth="1"/>
    <col min="12292" max="12292" width="3" style="80" customWidth="1"/>
    <col min="12293" max="12293" width="9" style="80" customWidth="1"/>
    <col min="12294" max="12294" width="3" style="80" customWidth="1"/>
    <col min="12295" max="12295" width="7.7109375" style="80" customWidth="1"/>
    <col min="12296" max="12296" width="3" style="80" customWidth="1"/>
    <col min="12297" max="12297" width="10.7109375" style="80" customWidth="1"/>
    <col min="12298" max="12298" width="3" style="80" customWidth="1"/>
    <col min="12299" max="12299" width="10.85546875" style="80" customWidth="1"/>
    <col min="12300" max="12300" width="3" style="80" customWidth="1"/>
    <col min="12301" max="12301" width="11.85546875" style="80" customWidth="1"/>
    <col min="12302" max="12302" width="3" style="80" customWidth="1"/>
    <col min="12303" max="12303" width="14.7109375" style="80" customWidth="1"/>
    <col min="12304" max="12538" width="11" style="80"/>
    <col min="12539" max="12539" width="4" style="80" customWidth="1"/>
    <col min="12540" max="12540" width="3" style="80" customWidth="1"/>
    <col min="12541" max="12541" width="18.42578125" style="80" customWidth="1"/>
    <col min="12542" max="12542" width="3" style="80" customWidth="1"/>
    <col min="12543" max="12543" width="9.28515625" style="80" customWidth="1"/>
    <col min="12544" max="12544" width="3" style="80" customWidth="1"/>
    <col min="12545" max="12545" width="9" style="80" customWidth="1"/>
    <col min="12546" max="12546" width="3" style="80" customWidth="1"/>
    <col min="12547" max="12547" width="7.7109375" style="80" customWidth="1"/>
    <col min="12548" max="12548" width="3" style="80" customWidth="1"/>
    <col min="12549" max="12549" width="9" style="80" customWidth="1"/>
    <col min="12550" max="12550" width="3" style="80" customWidth="1"/>
    <col min="12551" max="12551" width="7.7109375" style="80" customWidth="1"/>
    <col min="12552" max="12552" width="3" style="80" customWidth="1"/>
    <col min="12553" max="12553" width="10.7109375" style="80" customWidth="1"/>
    <col min="12554" max="12554" width="3" style="80" customWidth="1"/>
    <col min="12555" max="12555" width="10.85546875" style="80" customWidth="1"/>
    <col min="12556" max="12556" width="3" style="80" customWidth="1"/>
    <col min="12557" max="12557" width="11.85546875" style="80" customWidth="1"/>
    <col min="12558" max="12558" width="3" style="80" customWidth="1"/>
    <col min="12559" max="12559" width="14.7109375" style="80" customWidth="1"/>
    <col min="12560" max="12794" width="11" style="80"/>
    <col min="12795" max="12795" width="4" style="80" customWidth="1"/>
    <col min="12796" max="12796" width="3" style="80" customWidth="1"/>
    <col min="12797" max="12797" width="18.42578125" style="80" customWidth="1"/>
    <col min="12798" max="12798" width="3" style="80" customWidth="1"/>
    <col min="12799" max="12799" width="9.28515625" style="80" customWidth="1"/>
    <col min="12800" max="12800" width="3" style="80" customWidth="1"/>
    <col min="12801" max="12801" width="9" style="80" customWidth="1"/>
    <col min="12802" max="12802" width="3" style="80" customWidth="1"/>
    <col min="12803" max="12803" width="7.7109375" style="80" customWidth="1"/>
    <col min="12804" max="12804" width="3" style="80" customWidth="1"/>
    <col min="12805" max="12805" width="9" style="80" customWidth="1"/>
    <col min="12806" max="12806" width="3" style="80" customWidth="1"/>
    <col min="12807" max="12807" width="7.7109375" style="80" customWidth="1"/>
    <col min="12808" max="12808" width="3" style="80" customWidth="1"/>
    <col min="12809" max="12809" width="10.7109375" style="80" customWidth="1"/>
    <col min="12810" max="12810" width="3" style="80" customWidth="1"/>
    <col min="12811" max="12811" width="10.85546875" style="80" customWidth="1"/>
    <col min="12812" max="12812" width="3" style="80" customWidth="1"/>
    <col min="12813" max="12813" width="11.85546875" style="80" customWidth="1"/>
    <col min="12814" max="12814" width="3" style="80" customWidth="1"/>
    <col min="12815" max="12815" width="14.7109375" style="80" customWidth="1"/>
    <col min="12816" max="13050" width="11" style="80"/>
    <col min="13051" max="13051" width="4" style="80" customWidth="1"/>
    <col min="13052" max="13052" width="3" style="80" customWidth="1"/>
    <col min="13053" max="13053" width="18.42578125" style="80" customWidth="1"/>
    <col min="13054" max="13054" width="3" style="80" customWidth="1"/>
    <col min="13055" max="13055" width="9.28515625" style="80" customWidth="1"/>
    <col min="13056" max="13056" width="3" style="80" customWidth="1"/>
    <col min="13057" max="13057" width="9" style="80" customWidth="1"/>
    <col min="13058" max="13058" width="3" style="80" customWidth="1"/>
    <col min="13059" max="13059" width="7.7109375" style="80" customWidth="1"/>
    <col min="13060" max="13060" width="3" style="80" customWidth="1"/>
    <col min="13061" max="13061" width="9" style="80" customWidth="1"/>
    <col min="13062" max="13062" width="3" style="80" customWidth="1"/>
    <col min="13063" max="13063" width="7.7109375" style="80" customWidth="1"/>
    <col min="13064" max="13064" width="3" style="80" customWidth="1"/>
    <col min="13065" max="13065" width="10.7109375" style="80" customWidth="1"/>
    <col min="13066" max="13066" width="3" style="80" customWidth="1"/>
    <col min="13067" max="13067" width="10.85546875" style="80" customWidth="1"/>
    <col min="13068" max="13068" width="3" style="80" customWidth="1"/>
    <col min="13069" max="13069" width="11.85546875" style="80" customWidth="1"/>
    <col min="13070" max="13070" width="3" style="80" customWidth="1"/>
    <col min="13071" max="13071" width="14.7109375" style="80" customWidth="1"/>
    <col min="13072" max="13306" width="11" style="80"/>
    <col min="13307" max="13307" width="4" style="80" customWidth="1"/>
    <col min="13308" max="13308" width="3" style="80" customWidth="1"/>
    <col min="13309" max="13309" width="18.42578125" style="80" customWidth="1"/>
    <col min="13310" max="13310" width="3" style="80" customWidth="1"/>
    <col min="13311" max="13311" width="9.28515625" style="80" customWidth="1"/>
    <col min="13312" max="13312" width="3" style="80" customWidth="1"/>
    <col min="13313" max="13313" width="9" style="80" customWidth="1"/>
    <col min="13314" max="13314" width="3" style="80" customWidth="1"/>
    <col min="13315" max="13315" width="7.7109375" style="80" customWidth="1"/>
    <col min="13316" max="13316" width="3" style="80" customWidth="1"/>
    <col min="13317" max="13317" width="9" style="80" customWidth="1"/>
    <col min="13318" max="13318" width="3" style="80" customWidth="1"/>
    <col min="13319" max="13319" width="7.7109375" style="80" customWidth="1"/>
    <col min="13320" max="13320" width="3" style="80" customWidth="1"/>
    <col min="13321" max="13321" width="10.7109375" style="80" customWidth="1"/>
    <col min="13322" max="13322" width="3" style="80" customWidth="1"/>
    <col min="13323" max="13323" width="10.85546875" style="80" customWidth="1"/>
    <col min="13324" max="13324" width="3" style="80" customWidth="1"/>
    <col min="13325" max="13325" width="11.85546875" style="80" customWidth="1"/>
    <col min="13326" max="13326" width="3" style="80" customWidth="1"/>
    <col min="13327" max="13327" width="14.7109375" style="80" customWidth="1"/>
    <col min="13328" max="13562" width="11" style="80"/>
    <col min="13563" max="13563" width="4" style="80" customWidth="1"/>
    <col min="13564" max="13564" width="3" style="80" customWidth="1"/>
    <col min="13565" max="13565" width="18.42578125" style="80" customWidth="1"/>
    <col min="13566" max="13566" width="3" style="80" customWidth="1"/>
    <col min="13567" max="13567" width="9.28515625" style="80" customWidth="1"/>
    <col min="13568" max="13568" width="3" style="80" customWidth="1"/>
    <col min="13569" max="13569" width="9" style="80" customWidth="1"/>
    <col min="13570" max="13570" width="3" style="80" customWidth="1"/>
    <col min="13571" max="13571" width="7.7109375" style="80" customWidth="1"/>
    <col min="13572" max="13572" width="3" style="80" customWidth="1"/>
    <col min="13573" max="13573" width="9" style="80" customWidth="1"/>
    <col min="13574" max="13574" width="3" style="80" customWidth="1"/>
    <col min="13575" max="13575" width="7.7109375" style="80" customWidth="1"/>
    <col min="13576" max="13576" width="3" style="80" customWidth="1"/>
    <col min="13577" max="13577" width="10.7109375" style="80" customWidth="1"/>
    <col min="13578" max="13578" width="3" style="80" customWidth="1"/>
    <col min="13579" max="13579" width="10.85546875" style="80" customWidth="1"/>
    <col min="13580" max="13580" width="3" style="80" customWidth="1"/>
    <col min="13581" max="13581" width="11.85546875" style="80" customWidth="1"/>
    <col min="13582" max="13582" width="3" style="80" customWidth="1"/>
    <col min="13583" max="13583" width="14.7109375" style="80" customWidth="1"/>
    <col min="13584" max="13818" width="11" style="80"/>
    <col min="13819" max="13819" width="4" style="80" customWidth="1"/>
    <col min="13820" max="13820" width="3" style="80" customWidth="1"/>
    <col min="13821" max="13821" width="18.42578125" style="80" customWidth="1"/>
    <col min="13822" max="13822" width="3" style="80" customWidth="1"/>
    <col min="13823" max="13823" width="9.28515625" style="80" customWidth="1"/>
    <col min="13824" max="13824" width="3" style="80" customWidth="1"/>
    <col min="13825" max="13825" width="9" style="80" customWidth="1"/>
    <col min="13826" max="13826" width="3" style="80" customWidth="1"/>
    <col min="13827" max="13827" width="7.7109375" style="80" customWidth="1"/>
    <col min="13828" max="13828" width="3" style="80" customWidth="1"/>
    <col min="13829" max="13829" width="9" style="80" customWidth="1"/>
    <col min="13830" max="13830" width="3" style="80" customWidth="1"/>
    <col min="13831" max="13831" width="7.7109375" style="80" customWidth="1"/>
    <col min="13832" max="13832" width="3" style="80" customWidth="1"/>
    <col min="13833" max="13833" width="10.7109375" style="80" customWidth="1"/>
    <col min="13834" max="13834" width="3" style="80" customWidth="1"/>
    <col min="13835" max="13835" width="10.85546875" style="80" customWidth="1"/>
    <col min="13836" max="13836" width="3" style="80" customWidth="1"/>
    <col min="13837" max="13837" width="11.85546875" style="80" customWidth="1"/>
    <col min="13838" max="13838" width="3" style="80" customWidth="1"/>
    <col min="13839" max="13839" width="14.7109375" style="80" customWidth="1"/>
    <col min="13840" max="14074" width="11" style="80"/>
    <col min="14075" max="14075" width="4" style="80" customWidth="1"/>
    <col min="14076" max="14076" width="3" style="80" customWidth="1"/>
    <col min="14077" max="14077" width="18.42578125" style="80" customWidth="1"/>
    <col min="14078" max="14078" width="3" style="80" customWidth="1"/>
    <col min="14079" max="14079" width="9.28515625" style="80" customWidth="1"/>
    <col min="14080" max="14080" width="3" style="80" customWidth="1"/>
    <col min="14081" max="14081" width="9" style="80" customWidth="1"/>
    <col min="14082" max="14082" width="3" style="80" customWidth="1"/>
    <col min="14083" max="14083" width="7.7109375" style="80" customWidth="1"/>
    <col min="14084" max="14084" width="3" style="80" customWidth="1"/>
    <col min="14085" max="14085" width="9" style="80" customWidth="1"/>
    <col min="14086" max="14086" width="3" style="80" customWidth="1"/>
    <col min="14087" max="14087" width="7.7109375" style="80" customWidth="1"/>
    <col min="14088" max="14088" width="3" style="80" customWidth="1"/>
    <col min="14089" max="14089" width="10.7109375" style="80" customWidth="1"/>
    <col min="14090" max="14090" width="3" style="80" customWidth="1"/>
    <col min="14091" max="14091" width="10.85546875" style="80" customWidth="1"/>
    <col min="14092" max="14092" width="3" style="80" customWidth="1"/>
    <col min="14093" max="14093" width="11.85546875" style="80" customWidth="1"/>
    <col min="14094" max="14094" width="3" style="80" customWidth="1"/>
    <col min="14095" max="14095" width="14.7109375" style="80" customWidth="1"/>
    <col min="14096" max="14330" width="11" style="80"/>
    <col min="14331" max="14331" width="4" style="80" customWidth="1"/>
    <col min="14332" max="14332" width="3" style="80" customWidth="1"/>
    <col min="14333" max="14333" width="18.42578125" style="80" customWidth="1"/>
    <col min="14334" max="14334" width="3" style="80" customWidth="1"/>
    <col min="14335" max="14335" width="9.28515625" style="80" customWidth="1"/>
    <col min="14336" max="14336" width="3" style="80" customWidth="1"/>
    <col min="14337" max="14337" width="9" style="80" customWidth="1"/>
    <col min="14338" max="14338" width="3" style="80" customWidth="1"/>
    <col min="14339" max="14339" width="7.7109375" style="80" customWidth="1"/>
    <col min="14340" max="14340" width="3" style="80" customWidth="1"/>
    <col min="14341" max="14341" width="9" style="80" customWidth="1"/>
    <col min="14342" max="14342" width="3" style="80" customWidth="1"/>
    <col min="14343" max="14343" width="7.7109375" style="80" customWidth="1"/>
    <col min="14344" max="14344" width="3" style="80" customWidth="1"/>
    <col min="14345" max="14345" width="10.7109375" style="80" customWidth="1"/>
    <col min="14346" max="14346" width="3" style="80" customWidth="1"/>
    <col min="14347" max="14347" width="10.85546875" style="80" customWidth="1"/>
    <col min="14348" max="14348" width="3" style="80" customWidth="1"/>
    <col min="14349" max="14349" width="11.85546875" style="80" customWidth="1"/>
    <col min="14350" max="14350" width="3" style="80" customWidth="1"/>
    <col min="14351" max="14351" width="14.7109375" style="80" customWidth="1"/>
    <col min="14352" max="14586" width="11" style="80"/>
    <col min="14587" max="14587" width="4" style="80" customWidth="1"/>
    <col min="14588" max="14588" width="3" style="80" customWidth="1"/>
    <col min="14589" max="14589" width="18.42578125" style="80" customWidth="1"/>
    <col min="14590" max="14590" width="3" style="80" customWidth="1"/>
    <col min="14591" max="14591" width="9.28515625" style="80" customWidth="1"/>
    <col min="14592" max="14592" width="3" style="80" customWidth="1"/>
    <col min="14593" max="14593" width="9" style="80" customWidth="1"/>
    <col min="14594" max="14594" width="3" style="80" customWidth="1"/>
    <col min="14595" max="14595" width="7.7109375" style="80" customWidth="1"/>
    <col min="14596" max="14596" width="3" style="80" customWidth="1"/>
    <col min="14597" max="14597" width="9" style="80" customWidth="1"/>
    <col min="14598" max="14598" width="3" style="80" customWidth="1"/>
    <col min="14599" max="14599" width="7.7109375" style="80" customWidth="1"/>
    <col min="14600" max="14600" width="3" style="80" customWidth="1"/>
    <col min="14601" max="14601" width="10.7109375" style="80" customWidth="1"/>
    <col min="14602" max="14602" width="3" style="80" customWidth="1"/>
    <col min="14603" max="14603" width="10.85546875" style="80" customWidth="1"/>
    <col min="14604" max="14604" width="3" style="80" customWidth="1"/>
    <col min="14605" max="14605" width="11.85546875" style="80" customWidth="1"/>
    <col min="14606" max="14606" width="3" style="80" customWidth="1"/>
    <col min="14607" max="14607" width="14.7109375" style="80" customWidth="1"/>
    <col min="14608" max="14842" width="11" style="80"/>
    <col min="14843" max="14843" width="4" style="80" customWidth="1"/>
    <col min="14844" max="14844" width="3" style="80" customWidth="1"/>
    <col min="14845" max="14845" width="18.42578125" style="80" customWidth="1"/>
    <col min="14846" max="14846" width="3" style="80" customWidth="1"/>
    <col min="14847" max="14847" width="9.28515625" style="80" customWidth="1"/>
    <col min="14848" max="14848" width="3" style="80" customWidth="1"/>
    <col min="14849" max="14849" width="9" style="80" customWidth="1"/>
    <col min="14850" max="14850" width="3" style="80" customWidth="1"/>
    <col min="14851" max="14851" width="7.7109375" style="80" customWidth="1"/>
    <col min="14852" max="14852" width="3" style="80" customWidth="1"/>
    <col min="14853" max="14853" width="9" style="80" customWidth="1"/>
    <col min="14854" max="14854" width="3" style="80" customWidth="1"/>
    <col min="14855" max="14855" width="7.7109375" style="80" customWidth="1"/>
    <col min="14856" max="14856" width="3" style="80" customWidth="1"/>
    <col min="14857" max="14857" width="10.7109375" style="80" customWidth="1"/>
    <col min="14858" max="14858" width="3" style="80" customWidth="1"/>
    <col min="14859" max="14859" width="10.85546875" style="80" customWidth="1"/>
    <col min="14860" max="14860" width="3" style="80" customWidth="1"/>
    <col min="14861" max="14861" width="11.85546875" style="80" customWidth="1"/>
    <col min="14862" max="14862" width="3" style="80" customWidth="1"/>
    <col min="14863" max="14863" width="14.7109375" style="80" customWidth="1"/>
    <col min="14864" max="15098" width="11" style="80"/>
    <col min="15099" max="15099" width="4" style="80" customWidth="1"/>
    <col min="15100" max="15100" width="3" style="80" customWidth="1"/>
    <col min="15101" max="15101" width="18.42578125" style="80" customWidth="1"/>
    <col min="15102" max="15102" width="3" style="80" customWidth="1"/>
    <col min="15103" max="15103" width="9.28515625" style="80" customWidth="1"/>
    <col min="15104" max="15104" width="3" style="80" customWidth="1"/>
    <col min="15105" max="15105" width="9" style="80" customWidth="1"/>
    <col min="15106" max="15106" width="3" style="80" customWidth="1"/>
    <col min="15107" max="15107" width="7.7109375" style="80" customWidth="1"/>
    <col min="15108" max="15108" width="3" style="80" customWidth="1"/>
    <col min="15109" max="15109" width="9" style="80" customWidth="1"/>
    <col min="15110" max="15110" width="3" style="80" customWidth="1"/>
    <col min="15111" max="15111" width="7.7109375" style="80" customWidth="1"/>
    <col min="15112" max="15112" width="3" style="80" customWidth="1"/>
    <col min="15113" max="15113" width="10.7109375" style="80" customWidth="1"/>
    <col min="15114" max="15114" width="3" style="80" customWidth="1"/>
    <col min="15115" max="15115" width="10.85546875" style="80" customWidth="1"/>
    <col min="15116" max="15116" width="3" style="80" customWidth="1"/>
    <col min="15117" max="15117" width="11.85546875" style="80" customWidth="1"/>
    <col min="15118" max="15118" width="3" style="80" customWidth="1"/>
    <col min="15119" max="15119" width="14.7109375" style="80" customWidth="1"/>
    <col min="15120" max="15354" width="11" style="80"/>
    <col min="15355" max="15355" width="4" style="80" customWidth="1"/>
    <col min="15356" max="15356" width="3" style="80" customWidth="1"/>
    <col min="15357" max="15357" width="18.42578125" style="80" customWidth="1"/>
    <col min="15358" max="15358" width="3" style="80" customWidth="1"/>
    <col min="15359" max="15359" width="9.28515625" style="80" customWidth="1"/>
    <col min="15360" max="15360" width="3" style="80" customWidth="1"/>
    <col min="15361" max="15361" width="9" style="80" customWidth="1"/>
    <col min="15362" max="15362" width="3" style="80" customWidth="1"/>
    <col min="15363" max="15363" width="7.7109375" style="80" customWidth="1"/>
    <col min="15364" max="15364" width="3" style="80" customWidth="1"/>
    <col min="15365" max="15365" width="9" style="80" customWidth="1"/>
    <col min="15366" max="15366" width="3" style="80" customWidth="1"/>
    <col min="15367" max="15367" width="7.7109375" style="80" customWidth="1"/>
    <col min="15368" max="15368" width="3" style="80" customWidth="1"/>
    <col min="15369" max="15369" width="10.7109375" style="80" customWidth="1"/>
    <col min="15370" max="15370" width="3" style="80" customWidth="1"/>
    <col min="15371" max="15371" width="10.85546875" style="80" customWidth="1"/>
    <col min="15372" max="15372" width="3" style="80" customWidth="1"/>
    <col min="15373" max="15373" width="11.85546875" style="80" customWidth="1"/>
    <col min="15374" max="15374" width="3" style="80" customWidth="1"/>
    <col min="15375" max="15375" width="14.7109375" style="80" customWidth="1"/>
    <col min="15376" max="15610" width="11" style="80"/>
    <col min="15611" max="15611" width="4" style="80" customWidth="1"/>
    <col min="15612" max="15612" width="3" style="80" customWidth="1"/>
    <col min="15613" max="15613" width="18.42578125" style="80" customWidth="1"/>
    <col min="15614" max="15614" width="3" style="80" customWidth="1"/>
    <col min="15615" max="15615" width="9.28515625" style="80" customWidth="1"/>
    <col min="15616" max="15616" width="3" style="80" customWidth="1"/>
    <col min="15617" max="15617" width="9" style="80" customWidth="1"/>
    <col min="15618" max="15618" width="3" style="80" customWidth="1"/>
    <col min="15619" max="15619" width="7.7109375" style="80" customWidth="1"/>
    <col min="15620" max="15620" width="3" style="80" customWidth="1"/>
    <col min="15621" max="15621" width="9" style="80" customWidth="1"/>
    <col min="15622" max="15622" width="3" style="80" customWidth="1"/>
    <col min="15623" max="15623" width="7.7109375" style="80" customWidth="1"/>
    <col min="15624" max="15624" width="3" style="80" customWidth="1"/>
    <col min="15625" max="15625" width="10.7109375" style="80" customWidth="1"/>
    <col min="15626" max="15626" width="3" style="80" customWidth="1"/>
    <col min="15627" max="15627" width="10.85546875" style="80" customWidth="1"/>
    <col min="15628" max="15628" width="3" style="80" customWidth="1"/>
    <col min="15629" max="15629" width="11.85546875" style="80" customWidth="1"/>
    <col min="15630" max="15630" width="3" style="80" customWidth="1"/>
    <col min="15631" max="15631" width="14.7109375" style="80" customWidth="1"/>
    <col min="15632" max="15866" width="11" style="80"/>
    <col min="15867" max="15867" width="4" style="80" customWidth="1"/>
    <col min="15868" max="15868" width="3" style="80" customWidth="1"/>
    <col min="15869" max="15869" width="18.42578125" style="80" customWidth="1"/>
    <col min="15870" max="15870" width="3" style="80" customWidth="1"/>
    <col min="15871" max="15871" width="9.28515625" style="80" customWidth="1"/>
    <col min="15872" max="15872" width="3" style="80" customWidth="1"/>
    <col min="15873" max="15873" width="9" style="80" customWidth="1"/>
    <col min="15874" max="15874" width="3" style="80" customWidth="1"/>
    <col min="15875" max="15875" width="7.7109375" style="80" customWidth="1"/>
    <col min="15876" max="15876" width="3" style="80" customWidth="1"/>
    <col min="15877" max="15877" width="9" style="80" customWidth="1"/>
    <col min="15878" max="15878" width="3" style="80" customWidth="1"/>
    <col min="15879" max="15879" width="7.7109375" style="80" customWidth="1"/>
    <col min="15880" max="15880" width="3" style="80" customWidth="1"/>
    <col min="15881" max="15881" width="10.7109375" style="80" customWidth="1"/>
    <col min="15882" max="15882" width="3" style="80" customWidth="1"/>
    <col min="15883" max="15883" width="10.85546875" style="80" customWidth="1"/>
    <col min="15884" max="15884" width="3" style="80" customWidth="1"/>
    <col min="15885" max="15885" width="11.85546875" style="80" customWidth="1"/>
    <col min="15886" max="15886" width="3" style="80" customWidth="1"/>
    <col min="15887" max="15887" width="14.7109375" style="80" customWidth="1"/>
    <col min="15888" max="16122" width="11" style="80"/>
    <col min="16123" max="16123" width="4" style="80" customWidth="1"/>
    <col min="16124" max="16124" width="3" style="80" customWidth="1"/>
    <col min="16125" max="16125" width="18.42578125" style="80" customWidth="1"/>
    <col min="16126" max="16126" width="3" style="80" customWidth="1"/>
    <col min="16127" max="16127" width="9.28515625" style="80" customWidth="1"/>
    <col min="16128" max="16128" width="3" style="80" customWidth="1"/>
    <col min="16129" max="16129" width="9" style="80" customWidth="1"/>
    <col min="16130" max="16130" width="3" style="80" customWidth="1"/>
    <col min="16131" max="16131" width="7.7109375" style="80" customWidth="1"/>
    <col min="16132" max="16132" width="3" style="80" customWidth="1"/>
    <col min="16133" max="16133" width="9" style="80" customWidth="1"/>
    <col min="16134" max="16134" width="3" style="80" customWidth="1"/>
    <col min="16135" max="16135" width="7.7109375" style="80" customWidth="1"/>
    <col min="16136" max="16136" width="3" style="80" customWidth="1"/>
    <col min="16137" max="16137" width="10.7109375" style="80" customWidth="1"/>
    <col min="16138" max="16138" width="3" style="80" customWidth="1"/>
    <col min="16139" max="16139" width="10.85546875" style="80" customWidth="1"/>
    <col min="16140" max="16140" width="3" style="80" customWidth="1"/>
    <col min="16141" max="16141" width="11.85546875" style="80" customWidth="1"/>
    <col min="16142" max="16142" width="3" style="80" customWidth="1"/>
    <col min="16143" max="16143" width="14.7109375" style="80" customWidth="1"/>
    <col min="16144" max="16384" width="11" style="80"/>
  </cols>
  <sheetData>
    <row r="1" spans="1:26" ht="12.75" x14ac:dyDescent="0.2">
      <c r="A1" s="89" t="s">
        <v>0</v>
      </c>
      <c r="B1" s="89"/>
      <c r="C1" s="79"/>
      <c r="D1" s="79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26" ht="12.75" x14ac:dyDescent="0.2">
      <c r="A2" s="89" t="s">
        <v>1</v>
      </c>
      <c r="B2" s="78"/>
      <c r="C2" s="79"/>
      <c r="D2" s="79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26" ht="15" x14ac:dyDescent="0.25">
      <c r="A3" s="316" t="s">
        <v>233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26" ht="12.75" x14ac:dyDescent="0.2">
      <c r="A4" s="89" t="s">
        <v>2</v>
      </c>
      <c r="B4" s="78"/>
      <c r="C4" s="79"/>
      <c r="D4" s="79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1:26" ht="12.75" x14ac:dyDescent="0.2">
      <c r="A5" s="89" t="s">
        <v>3</v>
      </c>
      <c r="B5" s="78"/>
      <c r="C5" s="79"/>
      <c r="D5" s="79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1:26" ht="12.75" x14ac:dyDescent="0.2">
      <c r="A6" s="89" t="s">
        <v>362</v>
      </c>
      <c r="B6" s="78"/>
      <c r="C6" s="79"/>
      <c r="D6" s="79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1:26" ht="12.75" x14ac:dyDescent="0.2">
      <c r="A7" s="89"/>
      <c r="B7" s="78"/>
      <c r="C7" s="79"/>
      <c r="D7" s="79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26" ht="15" x14ac:dyDescent="0.25">
      <c r="A8" s="317" t="s">
        <v>363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1:26" x14ac:dyDescent="0.2"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1" spans="1:26" x14ac:dyDescent="0.2">
      <c r="A11" s="81" t="s">
        <v>234</v>
      </c>
      <c r="B11" s="83"/>
      <c r="C11" s="81" t="s">
        <v>235</v>
      </c>
      <c r="D11" s="82"/>
      <c r="E11" s="83"/>
      <c r="F11" s="83"/>
      <c r="G11" s="83"/>
      <c r="H11" s="83"/>
      <c r="I11" s="81" t="s">
        <v>236</v>
      </c>
      <c r="J11" s="82"/>
      <c r="K11" s="83"/>
      <c r="L11" s="83"/>
      <c r="M11" s="81" t="s">
        <v>237</v>
      </c>
      <c r="N11" s="82"/>
      <c r="O11" s="81"/>
    </row>
    <row r="12" spans="1:26" x14ac:dyDescent="0.2">
      <c r="A12" s="90" t="s">
        <v>5</v>
      </c>
      <c r="B12" s="83"/>
      <c r="C12" s="90" t="s">
        <v>236</v>
      </c>
      <c r="D12" s="82"/>
      <c r="E12" s="90" t="s">
        <v>238</v>
      </c>
      <c r="F12" s="82"/>
      <c r="G12" s="90" t="s">
        <v>239</v>
      </c>
      <c r="H12" s="82"/>
      <c r="I12" s="90" t="s">
        <v>240</v>
      </c>
      <c r="J12" s="82"/>
      <c r="K12" s="90" t="s">
        <v>241</v>
      </c>
      <c r="L12" s="82"/>
      <c r="M12" s="90" t="s">
        <v>242</v>
      </c>
      <c r="N12" s="82"/>
      <c r="O12" s="90" t="s">
        <v>243</v>
      </c>
    </row>
    <row r="13" spans="1:26" ht="15" x14ac:dyDescent="0.25">
      <c r="A13" s="81"/>
      <c r="B13" s="83"/>
      <c r="C13" s="13" t="s">
        <v>9</v>
      </c>
      <c r="D13"/>
      <c r="E13" s="13" t="s">
        <v>10</v>
      </c>
      <c r="F13"/>
      <c r="G13" s="13" t="s">
        <v>11</v>
      </c>
      <c r="H13"/>
      <c r="I13" s="13" t="s">
        <v>45</v>
      </c>
      <c r="J13" s="82"/>
      <c r="K13" s="13" t="s">
        <v>123</v>
      </c>
      <c r="L13"/>
      <c r="M13" s="13" t="s">
        <v>124</v>
      </c>
      <c r="N13"/>
      <c r="O13" s="13" t="s">
        <v>244</v>
      </c>
      <c r="S13" s="261"/>
      <c r="T13" s="124"/>
      <c r="U13" s="124"/>
      <c r="V13" s="124"/>
      <c r="W13" s="124"/>
      <c r="X13" s="124"/>
      <c r="Y13" s="124"/>
      <c r="Z13" s="124"/>
    </row>
    <row r="14" spans="1:26" ht="15" x14ac:dyDescent="0.25">
      <c r="A14" s="81"/>
      <c r="B14" s="83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 t="s">
        <v>126</v>
      </c>
      <c r="N14" s="82"/>
      <c r="O14" s="81"/>
      <c r="Q14"/>
      <c r="R14"/>
    </row>
    <row r="15" spans="1:26" ht="11.25" customHeight="1" x14ac:dyDescent="0.25">
      <c r="A15" s="80">
        <v>1</v>
      </c>
      <c r="C15" s="81" t="s">
        <v>245</v>
      </c>
      <c r="D15" s="81"/>
      <c r="E15" s="84">
        <v>44286</v>
      </c>
      <c r="F15" s="84"/>
      <c r="G15" s="84">
        <v>44288</v>
      </c>
      <c r="H15" s="84"/>
      <c r="I15" s="85">
        <f t="shared" ref="I15:I46" si="0">G15-E15</f>
        <v>2</v>
      </c>
      <c r="J15" s="85"/>
      <c r="K15" s="271">
        <v>1381.62</v>
      </c>
      <c r="L15" s="272"/>
      <c r="M15" s="272">
        <f t="shared" ref="M15:M46" si="1">I15*K15</f>
        <v>2763.24</v>
      </c>
      <c r="N15" s="86"/>
      <c r="O15" s="86"/>
      <c r="Q15"/>
      <c r="R15"/>
      <c r="S15"/>
      <c r="T15"/>
      <c r="U15"/>
      <c r="V15"/>
    </row>
    <row r="16" spans="1:26" ht="11.25" customHeight="1" x14ac:dyDescent="0.25">
      <c r="A16" s="80">
        <f t="shared" ref="A16:A51" si="2">1+A15</f>
        <v>2</v>
      </c>
      <c r="C16" s="81" t="s">
        <v>245</v>
      </c>
      <c r="D16" s="81"/>
      <c r="E16" s="84">
        <v>44377</v>
      </c>
      <c r="F16" s="84"/>
      <c r="G16" s="84">
        <v>44379</v>
      </c>
      <c r="H16" s="84"/>
      <c r="I16" s="85">
        <f t="shared" si="0"/>
        <v>2</v>
      </c>
      <c r="J16" s="85"/>
      <c r="K16" s="271">
        <v>668.42</v>
      </c>
      <c r="L16" s="272"/>
      <c r="M16" s="272">
        <f t="shared" si="1"/>
        <v>1336.84</v>
      </c>
      <c r="N16" s="87"/>
      <c r="O16" s="87"/>
      <c r="Q16"/>
      <c r="R16"/>
    </row>
    <row r="17" spans="1:18" ht="11.25" customHeight="1" x14ac:dyDescent="0.25">
      <c r="A17" s="80">
        <f t="shared" si="2"/>
        <v>3</v>
      </c>
      <c r="C17" s="81" t="s">
        <v>245</v>
      </c>
      <c r="D17" s="81"/>
      <c r="E17" s="84">
        <v>44469</v>
      </c>
      <c r="F17" s="84"/>
      <c r="G17" s="84">
        <v>44473</v>
      </c>
      <c r="H17" s="84"/>
      <c r="I17" s="85">
        <f t="shared" si="0"/>
        <v>4</v>
      </c>
      <c r="J17" s="85"/>
      <c r="K17" s="271">
        <v>665.04</v>
      </c>
      <c r="L17" s="272"/>
      <c r="M17" s="272">
        <f t="shared" si="1"/>
        <v>2660.16</v>
      </c>
      <c r="N17" s="87"/>
      <c r="O17" s="87"/>
      <c r="Q17"/>
      <c r="R17"/>
    </row>
    <row r="18" spans="1:18" ht="11.25" customHeight="1" x14ac:dyDescent="0.25">
      <c r="A18" s="80">
        <f t="shared" si="2"/>
        <v>4</v>
      </c>
      <c r="C18" s="81" t="s">
        <v>245</v>
      </c>
      <c r="D18" s="81"/>
      <c r="E18" s="84">
        <v>44561</v>
      </c>
      <c r="F18" s="84"/>
      <c r="G18" s="84">
        <v>44565</v>
      </c>
      <c r="H18" s="84"/>
      <c r="I18" s="85">
        <f t="shared" si="0"/>
        <v>4</v>
      </c>
      <c r="J18" s="85"/>
      <c r="K18" s="271">
        <v>2031.5</v>
      </c>
      <c r="L18" s="272"/>
      <c r="M18" s="272">
        <f t="shared" si="1"/>
        <v>8126</v>
      </c>
      <c r="N18" s="87"/>
      <c r="O18" s="87"/>
      <c r="Q18"/>
      <c r="R18"/>
    </row>
    <row r="19" spans="1:18" x14ac:dyDescent="0.2">
      <c r="A19" s="80">
        <f t="shared" si="2"/>
        <v>5</v>
      </c>
      <c r="C19" s="81" t="s">
        <v>246</v>
      </c>
      <c r="D19" s="81"/>
      <c r="E19" s="84">
        <v>44286</v>
      </c>
      <c r="F19" s="84"/>
      <c r="G19" s="84">
        <v>44288</v>
      </c>
      <c r="H19" s="84"/>
      <c r="I19" s="85">
        <f t="shared" si="0"/>
        <v>2</v>
      </c>
      <c r="J19" s="85"/>
      <c r="K19" s="271">
        <v>3019.56</v>
      </c>
      <c r="L19" s="272"/>
      <c r="M19" s="272">
        <f t="shared" si="1"/>
        <v>6039.12</v>
      </c>
      <c r="N19" s="87"/>
      <c r="O19" s="87"/>
      <c r="Q19" s="124"/>
    </row>
    <row r="20" spans="1:18" x14ac:dyDescent="0.2">
      <c r="A20" s="80">
        <f t="shared" si="2"/>
        <v>6</v>
      </c>
      <c r="C20" s="81" t="s">
        <v>246</v>
      </c>
      <c r="D20" s="81"/>
      <c r="E20" s="84">
        <v>44377</v>
      </c>
      <c r="F20" s="84"/>
      <c r="G20" s="84">
        <v>44379</v>
      </c>
      <c r="H20" s="84"/>
      <c r="I20" s="85">
        <f t="shared" si="0"/>
        <v>2</v>
      </c>
      <c r="J20" s="85"/>
      <c r="K20" s="271">
        <v>1025.8900000000001</v>
      </c>
      <c r="L20" s="272"/>
      <c r="M20" s="272">
        <f t="shared" si="1"/>
        <v>2051.7800000000002</v>
      </c>
      <c r="N20" s="87"/>
      <c r="O20" s="87"/>
    </row>
    <row r="21" spans="1:18" x14ac:dyDescent="0.2">
      <c r="A21" s="80">
        <f t="shared" si="2"/>
        <v>7</v>
      </c>
      <c r="C21" s="81" t="s">
        <v>246</v>
      </c>
      <c r="D21" s="81"/>
      <c r="E21" s="84">
        <v>44469</v>
      </c>
      <c r="F21" s="84"/>
      <c r="G21" s="84">
        <v>44473</v>
      </c>
      <c r="H21" s="84"/>
      <c r="I21" s="85">
        <f t="shared" si="0"/>
        <v>4</v>
      </c>
      <c r="J21" s="85"/>
      <c r="K21" s="271">
        <v>1133.53</v>
      </c>
      <c r="L21" s="272"/>
      <c r="M21" s="272">
        <f t="shared" si="1"/>
        <v>4534.12</v>
      </c>
      <c r="N21" s="87"/>
      <c r="O21" s="87"/>
    </row>
    <row r="22" spans="1:18" x14ac:dyDescent="0.2">
      <c r="A22" s="80">
        <f t="shared" si="2"/>
        <v>8</v>
      </c>
      <c r="C22" s="81" t="s">
        <v>246</v>
      </c>
      <c r="D22" s="81"/>
      <c r="E22" s="84">
        <v>44561</v>
      </c>
      <c r="F22" s="84"/>
      <c r="G22" s="84">
        <v>44565</v>
      </c>
      <c r="H22" s="84"/>
      <c r="I22" s="85">
        <f t="shared" si="0"/>
        <v>4</v>
      </c>
      <c r="J22" s="85"/>
      <c r="K22" s="271">
        <v>3254.43</v>
      </c>
      <c r="L22" s="272"/>
      <c r="M22" s="272">
        <f t="shared" si="1"/>
        <v>13017.72</v>
      </c>
      <c r="N22" s="87"/>
      <c r="O22" s="87"/>
    </row>
    <row r="23" spans="1:18" x14ac:dyDescent="0.2">
      <c r="A23" s="80">
        <f t="shared" si="2"/>
        <v>9</v>
      </c>
      <c r="C23" s="81" t="s">
        <v>247</v>
      </c>
      <c r="D23" s="81"/>
      <c r="E23" s="84">
        <v>44286</v>
      </c>
      <c r="F23" s="84"/>
      <c r="G23" s="84">
        <v>44288</v>
      </c>
      <c r="H23" s="84"/>
      <c r="I23" s="85">
        <f t="shared" si="0"/>
        <v>2</v>
      </c>
      <c r="J23" s="85"/>
      <c r="K23" s="271">
        <v>4693.07</v>
      </c>
      <c r="L23" s="272"/>
      <c r="M23" s="272">
        <f t="shared" si="1"/>
        <v>9386.14</v>
      </c>
      <c r="N23" s="87"/>
      <c r="O23" s="87"/>
    </row>
    <row r="24" spans="1:18" x14ac:dyDescent="0.2">
      <c r="A24" s="80">
        <f t="shared" si="2"/>
        <v>10</v>
      </c>
      <c r="C24" s="81" t="s">
        <v>247</v>
      </c>
      <c r="D24" s="81"/>
      <c r="E24" s="84">
        <v>44377</v>
      </c>
      <c r="F24" s="84"/>
      <c r="G24" s="84">
        <v>44379</v>
      </c>
      <c r="H24" s="84"/>
      <c r="I24" s="85">
        <f t="shared" si="0"/>
        <v>2</v>
      </c>
      <c r="J24" s="85"/>
      <c r="K24" s="271">
        <v>4158.4799999999996</v>
      </c>
      <c r="L24" s="272"/>
      <c r="M24" s="272">
        <f t="shared" si="1"/>
        <v>8316.9599999999991</v>
      </c>
      <c r="N24" s="87"/>
      <c r="O24" s="87"/>
    </row>
    <row r="25" spans="1:18" x14ac:dyDescent="0.2">
      <c r="A25" s="80">
        <f t="shared" si="2"/>
        <v>11</v>
      </c>
      <c r="C25" s="81" t="s">
        <v>247</v>
      </c>
      <c r="D25" s="81"/>
      <c r="E25" s="84">
        <v>44469</v>
      </c>
      <c r="F25" s="84"/>
      <c r="G25" s="84">
        <v>44473</v>
      </c>
      <c r="H25" s="84"/>
      <c r="I25" s="85">
        <f t="shared" si="0"/>
        <v>4</v>
      </c>
      <c r="J25" s="85"/>
      <c r="K25" s="271">
        <v>3789.3</v>
      </c>
      <c r="L25" s="272"/>
      <c r="M25" s="272">
        <f t="shared" si="1"/>
        <v>15157.2</v>
      </c>
      <c r="N25" s="87"/>
      <c r="O25" s="87"/>
    </row>
    <row r="26" spans="1:18" x14ac:dyDescent="0.2">
      <c r="A26" s="80">
        <f t="shared" si="2"/>
        <v>12</v>
      </c>
      <c r="C26" s="81" t="s">
        <v>247</v>
      </c>
      <c r="D26" s="81"/>
      <c r="E26" s="84">
        <v>44561</v>
      </c>
      <c r="F26" s="84"/>
      <c r="G26" s="84">
        <v>44565</v>
      </c>
      <c r="H26" s="84"/>
      <c r="I26" s="85">
        <f t="shared" si="0"/>
        <v>4</v>
      </c>
      <c r="J26" s="85"/>
      <c r="K26" s="271">
        <v>6626.82</v>
      </c>
      <c r="L26" s="272"/>
      <c r="M26" s="272">
        <f t="shared" si="1"/>
        <v>26507.279999999999</v>
      </c>
      <c r="N26" s="87"/>
      <c r="O26" s="87"/>
    </row>
    <row r="27" spans="1:18" x14ac:dyDescent="0.2">
      <c r="A27" s="80">
        <f t="shared" si="2"/>
        <v>13</v>
      </c>
      <c r="C27" s="81" t="s">
        <v>248</v>
      </c>
      <c r="D27" s="81"/>
      <c r="E27" s="84">
        <v>44286</v>
      </c>
      <c r="F27" s="84"/>
      <c r="G27" s="84">
        <v>44288</v>
      </c>
      <c r="H27" s="84"/>
      <c r="I27" s="85">
        <f t="shared" si="0"/>
        <v>2</v>
      </c>
      <c r="J27" s="85"/>
      <c r="K27" s="271">
        <v>2401.89</v>
      </c>
      <c r="L27" s="272"/>
      <c r="M27" s="272">
        <f t="shared" si="1"/>
        <v>4803.78</v>
      </c>
      <c r="N27" s="87"/>
      <c r="O27" s="87"/>
    </row>
    <row r="28" spans="1:18" x14ac:dyDescent="0.2">
      <c r="A28" s="80">
        <f t="shared" si="2"/>
        <v>14</v>
      </c>
      <c r="C28" s="81" t="s">
        <v>248</v>
      </c>
      <c r="D28" s="81"/>
      <c r="E28" s="84">
        <v>44377</v>
      </c>
      <c r="F28" s="84"/>
      <c r="G28" s="84">
        <v>44379</v>
      </c>
      <c r="H28" s="84"/>
      <c r="I28" s="85">
        <f t="shared" si="0"/>
        <v>2</v>
      </c>
      <c r="J28" s="85"/>
      <c r="K28" s="271">
        <v>1108.3699999999999</v>
      </c>
      <c r="L28" s="272"/>
      <c r="M28" s="272">
        <f t="shared" si="1"/>
        <v>2216.7399999999998</v>
      </c>
      <c r="N28" s="87"/>
      <c r="O28" s="87"/>
    </row>
    <row r="29" spans="1:18" x14ac:dyDescent="0.2">
      <c r="A29" s="80">
        <f t="shared" si="2"/>
        <v>15</v>
      </c>
      <c r="C29" s="81" t="s">
        <v>248</v>
      </c>
      <c r="D29" s="81"/>
      <c r="E29" s="84">
        <v>44469</v>
      </c>
      <c r="F29" s="84"/>
      <c r="G29" s="84">
        <v>44473</v>
      </c>
      <c r="H29" s="84"/>
      <c r="I29" s="85">
        <f t="shared" si="0"/>
        <v>4</v>
      </c>
      <c r="J29" s="85"/>
      <c r="K29" s="271">
        <v>1068.2</v>
      </c>
      <c r="L29" s="272"/>
      <c r="M29" s="272">
        <f t="shared" si="1"/>
        <v>4272.8</v>
      </c>
      <c r="N29" s="87"/>
      <c r="O29" s="87"/>
    </row>
    <row r="30" spans="1:18" x14ac:dyDescent="0.2">
      <c r="A30" s="80">
        <f t="shared" si="2"/>
        <v>16</v>
      </c>
      <c r="C30" s="81" t="s">
        <v>248</v>
      </c>
      <c r="D30" s="81"/>
      <c r="E30" s="84">
        <v>44561</v>
      </c>
      <c r="F30" s="84"/>
      <c r="G30" s="84">
        <v>44565</v>
      </c>
      <c r="H30" s="84"/>
      <c r="I30" s="85">
        <f t="shared" si="0"/>
        <v>4</v>
      </c>
      <c r="J30" s="85"/>
      <c r="K30" s="271">
        <v>2675.57</v>
      </c>
      <c r="L30" s="272"/>
      <c r="M30" s="272">
        <f t="shared" si="1"/>
        <v>10702.28</v>
      </c>
      <c r="N30" s="87"/>
      <c r="O30" s="87"/>
    </row>
    <row r="31" spans="1:18" x14ac:dyDescent="0.2">
      <c r="A31" s="80">
        <f t="shared" si="2"/>
        <v>17</v>
      </c>
      <c r="C31" s="81" t="s">
        <v>249</v>
      </c>
      <c r="D31" s="81"/>
      <c r="E31" s="84">
        <v>44286</v>
      </c>
      <c r="F31" s="84"/>
      <c r="G31" s="84">
        <v>44288</v>
      </c>
      <c r="H31" s="84"/>
      <c r="I31" s="85">
        <f t="shared" si="0"/>
        <v>2</v>
      </c>
      <c r="J31" s="85"/>
      <c r="K31" s="271">
        <v>284.36</v>
      </c>
      <c r="L31" s="272"/>
      <c r="M31" s="272">
        <f t="shared" si="1"/>
        <v>568.72</v>
      </c>
      <c r="N31" s="87"/>
      <c r="O31" s="87"/>
    </row>
    <row r="32" spans="1:18" x14ac:dyDescent="0.2">
      <c r="A32" s="80">
        <f t="shared" si="2"/>
        <v>18</v>
      </c>
      <c r="C32" s="81" t="s">
        <v>249</v>
      </c>
      <c r="D32" s="81"/>
      <c r="E32" s="84">
        <v>44377</v>
      </c>
      <c r="F32" s="84"/>
      <c r="G32" s="84">
        <v>44379</v>
      </c>
      <c r="H32" s="84"/>
      <c r="I32" s="85">
        <f t="shared" si="0"/>
        <v>2</v>
      </c>
      <c r="J32" s="85"/>
      <c r="K32" s="271">
        <v>162.97999999999999</v>
      </c>
      <c r="L32" s="272"/>
      <c r="M32" s="272">
        <f t="shared" si="1"/>
        <v>325.95999999999998</v>
      </c>
      <c r="N32" s="87"/>
      <c r="O32" s="87"/>
    </row>
    <row r="33" spans="1:15" x14ac:dyDescent="0.2">
      <c r="A33" s="80">
        <f t="shared" si="2"/>
        <v>19</v>
      </c>
      <c r="C33" s="81" t="s">
        <v>249</v>
      </c>
      <c r="D33" s="81"/>
      <c r="E33" s="84">
        <v>44469</v>
      </c>
      <c r="F33" s="84"/>
      <c r="G33" s="84">
        <v>44473</v>
      </c>
      <c r="H33" s="84"/>
      <c r="I33" s="85">
        <f t="shared" si="0"/>
        <v>4</v>
      </c>
      <c r="J33" s="85"/>
      <c r="K33" s="271">
        <v>155.59</v>
      </c>
      <c r="L33" s="272"/>
      <c r="M33" s="272">
        <f t="shared" si="1"/>
        <v>622.36</v>
      </c>
      <c r="N33" s="87"/>
      <c r="O33" s="87"/>
    </row>
    <row r="34" spans="1:15" x14ac:dyDescent="0.2">
      <c r="A34" s="80">
        <f t="shared" si="2"/>
        <v>20</v>
      </c>
      <c r="C34" s="81" t="s">
        <v>249</v>
      </c>
      <c r="D34" s="81"/>
      <c r="E34" s="84">
        <v>44561</v>
      </c>
      <c r="F34" s="84"/>
      <c r="G34" s="84">
        <v>44565</v>
      </c>
      <c r="H34" s="84"/>
      <c r="I34" s="85">
        <f t="shared" si="0"/>
        <v>4</v>
      </c>
      <c r="J34" s="85"/>
      <c r="K34" s="271">
        <v>346.54</v>
      </c>
      <c r="L34" s="272"/>
      <c r="M34" s="272">
        <f t="shared" si="1"/>
        <v>1386.16</v>
      </c>
      <c r="N34" s="87"/>
      <c r="O34" s="87"/>
    </row>
    <row r="35" spans="1:15" x14ac:dyDescent="0.2">
      <c r="A35" s="80">
        <f t="shared" si="2"/>
        <v>21</v>
      </c>
      <c r="C35" s="81" t="s">
        <v>250</v>
      </c>
      <c r="D35" s="81"/>
      <c r="E35" s="84">
        <v>44286</v>
      </c>
      <c r="F35" s="84"/>
      <c r="G35" s="84">
        <v>44288</v>
      </c>
      <c r="H35" s="84"/>
      <c r="I35" s="85">
        <f t="shared" si="0"/>
        <v>2</v>
      </c>
      <c r="J35" s="85"/>
      <c r="K35" s="271">
        <v>486.61</v>
      </c>
      <c r="L35" s="272"/>
      <c r="M35" s="272">
        <f t="shared" si="1"/>
        <v>973.22</v>
      </c>
      <c r="N35" s="87"/>
      <c r="O35" s="87"/>
    </row>
    <row r="36" spans="1:15" x14ac:dyDescent="0.2">
      <c r="A36" s="80">
        <f t="shared" si="2"/>
        <v>22</v>
      </c>
      <c r="C36" s="81" t="s">
        <v>250</v>
      </c>
      <c r="D36" s="81"/>
      <c r="E36" s="84">
        <v>44377</v>
      </c>
      <c r="F36" s="84"/>
      <c r="G36" s="84">
        <v>44379</v>
      </c>
      <c r="H36" s="84"/>
      <c r="I36" s="85">
        <f t="shared" si="0"/>
        <v>2</v>
      </c>
      <c r="J36" s="85"/>
      <c r="K36" s="271">
        <v>245.94</v>
      </c>
      <c r="L36" s="272"/>
      <c r="M36" s="272">
        <f t="shared" si="1"/>
        <v>491.88</v>
      </c>
      <c r="N36" s="87"/>
      <c r="O36" s="87"/>
    </row>
    <row r="37" spans="1:15" x14ac:dyDescent="0.2">
      <c r="A37" s="80">
        <f t="shared" si="2"/>
        <v>23</v>
      </c>
      <c r="C37" s="81" t="s">
        <v>250</v>
      </c>
      <c r="D37" s="81"/>
      <c r="E37" s="84">
        <v>44469</v>
      </c>
      <c r="F37" s="84"/>
      <c r="G37" s="84">
        <v>44473</v>
      </c>
      <c r="H37" s="84"/>
      <c r="I37" s="85">
        <f t="shared" si="0"/>
        <v>4</v>
      </c>
      <c r="J37" s="85"/>
      <c r="K37" s="271">
        <v>383.96</v>
      </c>
      <c r="L37" s="272"/>
      <c r="M37" s="272">
        <f t="shared" si="1"/>
        <v>1535.84</v>
      </c>
      <c r="N37" s="87"/>
      <c r="O37" s="87"/>
    </row>
    <row r="38" spans="1:15" x14ac:dyDescent="0.2">
      <c r="A38" s="80">
        <f t="shared" si="2"/>
        <v>24</v>
      </c>
      <c r="C38" s="81" t="s">
        <v>250</v>
      </c>
      <c r="D38" s="81"/>
      <c r="E38" s="84">
        <v>44561</v>
      </c>
      <c r="F38" s="84"/>
      <c r="G38" s="84">
        <v>44565</v>
      </c>
      <c r="H38" s="84"/>
      <c r="I38" s="85">
        <f t="shared" si="0"/>
        <v>4</v>
      </c>
      <c r="J38" s="85"/>
      <c r="K38" s="271">
        <v>759.98</v>
      </c>
      <c r="L38" s="272"/>
      <c r="M38" s="272">
        <f t="shared" si="1"/>
        <v>3039.92</v>
      </c>
      <c r="N38" s="87"/>
      <c r="O38" s="87"/>
    </row>
    <row r="39" spans="1:15" x14ac:dyDescent="0.2">
      <c r="A39" s="80">
        <f t="shared" si="2"/>
        <v>25</v>
      </c>
      <c r="C39" s="81" t="s">
        <v>251</v>
      </c>
      <c r="D39" s="81"/>
      <c r="E39" s="84">
        <v>44286</v>
      </c>
      <c r="F39" s="84"/>
      <c r="G39" s="84">
        <v>44288</v>
      </c>
      <c r="H39" s="84"/>
      <c r="I39" s="85">
        <f>G39-E39</f>
        <v>2</v>
      </c>
      <c r="J39" s="85"/>
      <c r="K39" s="271">
        <v>475.56</v>
      </c>
      <c r="L39" s="272"/>
      <c r="M39" s="272">
        <f t="shared" si="1"/>
        <v>951.12</v>
      </c>
      <c r="N39" s="87"/>
      <c r="O39" s="87"/>
    </row>
    <row r="40" spans="1:15" x14ac:dyDescent="0.2">
      <c r="A40" s="80">
        <f t="shared" si="2"/>
        <v>26</v>
      </c>
      <c r="C40" s="81" t="s">
        <v>251</v>
      </c>
      <c r="D40" s="81"/>
      <c r="E40" s="84">
        <v>44377</v>
      </c>
      <c r="F40" s="84"/>
      <c r="G40" s="84">
        <v>44379</v>
      </c>
      <c r="H40" s="84"/>
      <c r="I40" s="85">
        <f>G40-E40</f>
        <v>2</v>
      </c>
      <c r="J40" s="85"/>
      <c r="K40" s="271">
        <v>186</v>
      </c>
      <c r="L40" s="272"/>
      <c r="M40" s="272">
        <f t="shared" si="1"/>
        <v>372</v>
      </c>
      <c r="N40" s="87"/>
      <c r="O40" s="87"/>
    </row>
    <row r="41" spans="1:15" x14ac:dyDescent="0.2">
      <c r="A41" s="80">
        <f t="shared" si="2"/>
        <v>27</v>
      </c>
      <c r="C41" s="81" t="s">
        <v>251</v>
      </c>
      <c r="D41" s="81"/>
      <c r="E41" s="84">
        <v>44469</v>
      </c>
      <c r="F41" s="84"/>
      <c r="G41" s="84">
        <v>44473</v>
      </c>
      <c r="H41" s="84"/>
      <c r="I41" s="85">
        <f>G41-E41</f>
        <v>4</v>
      </c>
      <c r="J41" s="85"/>
      <c r="K41" s="271">
        <v>251.31</v>
      </c>
      <c r="L41" s="272"/>
      <c r="M41" s="272">
        <f t="shared" si="1"/>
        <v>1005.24</v>
      </c>
      <c r="N41" s="87"/>
      <c r="O41" s="87"/>
    </row>
    <row r="42" spans="1:15" x14ac:dyDescent="0.2">
      <c r="A42" s="80">
        <f t="shared" si="2"/>
        <v>28</v>
      </c>
      <c r="C42" s="81" t="s">
        <v>251</v>
      </c>
      <c r="D42" s="81"/>
      <c r="E42" s="84">
        <v>44561</v>
      </c>
      <c r="F42" s="84"/>
      <c r="G42" s="84">
        <v>44565</v>
      </c>
      <c r="H42" s="84"/>
      <c r="I42" s="85">
        <f>G42-E42</f>
        <v>4</v>
      </c>
      <c r="J42" s="85"/>
      <c r="K42" s="271">
        <v>696.45</v>
      </c>
      <c r="L42" s="272"/>
      <c r="M42" s="272">
        <f t="shared" si="1"/>
        <v>2785.8</v>
      </c>
      <c r="N42" s="87"/>
      <c r="O42" s="87"/>
    </row>
    <row r="43" spans="1:15" x14ac:dyDescent="0.2">
      <c r="A43" s="80">
        <f t="shared" si="2"/>
        <v>29</v>
      </c>
      <c r="C43" s="81" t="s">
        <v>252</v>
      </c>
      <c r="D43" s="81"/>
      <c r="E43" s="84">
        <v>44286</v>
      </c>
      <c r="F43" s="84"/>
      <c r="G43" s="84">
        <v>44288</v>
      </c>
      <c r="H43" s="84"/>
      <c r="I43" s="85">
        <f t="shared" si="0"/>
        <v>2</v>
      </c>
      <c r="J43" s="85"/>
      <c r="K43" s="271">
        <v>611.35</v>
      </c>
      <c r="L43" s="272"/>
      <c r="M43" s="272">
        <f t="shared" si="1"/>
        <v>1222.7</v>
      </c>
      <c r="N43" s="87"/>
      <c r="O43" s="87"/>
    </row>
    <row r="44" spans="1:15" x14ac:dyDescent="0.2">
      <c r="A44" s="80">
        <f t="shared" si="2"/>
        <v>30</v>
      </c>
      <c r="C44" s="81" t="s">
        <v>252</v>
      </c>
      <c r="D44" s="81"/>
      <c r="E44" s="84">
        <v>44377</v>
      </c>
      <c r="F44" s="84"/>
      <c r="G44" s="84">
        <v>44379</v>
      </c>
      <c r="H44" s="84"/>
      <c r="I44" s="85">
        <f t="shared" si="0"/>
        <v>2</v>
      </c>
      <c r="J44" s="85"/>
      <c r="K44" s="271">
        <v>226.23</v>
      </c>
      <c r="L44" s="272"/>
      <c r="M44" s="272">
        <f t="shared" si="1"/>
        <v>452.46</v>
      </c>
      <c r="N44" s="87"/>
      <c r="O44" s="87"/>
    </row>
    <row r="45" spans="1:15" x14ac:dyDescent="0.2">
      <c r="A45" s="80">
        <f t="shared" si="2"/>
        <v>31</v>
      </c>
      <c r="C45" s="81" t="s">
        <v>252</v>
      </c>
      <c r="D45" s="81"/>
      <c r="E45" s="84">
        <v>44469</v>
      </c>
      <c r="F45" s="84"/>
      <c r="G45" s="84">
        <v>44473</v>
      </c>
      <c r="H45" s="84"/>
      <c r="I45" s="85">
        <f t="shared" si="0"/>
        <v>4</v>
      </c>
      <c r="J45" s="85"/>
      <c r="K45" s="271">
        <v>295.81</v>
      </c>
      <c r="L45" s="272"/>
      <c r="M45" s="272">
        <f t="shared" si="1"/>
        <v>1183.24</v>
      </c>
      <c r="N45" s="87"/>
      <c r="O45" s="87"/>
    </row>
    <row r="46" spans="1:15" x14ac:dyDescent="0.2">
      <c r="A46" s="80">
        <f t="shared" si="2"/>
        <v>32</v>
      </c>
      <c r="C46" s="81" t="s">
        <v>252</v>
      </c>
      <c r="D46" s="81"/>
      <c r="E46" s="84">
        <v>44561</v>
      </c>
      <c r="F46" s="84"/>
      <c r="G46" s="84">
        <v>44565</v>
      </c>
      <c r="H46" s="84"/>
      <c r="I46" s="85">
        <f t="shared" si="0"/>
        <v>4</v>
      </c>
      <c r="J46" s="85"/>
      <c r="K46" s="273">
        <v>903.68</v>
      </c>
      <c r="L46" s="272"/>
      <c r="M46" s="274">
        <f t="shared" si="1"/>
        <v>3614.72</v>
      </c>
      <c r="N46" s="87"/>
      <c r="O46" s="87"/>
    </row>
    <row r="47" spans="1:15" x14ac:dyDescent="0.2">
      <c r="A47" s="80">
        <f t="shared" si="2"/>
        <v>33</v>
      </c>
      <c r="C47" s="81" t="s">
        <v>160</v>
      </c>
      <c r="D47" s="81"/>
      <c r="E47" s="84" t="s">
        <v>160</v>
      </c>
      <c r="F47" s="84"/>
      <c r="G47" s="84" t="s">
        <v>160</v>
      </c>
      <c r="H47" s="84"/>
      <c r="I47" s="85" t="s">
        <v>160</v>
      </c>
      <c r="J47" s="85"/>
      <c r="K47" s="272" t="s">
        <v>160</v>
      </c>
      <c r="L47" s="272"/>
      <c r="M47" s="272" t="s">
        <v>160</v>
      </c>
      <c r="N47" s="87"/>
      <c r="O47" s="87" t="s">
        <v>160</v>
      </c>
    </row>
    <row r="48" spans="1:15" x14ac:dyDescent="0.2">
      <c r="A48" s="80">
        <f t="shared" si="2"/>
        <v>34</v>
      </c>
      <c r="C48" s="88" t="s">
        <v>253</v>
      </c>
      <c r="D48" s="88"/>
      <c r="E48" s="84"/>
      <c r="F48" s="84"/>
      <c r="G48" s="84"/>
      <c r="H48" s="84"/>
      <c r="I48" s="85"/>
      <c r="J48" s="85"/>
      <c r="K48" s="272">
        <f>SUM(K15:K47)</f>
        <v>46174.039999999994</v>
      </c>
      <c r="L48" s="272"/>
      <c r="M48" s="272">
        <f>SUM(M15:M47)</f>
        <v>142423.5</v>
      </c>
      <c r="N48" s="86"/>
      <c r="O48" s="86"/>
    </row>
    <row r="49" spans="1:15" x14ac:dyDescent="0.2">
      <c r="A49" s="80">
        <f t="shared" si="2"/>
        <v>35</v>
      </c>
      <c r="E49" s="84"/>
      <c r="F49" s="84"/>
      <c r="G49" s="84"/>
      <c r="H49" s="84"/>
      <c r="I49" s="85"/>
      <c r="J49" s="85"/>
      <c r="K49" s="272"/>
      <c r="L49" s="272"/>
      <c r="M49" s="272"/>
      <c r="N49" s="87"/>
    </row>
    <row r="50" spans="1:15" ht="12" thickBot="1" x14ac:dyDescent="0.25">
      <c r="A50" s="80">
        <f t="shared" si="2"/>
        <v>36</v>
      </c>
      <c r="C50" s="88" t="s">
        <v>254</v>
      </c>
      <c r="D50" s="88"/>
      <c r="E50" s="84"/>
      <c r="F50" s="84"/>
      <c r="G50" s="84"/>
      <c r="H50" s="84"/>
      <c r="I50" s="85"/>
      <c r="J50" s="85"/>
      <c r="K50" s="272"/>
      <c r="L50" s="272"/>
      <c r="M50" s="272">
        <f>K48</f>
        <v>46174.039999999994</v>
      </c>
      <c r="N50" s="87"/>
      <c r="O50" s="91">
        <f>M48/K48</f>
        <v>3.0844929315260265</v>
      </c>
    </row>
    <row r="51" spans="1:15" ht="12" thickTop="1" x14ac:dyDescent="0.2">
      <c r="A51" s="80">
        <f t="shared" si="2"/>
        <v>37</v>
      </c>
      <c r="E51" s="84"/>
      <c r="F51" s="84"/>
      <c r="G51" s="84"/>
      <c r="H51" s="84"/>
      <c r="I51" s="85"/>
      <c r="J51" s="85"/>
      <c r="K51" s="87"/>
      <c r="L51" s="87"/>
      <c r="M51" s="87"/>
      <c r="N51" s="87"/>
      <c r="O51" s="87"/>
    </row>
    <row r="52" spans="1:15" x14ac:dyDescent="0.2">
      <c r="E52" s="84"/>
      <c r="F52" s="84"/>
      <c r="G52" s="84"/>
      <c r="H52" s="84"/>
      <c r="I52" s="85"/>
      <c r="J52" s="85"/>
      <c r="K52" s="87"/>
      <c r="L52" s="87"/>
      <c r="M52" s="87"/>
      <c r="N52" s="87"/>
      <c r="O52" s="87"/>
    </row>
    <row r="53" spans="1:15" x14ac:dyDescent="0.2">
      <c r="C53" s="80" t="s">
        <v>230</v>
      </c>
      <c r="E53" s="84"/>
      <c r="F53" s="84"/>
      <c r="G53" s="84"/>
      <c r="H53" s="84"/>
      <c r="I53" s="85"/>
      <c r="J53" s="85"/>
      <c r="K53" s="87"/>
      <c r="L53" s="87"/>
      <c r="M53" s="87"/>
      <c r="N53" s="87"/>
      <c r="O53" s="87"/>
    </row>
    <row r="54" spans="1:15" x14ac:dyDescent="0.2">
      <c r="C54" s="80" t="s">
        <v>255</v>
      </c>
      <c r="E54" s="84"/>
      <c r="F54" s="84"/>
      <c r="G54" s="84"/>
      <c r="H54" s="84"/>
      <c r="I54" s="85"/>
      <c r="J54" s="85"/>
      <c r="K54" s="87"/>
      <c r="L54" s="87"/>
      <c r="M54" s="87"/>
      <c r="N54" s="87"/>
      <c r="O54" s="87"/>
    </row>
    <row r="55" spans="1:15" x14ac:dyDescent="0.2">
      <c r="C55" s="80" t="s">
        <v>256</v>
      </c>
      <c r="E55" s="84"/>
      <c r="F55" s="84"/>
      <c r="G55" s="84"/>
      <c r="H55" s="84"/>
      <c r="I55" s="85"/>
      <c r="J55" s="85"/>
      <c r="K55" s="87"/>
      <c r="L55" s="87"/>
      <c r="M55" s="87"/>
      <c r="N55" s="87"/>
      <c r="O55" s="87"/>
    </row>
    <row r="56" spans="1:15" x14ac:dyDescent="0.2">
      <c r="E56" s="84"/>
      <c r="F56" s="84"/>
      <c r="G56" s="84"/>
      <c r="H56" s="84"/>
      <c r="I56" s="85"/>
      <c r="J56" s="85"/>
      <c r="K56" s="87"/>
      <c r="L56" s="87"/>
      <c r="M56" s="87"/>
      <c r="N56" s="87"/>
      <c r="O56" s="87"/>
    </row>
    <row r="57" spans="1:15" x14ac:dyDescent="0.2">
      <c r="E57" s="84"/>
      <c r="F57" s="84"/>
      <c r="G57" s="84"/>
      <c r="H57" s="84"/>
      <c r="I57" s="85"/>
      <c r="J57" s="85"/>
      <c r="K57" s="87"/>
      <c r="L57" s="87"/>
      <c r="M57" s="87"/>
      <c r="N57" s="87"/>
      <c r="O57" s="87"/>
    </row>
    <row r="58" spans="1:15" x14ac:dyDescent="0.2">
      <c r="E58" s="84"/>
      <c r="F58" s="84"/>
      <c r="G58" s="84"/>
      <c r="H58" s="84"/>
      <c r="I58" s="85"/>
      <c r="J58" s="85"/>
      <c r="K58" s="87"/>
      <c r="L58" s="87"/>
      <c r="M58" s="87"/>
      <c r="N58" s="87"/>
      <c r="O58" s="87"/>
    </row>
    <row r="59" spans="1:15" x14ac:dyDescent="0.2">
      <c r="E59" s="84"/>
      <c r="F59" s="84"/>
      <c r="G59" s="84"/>
      <c r="H59" s="84"/>
      <c r="I59" s="85"/>
      <c r="J59" s="85"/>
      <c r="K59" s="87"/>
      <c r="L59" s="87"/>
      <c r="M59" s="87"/>
      <c r="N59" s="87"/>
      <c r="O59" s="87"/>
    </row>
    <row r="60" spans="1:15" x14ac:dyDescent="0.2">
      <c r="E60" s="84"/>
      <c r="F60" s="84"/>
      <c r="G60" s="84"/>
      <c r="H60" s="84"/>
      <c r="I60" s="85"/>
      <c r="J60" s="85"/>
      <c r="K60" s="87"/>
      <c r="L60" s="87"/>
      <c r="M60" s="87"/>
      <c r="N60" s="87"/>
      <c r="O60" s="87"/>
    </row>
    <row r="61" spans="1:15" x14ac:dyDescent="0.2">
      <c r="E61" s="84"/>
      <c r="F61" s="84"/>
      <c r="G61" s="84"/>
      <c r="H61" s="84"/>
      <c r="I61" s="85"/>
      <c r="J61" s="85"/>
      <c r="K61" s="87"/>
      <c r="L61" s="87"/>
      <c r="M61" s="87"/>
      <c r="N61" s="87"/>
      <c r="O61" s="87"/>
    </row>
    <row r="62" spans="1:15" x14ac:dyDescent="0.2">
      <c r="E62" s="84"/>
      <c r="F62" s="84"/>
      <c r="G62" s="84"/>
      <c r="H62" s="84"/>
      <c r="I62" s="85"/>
      <c r="J62" s="85"/>
      <c r="K62" s="87"/>
      <c r="L62" s="87"/>
      <c r="M62" s="87"/>
      <c r="N62" s="87"/>
      <c r="O62" s="87"/>
    </row>
    <row r="63" spans="1:15" x14ac:dyDescent="0.2">
      <c r="E63" s="84"/>
      <c r="F63" s="84"/>
      <c r="G63" s="84"/>
      <c r="H63" s="84"/>
      <c r="I63" s="85"/>
      <c r="J63" s="85"/>
      <c r="K63" s="87"/>
      <c r="L63" s="87"/>
      <c r="M63" s="87"/>
      <c r="N63" s="87"/>
      <c r="O63" s="87"/>
    </row>
    <row r="64" spans="1:15" x14ac:dyDescent="0.2">
      <c r="E64" s="84"/>
      <c r="F64" s="84"/>
      <c r="G64" s="84"/>
      <c r="H64" s="84"/>
      <c r="I64" s="85"/>
      <c r="J64" s="85"/>
      <c r="K64" s="87"/>
      <c r="L64" s="87"/>
      <c r="M64" s="87"/>
      <c r="N64" s="87"/>
      <c r="O64" s="87"/>
    </row>
    <row r="65" spans="1:15" x14ac:dyDescent="0.2">
      <c r="E65" s="84"/>
      <c r="F65" s="84"/>
      <c r="G65" s="84"/>
      <c r="H65" s="84"/>
      <c r="I65" s="85"/>
      <c r="J65" s="85"/>
      <c r="K65" s="87"/>
      <c r="L65" s="87"/>
      <c r="M65" s="87"/>
      <c r="N65" s="87"/>
      <c r="O65" s="87"/>
    </row>
    <row r="66" spans="1:15" x14ac:dyDescent="0.2">
      <c r="E66" s="84"/>
      <c r="F66" s="84"/>
      <c r="G66" s="84"/>
      <c r="H66" s="84"/>
      <c r="I66" s="85"/>
      <c r="J66" s="85"/>
      <c r="K66" s="87"/>
      <c r="L66" s="87"/>
      <c r="M66" s="87"/>
      <c r="N66" s="87"/>
      <c r="O66" s="87"/>
    </row>
    <row r="67" spans="1:15" x14ac:dyDescent="0.2">
      <c r="E67" s="84"/>
      <c r="F67" s="84"/>
      <c r="G67" s="84"/>
      <c r="H67" s="84"/>
      <c r="I67" s="85"/>
      <c r="J67" s="85"/>
      <c r="K67" s="87"/>
      <c r="L67" s="87"/>
      <c r="M67" s="87"/>
      <c r="N67" s="87"/>
      <c r="O67" s="87"/>
    </row>
    <row r="68" spans="1:15" x14ac:dyDescent="0.2">
      <c r="E68" s="84"/>
      <c r="F68" s="84"/>
      <c r="G68" s="84"/>
      <c r="H68" s="84"/>
      <c r="I68" s="85"/>
      <c r="J68" s="85"/>
      <c r="K68" s="87"/>
      <c r="L68" s="87"/>
      <c r="M68" s="87"/>
      <c r="N68" s="87"/>
      <c r="O68" s="87"/>
    </row>
    <row r="69" spans="1:15" x14ac:dyDescent="0.2">
      <c r="E69" s="84"/>
      <c r="F69" s="84"/>
      <c r="G69" s="84"/>
      <c r="H69" s="84"/>
      <c r="I69" s="85"/>
      <c r="J69" s="85"/>
      <c r="K69" s="87"/>
      <c r="L69" s="87"/>
      <c r="M69" s="87"/>
      <c r="N69" s="87"/>
      <c r="O69" s="87"/>
    </row>
    <row r="70" spans="1:15" x14ac:dyDescent="0.2">
      <c r="E70" s="84"/>
      <c r="F70" s="84"/>
      <c r="G70" s="84"/>
      <c r="H70" s="84"/>
      <c r="I70" s="85"/>
      <c r="J70" s="85"/>
      <c r="K70" s="87"/>
      <c r="L70" s="87"/>
      <c r="M70" s="87"/>
      <c r="N70" s="87"/>
      <c r="O70" s="87"/>
    </row>
    <row r="71" spans="1:15" x14ac:dyDescent="0.2">
      <c r="E71" s="84"/>
      <c r="F71" s="84"/>
      <c r="G71" s="84"/>
      <c r="H71" s="84"/>
      <c r="I71" s="85"/>
      <c r="J71" s="85"/>
      <c r="K71" s="87"/>
      <c r="L71" s="87"/>
      <c r="M71" s="87"/>
      <c r="N71" s="87"/>
      <c r="O71" s="87"/>
    </row>
    <row r="72" spans="1:15" x14ac:dyDescent="0.2">
      <c r="A72" s="324" t="s">
        <v>39</v>
      </c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</row>
    <row r="73" spans="1:15" x14ac:dyDescent="0.2">
      <c r="A73" s="324" t="s">
        <v>40</v>
      </c>
      <c r="B73" s="324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</row>
    <row r="74" spans="1:15" x14ac:dyDescent="0.2">
      <c r="A74" s="324" t="s">
        <v>257</v>
      </c>
      <c r="B74" s="324"/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</row>
    <row r="75" spans="1:15" x14ac:dyDescent="0.2">
      <c r="A75" s="80" t="s">
        <v>160</v>
      </c>
      <c r="E75" s="84"/>
      <c r="F75" s="84"/>
      <c r="G75" s="84"/>
      <c r="H75" s="84"/>
      <c r="I75" s="85"/>
      <c r="J75" s="85"/>
      <c r="K75" s="87"/>
      <c r="L75" s="87"/>
      <c r="M75" s="87"/>
      <c r="N75" s="87"/>
      <c r="O75" s="87"/>
    </row>
    <row r="76" spans="1:15" x14ac:dyDescent="0.2">
      <c r="E76" s="84"/>
      <c r="F76" s="84"/>
      <c r="G76" s="84"/>
      <c r="H76" s="84"/>
      <c r="I76" s="85"/>
      <c r="J76" s="85"/>
      <c r="K76" s="87"/>
      <c r="L76" s="87"/>
      <c r="M76" s="87"/>
      <c r="N76" s="87"/>
      <c r="O76" s="87"/>
    </row>
    <row r="77" spans="1:15" x14ac:dyDescent="0.2">
      <c r="E77" s="84"/>
      <c r="F77" s="84"/>
      <c r="G77" s="84"/>
      <c r="H77" s="84"/>
      <c r="I77" s="85"/>
      <c r="J77" s="85"/>
      <c r="K77" s="87"/>
      <c r="L77" s="87"/>
      <c r="M77" s="87"/>
      <c r="N77" s="87"/>
      <c r="O77" s="87"/>
    </row>
    <row r="78" spans="1:15" x14ac:dyDescent="0.2">
      <c r="E78" s="84"/>
      <c r="F78" s="84"/>
      <c r="G78" s="84"/>
      <c r="H78" s="84"/>
      <c r="I78" s="85"/>
      <c r="J78" s="85"/>
      <c r="K78" s="87"/>
      <c r="L78" s="87"/>
      <c r="M78" s="87"/>
      <c r="N78" s="87"/>
      <c r="O78" s="87"/>
    </row>
    <row r="79" spans="1:15" x14ac:dyDescent="0.2">
      <c r="E79" s="84"/>
      <c r="F79" s="84"/>
      <c r="G79" s="84"/>
      <c r="H79" s="84"/>
      <c r="I79" s="85"/>
      <c r="J79" s="85"/>
      <c r="K79" s="87"/>
      <c r="L79" s="87"/>
      <c r="M79" s="87"/>
      <c r="N79" s="87"/>
      <c r="O79" s="87"/>
    </row>
    <row r="80" spans="1:15" x14ac:dyDescent="0.2">
      <c r="E80" s="84"/>
      <c r="F80" s="84"/>
      <c r="G80" s="84"/>
      <c r="H80" s="84"/>
      <c r="I80" s="85"/>
      <c r="J80" s="85"/>
      <c r="K80" s="87"/>
      <c r="L80" s="87"/>
      <c r="M80" s="87"/>
      <c r="N80" s="87"/>
      <c r="O80" s="87"/>
    </row>
    <row r="81" spans="5:15" x14ac:dyDescent="0.2">
      <c r="E81" s="84"/>
      <c r="F81" s="84"/>
      <c r="G81" s="84"/>
      <c r="H81" s="84"/>
      <c r="I81" s="85"/>
      <c r="J81" s="85"/>
      <c r="K81" s="87"/>
      <c r="L81" s="87"/>
      <c r="M81" s="87"/>
      <c r="N81" s="87"/>
      <c r="O81" s="87"/>
    </row>
    <row r="82" spans="5:15" x14ac:dyDescent="0.2">
      <c r="E82" s="84"/>
      <c r="F82" s="84"/>
      <c r="G82" s="84"/>
      <c r="H82" s="84"/>
      <c r="I82" s="85"/>
      <c r="J82" s="85"/>
      <c r="K82" s="87"/>
      <c r="L82" s="87"/>
      <c r="M82" s="87"/>
      <c r="N82" s="87"/>
      <c r="O82" s="87"/>
    </row>
    <row r="83" spans="5:15" x14ac:dyDescent="0.2">
      <c r="E83" s="84"/>
      <c r="F83" s="84"/>
      <c r="G83" s="84"/>
      <c r="H83" s="84"/>
      <c r="I83" s="85"/>
      <c r="J83" s="85"/>
      <c r="K83" s="87"/>
      <c r="L83" s="87"/>
      <c r="M83" s="87"/>
      <c r="N83" s="87"/>
      <c r="O83" s="87"/>
    </row>
    <row r="84" spans="5:15" x14ac:dyDescent="0.2">
      <c r="E84" s="84"/>
      <c r="F84" s="84"/>
      <c r="G84" s="84"/>
      <c r="H84" s="84"/>
      <c r="I84" s="85"/>
      <c r="J84" s="85"/>
      <c r="K84" s="87"/>
      <c r="L84" s="87"/>
      <c r="M84" s="87"/>
      <c r="N84" s="87"/>
      <c r="O84" s="87"/>
    </row>
    <row r="85" spans="5:15" x14ac:dyDescent="0.2">
      <c r="E85" s="84"/>
      <c r="F85" s="84"/>
      <c r="G85" s="84"/>
      <c r="H85" s="84"/>
      <c r="I85" s="85"/>
      <c r="J85" s="85"/>
      <c r="K85" s="87"/>
      <c r="L85" s="87"/>
      <c r="M85" s="87"/>
      <c r="N85" s="87"/>
      <c r="O85" s="87"/>
    </row>
    <row r="86" spans="5:15" x14ac:dyDescent="0.2">
      <c r="E86" s="84"/>
      <c r="F86" s="84"/>
      <c r="G86" s="84"/>
      <c r="H86" s="84"/>
      <c r="I86" s="85"/>
      <c r="J86" s="85"/>
      <c r="K86" s="87"/>
      <c r="L86" s="87"/>
      <c r="M86" s="87"/>
      <c r="N86" s="87"/>
      <c r="O86" s="87"/>
    </row>
    <row r="87" spans="5:15" x14ac:dyDescent="0.2">
      <c r="E87" s="84"/>
      <c r="F87" s="84"/>
      <c r="G87" s="84"/>
      <c r="H87" s="84"/>
      <c r="I87" s="85"/>
      <c r="J87" s="85"/>
      <c r="K87" s="87"/>
      <c r="L87" s="87"/>
      <c r="M87" s="87"/>
      <c r="N87" s="87"/>
      <c r="O87" s="87"/>
    </row>
    <row r="88" spans="5:15" x14ac:dyDescent="0.2">
      <c r="E88" s="84"/>
      <c r="F88" s="84"/>
      <c r="G88" s="84"/>
      <c r="H88" s="84"/>
      <c r="I88" s="85"/>
      <c r="J88" s="85"/>
      <c r="K88" s="87"/>
      <c r="L88" s="87"/>
      <c r="M88" s="87"/>
      <c r="N88" s="87"/>
      <c r="O88" s="87"/>
    </row>
    <row r="89" spans="5:15" x14ac:dyDescent="0.2">
      <c r="E89" s="84"/>
      <c r="F89" s="84"/>
      <c r="G89" s="84"/>
      <c r="H89" s="84"/>
      <c r="I89" s="85"/>
      <c r="J89" s="85"/>
      <c r="K89" s="87"/>
      <c r="L89" s="87"/>
      <c r="M89" s="87"/>
      <c r="N89" s="87"/>
      <c r="O89" s="87"/>
    </row>
    <row r="90" spans="5:15" x14ac:dyDescent="0.2">
      <c r="E90" s="84"/>
      <c r="F90" s="84"/>
      <c r="G90" s="84"/>
      <c r="H90" s="84"/>
      <c r="I90" s="85"/>
      <c r="J90" s="85"/>
      <c r="K90" s="87"/>
      <c r="L90" s="87"/>
      <c r="M90" s="87"/>
      <c r="N90" s="87"/>
      <c r="O90" s="87"/>
    </row>
    <row r="91" spans="5:15" x14ac:dyDescent="0.2">
      <c r="E91" s="84"/>
      <c r="F91" s="84"/>
      <c r="G91" s="84"/>
      <c r="H91" s="84"/>
      <c r="I91" s="85"/>
      <c r="J91" s="85"/>
      <c r="K91" s="87"/>
      <c r="L91" s="87"/>
      <c r="M91" s="87"/>
      <c r="N91" s="87"/>
      <c r="O91" s="87"/>
    </row>
    <row r="92" spans="5:15" x14ac:dyDescent="0.2">
      <c r="E92" s="84"/>
      <c r="F92" s="84"/>
      <c r="G92" s="84"/>
      <c r="H92" s="84"/>
      <c r="I92" s="85"/>
      <c r="J92" s="85"/>
      <c r="K92" s="87"/>
      <c r="L92" s="87"/>
      <c r="M92" s="87"/>
      <c r="N92" s="87"/>
      <c r="O92" s="87"/>
    </row>
    <row r="93" spans="5:15" x14ac:dyDescent="0.2">
      <c r="E93" s="84"/>
      <c r="F93" s="84"/>
      <c r="G93" s="84"/>
      <c r="H93" s="84"/>
      <c r="I93" s="85"/>
      <c r="J93" s="85"/>
      <c r="K93" s="87"/>
      <c r="L93" s="87"/>
      <c r="M93" s="87"/>
      <c r="N93" s="87"/>
      <c r="O93" s="87"/>
    </row>
    <row r="94" spans="5:15" x14ac:dyDescent="0.2">
      <c r="E94" s="84"/>
      <c r="F94" s="84"/>
      <c r="G94" s="84"/>
      <c r="H94" s="84"/>
      <c r="I94" s="85"/>
      <c r="J94" s="85"/>
      <c r="K94" s="87"/>
      <c r="L94" s="87"/>
      <c r="M94" s="87"/>
      <c r="N94" s="87"/>
      <c r="O94" s="87"/>
    </row>
    <row r="95" spans="5:15" x14ac:dyDescent="0.2">
      <c r="E95" s="84"/>
      <c r="F95" s="84"/>
      <c r="G95" s="84"/>
      <c r="H95" s="84"/>
      <c r="I95" s="85"/>
      <c r="J95" s="85"/>
      <c r="K95" s="87"/>
      <c r="L95" s="87"/>
      <c r="M95" s="87"/>
      <c r="N95" s="87"/>
      <c r="O95" s="87"/>
    </row>
    <row r="96" spans="5:15" x14ac:dyDescent="0.2">
      <c r="E96" s="84"/>
      <c r="F96" s="84"/>
      <c r="G96" s="84"/>
      <c r="H96" s="84"/>
      <c r="I96" s="85"/>
      <c r="J96" s="85"/>
      <c r="K96" s="87"/>
      <c r="L96" s="87"/>
      <c r="M96" s="87"/>
      <c r="N96" s="87"/>
      <c r="O96" s="87"/>
    </row>
    <row r="97" spans="5:15" x14ac:dyDescent="0.2">
      <c r="E97" s="84"/>
      <c r="F97" s="84"/>
      <c r="G97" s="84"/>
      <c r="H97" s="84"/>
      <c r="I97" s="85"/>
      <c r="J97" s="85"/>
      <c r="K97" s="87"/>
      <c r="L97" s="87"/>
      <c r="M97" s="87"/>
      <c r="N97" s="87"/>
      <c r="O97" s="87"/>
    </row>
    <row r="98" spans="5:15" x14ac:dyDescent="0.2">
      <c r="E98" s="84"/>
      <c r="F98" s="84"/>
      <c r="G98" s="84"/>
      <c r="H98" s="84"/>
      <c r="I98" s="85"/>
      <c r="J98" s="85"/>
      <c r="K98" s="87"/>
      <c r="L98" s="87"/>
      <c r="M98" s="87"/>
      <c r="N98" s="87"/>
      <c r="O98" s="87"/>
    </row>
    <row r="99" spans="5:15" x14ac:dyDescent="0.2">
      <c r="E99" s="84"/>
      <c r="F99" s="84"/>
      <c r="G99" s="84"/>
      <c r="H99" s="84"/>
      <c r="I99" s="85"/>
      <c r="J99" s="85"/>
      <c r="K99" s="87"/>
      <c r="L99" s="87"/>
      <c r="M99" s="87"/>
      <c r="N99" s="87"/>
      <c r="O99" s="87"/>
    </row>
    <row r="100" spans="5:15" x14ac:dyDescent="0.2">
      <c r="E100" s="84"/>
      <c r="F100" s="84"/>
      <c r="G100" s="84"/>
      <c r="H100" s="84"/>
      <c r="I100" s="85"/>
      <c r="J100" s="85"/>
      <c r="K100" s="87"/>
      <c r="L100" s="87"/>
      <c r="M100" s="87"/>
      <c r="N100" s="87"/>
      <c r="O100" s="87"/>
    </row>
    <row r="101" spans="5:15" x14ac:dyDescent="0.2">
      <c r="E101" s="84"/>
      <c r="F101" s="84"/>
      <c r="G101" s="84"/>
      <c r="H101" s="84"/>
      <c r="I101" s="85"/>
      <c r="J101" s="85"/>
      <c r="K101" s="87"/>
      <c r="L101" s="87"/>
      <c r="M101" s="87"/>
      <c r="N101" s="87"/>
      <c r="O101" s="87"/>
    </row>
    <row r="102" spans="5:15" x14ac:dyDescent="0.2">
      <c r="E102" s="84"/>
      <c r="F102" s="84"/>
      <c r="G102" s="84"/>
      <c r="H102" s="84"/>
      <c r="I102" s="85"/>
      <c r="J102" s="85"/>
      <c r="K102" s="87"/>
      <c r="L102" s="87"/>
      <c r="M102" s="87"/>
      <c r="N102" s="87"/>
      <c r="O102" s="87"/>
    </row>
    <row r="103" spans="5:15" x14ac:dyDescent="0.2">
      <c r="E103" s="84"/>
      <c r="F103" s="84"/>
      <c r="G103" s="84"/>
      <c r="H103" s="84"/>
      <c r="I103" s="85"/>
      <c r="J103" s="85"/>
      <c r="K103" s="87"/>
      <c r="L103" s="87"/>
      <c r="M103" s="87"/>
      <c r="N103" s="87"/>
      <c r="O103" s="87"/>
    </row>
    <row r="104" spans="5:15" x14ac:dyDescent="0.2">
      <c r="E104" s="84"/>
      <c r="F104" s="84"/>
      <c r="G104" s="84"/>
      <c r="H104" s="84"/>
      <c r="I104" s="85"/>
      <c r="J104" s="85"/>
      <c r="K104" s="87"/>
      <c r="L104" s="87"/>
      <c r="M104" s="87"/>
      <c r="N104" s="87"/>
      <c r="O104" s="87"/>
    </row>
    <row r="105" spans="5:15" x14ac:dyDescent="0.2">
      <c r="E105" s="84"/>
      <c r="F105" s="84"/>
      <c r="G105" s="84"/>
      <c r="H105" s="84"/>
      <c r="I105" s="85"/>
      <c r="J105" s="85"/>
      <c r="K105" s="87"/>
      <c r="L105" s="87"/>
      <c r="M105" s="87"/>
      <c r="N105" s="87"/>
      <c r="O105" s="87"/>
    </row>
    <row r="106" spans="5:15" x14ac:dyDescent="0.2">
      <c r="E106" s="84"/>
      <c r="F106" s="84"/>
      <c r="G106" s="84"/>
      <c r="H106" s="84"/>
      <c r="I106" s="85"/>
      <c r="J106" s="85"/>
      <c r="K106" s="87"/>
      <c r="L106" s="87"/>
      <c r="M106" s="87"/>
      <c r="N106" s="87"/>
      <c r="O106" s="87"/>
    </row>
    <row r="107" spans="5:15" x14ac:dyDescent="0.2">
      <c r="E107" s="84"/>
      <c r="F107" s="84"/>
      <c r="G107" s="84"/>
      <c r="H107" s="84"/>
      <c r="I107" s="85"/>
      <c r="J107" s="85"/>
      <c r="K107" s="87"/>
      <c r="L107" s="87"/>
      <c r="M107" s="87"/>
      <c r="N107" s="87"/>
      <c r="O107" s="87"/>
    </row>
    <row r="108" spans="5:15" x14ac:dyDescent="0.2">
      <c r="E108" s="84"/>
      <c r="F108" s="84"/>
      <c r="G108" s="84"/>
      <c r="H108" s="84"/>
      <c r="I108" s="85"/>
      <c r="J108" s="85"/>
      <c r="K108" s="87"/>
      <c r="L108" s="87"/>
      <c r="M108" s="87"/>
      <c r="N108" s="87"/>
      <c r="O108" s="87"/>
    </row>
    <row r="109" spans="5:15" x14ac:dyDescent="0.2">
      <c r="E109" s="84"/>
      <c r="F109" s="84"/>
      <c r="G109" s="84"/>
      <c r="H109" s="84"/>
      <c r="I109" s="85"/>
      <c r="J109" s="85"/>
      <c r="K109" s="87"/>
      <c r="L109" s="87"/>
      <c r="M109" s="87"/>
      <c r="N109" s="87"/>
      <c r="O109" s="87"/>
    </row>
    <row r="110" spans="5:15" x14ac:dyDescent="0.2">
      <c r="E110" s="84"/>
      <c r="F110" s="84"/>
      <c r="G110" s="84"/>
      <c r="H110" s="84"/>
      <c r="I110" s="85"/>
      <c r="J110" s="85"/>
      <c r="K110" s="87"/>
      <c r="L110" s="87"/>
      <c r="M110" s="87"/>
      <c r="N110" s="87"/>
      <c r="O110" s="87"/>
    </row>
    <row r="111" spans="5:15" x14ac:dyDescent="0.2">
      <c r="E111" s="84"/>
      <c r="F111" s="84"/>
      <c r="G111" s="84"/>
      <c r="H111" s="84"/>
      <c r="I111" s="85"/>
      <c r="J111" s="85"/>
      <c r="K111" s="87"/>
      <c r="L111" s="87"/>
      <c r="M111" s="87"/>
      <c r="N111" s="87"/>
      <c r="O111" s="87"/>
    </row>
    <row r="112" spans="5:15" x14ac:dyDescent="0.2">
      <c r="E112" s="84"/>
      <c r="F112" s="84"/>
      <c r="G112" s="84"/>
      <c r="H112" s="84"/>
      <c r="I112" s="85"/>
      <c r="J112" s="85"/>
      <c r="K112" s="87"/>
      <c r="L112" s="87"/>
      <c r="M112" s="87"/>
      <c r="N112" s="87"/>
      <c r="O112" s="87"/>
    </row>
    <row r="113" spans="5:15" x14ac:dyDescent="0.2">
      <c r="E113" s="84"/>
      <c r="F113" s="84"/>
      <c r="G113" s="84"/>
      <c r="H113" s="84"/>
      <c r="I113" s="85"/>
      <c r="J113" s="85"/>
      <c r="K113" s="87"/>
      <c r="L113" s="87"/>
      <c r="M113" s="87"/>
      <c r="N113" s="87"/>
      <c r="O113" s="87"/>
    </row>
    <row r="114" spans="5:15" x14ac:dyDescent="0.2">
      <c r="E114" s="84"/>
      <c r="F114" s="84"/>
      <c r="G114" s="84"/>
      <c r="H114" s="84"/>
      <c r="I114" s="85"/>
      <c r="J114" s="85"/>
      <c r="K114" s="87"/>
      <c r="L114" s="87"/>
      <c r="M114" s="87"/>
      <c r="N114" s="87"/>
      <c r="O114" s="87"/>
    </row>
    <row r="115" spans="5:15" x14ac:dyDescent="0.2">
      <c r="E115" s="84"/>
      <c r="F115" s="84"/>
      <c r="G115" s="84"/>
      <c r="H115" s="84"/>
      <c r="I115" s="85"/>
      <c r="J115" s="85"/>
      <c r="K115" s="87"/>
      <c r="L115" s="87"/>
      <c r="M115" s="87"/>
      <c r="N115" s="87"/>
      <c r="O115" s="87"/>
    </row>
    <row r="116" spans="5:15" x14ac:dyDescent="0.2">
      <c r="E116" s="84"/>
      <c r="F116" s="84"/>
      <c r="G116" s="84"/>
      <c r="H116" s="84"/>
      <c r="I116" s="85"/>
      <c r="J116" s="85"/>
      <c r="K116" s="87"/>
      <c r="L116" s="87"/>
      <c r="M116" s="87"/>
      <c r="N116" s="87"/>
      <c r="O116" s="87"/>
    </row>
    <row r="117" spans="5:15" x14ac:dyDescent="0.2">
      <c r="E117" s="84"/>
      <c r="F117" s="84"/>
      <c r="G117" s="84"/>
      <c r="H117" s="84"/>
      <c r="I117" s="85"/>
      <c r="J117" s="85"/>
      <c r="K117" s="87"/>
      <c r="L117" s="87"/>
      <c r="M117" s="87"/>
      <c r="N117" s="87"/>
      <c r="O117" s="87"/>
    </row>
    <row r="118" spans="5:15" x14ac:dyDescent="0.2">
      <c r="E118" s="84"/>
      <c r="F118" s="84"/>
      <c r="G118" s="84"/>
      <c r="H118" s="84"/>
      <c r="I118" s="85"/>
      <c r="J118" s="85"/>
      <c r="K118" s="87"/>
      <c r="L118" s="87"/>
      <c r="M118" s="87"/>
      <c r="N118" s="87"/>
      <c r="O118" s="87"/>
    </row>
    <row r="119" spans="5:15" x14ac:dyDescent="0.2">
      <c r="E119" s="84"/>
      <c r="F119" s="84"/>
      <c r="G119" s="84"/>
      <c r="H119" s="84"/>
      <c r="I119" s="85"/>
      <c r="J119" s="85"/>
      <c r="K119" s="87"/>
      <c r="L119" s="87"/>
      <c r="M119" s="87"/>
      <c r="N119" s="87"/>
      <c r="O119" s="87"/>
    </row>
    <row r="120" spans="5:15" x14ac:dyDescent="0.2">
      <c r="E120" s="84"/>
      <c r="F120" s="84"/>
      <c r="G120" s="84"/>
      <c r="H120" s="84"/>
      <c r="I120" s="85"/>
      <c r="J120" s="85"/>
      <c r="K120" s="87"/>
      <c r="L120" s="87"/>
      <c r="M120" s="87"/>
      <c r="N120" s="87"/>
      <c r="O120" s="87"/>
    </row>
    <row r="121" spans="5:15" x14ac:dyDescent="0.2">
      <c r="E121" s="84"/>
      <c r="F121" s="84"/>
      <c r="G121" s="84"/>
      <c r="H121" s="84"/>
      <c r="I121" s="85"/>
      <c r="J121" s="85"/>
      <c r="K121" s="87"/>
      <c r="L121" s="87"/>
      <c r="M121" s="87"/>
      <c r="N121" s="87"/>
      <c r="O121" s="87"/>
    </row>
    <row r="122" spans="5:15" x14ac:dyDescent="0.2">
      <c r="E122" s="84"/>
      <c r="F122" s="84"/>
      <c r="G122" s="84"/>
      <c r="H122" s="84"/>
      <c r="I122" s="85"/>
      <c r="J122" s="85"/>
      <c r="K122" s="87"/>
      <c r="L122" s="87"/>
      <c r="M122" s="87"/>
      <c r="N122" s="87"/>
      <c r="O122" s="87"/>
    </row>
    <row r="123" spans="5:15" x14ac:dyDescent="0.2">
      <c r="E123" s="84"/>
      <c r="F123" s="84"/>
      <c r="G123" s="84"/>
      <c r="H123" s="84"/>
      <c r="I123" s="85"/>
      <c r="J123" s="85"/>
      <c r="K123" s="87"/>
      <c r="L123" s="87"/>
      <c r="M123" s="87"/>
      <c r="N123" s="87"/>
      <c r="O123" s="87"/>
    </row>
    <row r="124" spans="5:15" x14ac:dyDescent="0.2">
      <c r="E124" s="84"/>
      <c r="F124" s="84"/>
      <c r="G124" s="84"/>
      <c r="H124" s="84"/>
      <c r="I124" s="85"/>
      <c r="J124" s="85"/>
      <c r="K124" s="87"/>
      <c r="L124" s="87"/>
      <c r="M124" s="87"/>
      <c r="N124" s="87"/>
      <c r="O124" s="87"/>
    </row>
    <row r="125" spans="5:15" x14ac:dyDescent="0.2">
      <c r="E125" s="84"/>
      <c r="F125" s="84"/>
      <c r="G125" s="84"/>
      <c r="H125" s="84"/>
      <c r="I125" s="85"/>
      <c r="J125" s="85"/>
      <c r="K125" s="87"/>
      <c r="L125" s="87"/>
      <c r="M125" s="87"/>
      <c r="N125" s="87"/>
      <c r="O125" s="87"/>
    </row>
    <row r="126" spans="5:15" x14ac:dyDescent="0.2">
      <c r="E126" s="84"/>
      <c r="F126" s="84"/>
      <c r="G126" s="84"/>
      <c r="H126" s="84"/>
      <c r="I126" s="85"/>
      <c r="J126" s="85"/>
      <c r="K126" s="87"/>
      <c r="L126" s="87"/>
      <c r="M126" s="87"/>
      <c r="N126" s="87"/>
      <c r="O126" s="87"/>
    </row>
    <row r="127" spans="5:15" x14ac:dyDescent="0.2">
      <c r="E127" s="84"/>
      <c r="F127" s="84"/>
      <c r="G127" s="84"/>
      <c r="H127" s="84"/>
      <c r="I127" s="85"/>
      <c r="J127" s="85"/>
      <c r="K127" s="87"/>
      <c r="L127" s="87"/>
      <c r="M127" s="87"/>
      <c r="N127" s="87"/>
      <c r="O127" s="87"/>
    </row>
    <row r="128" spans="5:15" x14ac:dyDescent="0.2">
      <c r="E128" s="84"/>
      <c r="F128" s="84"/>
      <c r="G128" s="84"/>
      <c r="H128" s="84"/>
      <c r="I128" s="85"/>
      <c r="J128" s="85"/>
      <c r="K128" s="87"/>
      <c r="L128" s="87"/>
      <c r="M128" s="87"/>
      <c r="N128" s="87"/>
      <c r="O128" s="87"/>
    </row>
    <row r="129" spans="5:15" x14ac:dyDescent="0.2">
      <c r="E129" s="84"/>
      <c r="F129" s="84"/>
      <c r="G129" s="84"/>
      <c r="H129" s="84"/>
      <c r="I129" s="85"/>
      <c r="J129" s="85"/>
      <c r="K129" s="87"/>
      <c r="L129" s="87"/>
      <c r="M129" s="87"/>
      <c r="N129" s="87"/>
      <c r="O129" s="87"/>
    </row>
    <row r="130" spans="5:15" x14ac:dyDescent="0.2">
      <c r="E130" s="84"/>
      <c r="F130" s="84"/>
      <c r="G130" s="84"/>
      <c r="H130" s="84"/>
      <c r="I130" s="85"/>
      <c r="J130" s="85"/>
      <c r="K130" s="87"/>
      <c r="L130" s="87"/>
      <c r="M130" s="87"/>
      <c r="N130" s="87"/>
      <c r="O130" s="87"/>
    </row>
    <row r="131" spans="5:15" x14ac:dyDescent="0.2">
      <c r="E131" s="84"/>
      <c r="F131" s="84"/>
      <c r="G131" s="84"/>
      <c r="H131" s="84"/>
      <c r="I131" s="85"/>
      <c r="J131" s="85"/>
      <c r="K131" s="87"/>
      <c r="L131" s="87"/>
      <c r="M131" s="87"/>
      <c r="N131" s="87"/>
      <c r="O131" s="87"/>
    </row>
    <row r="132" spans="5:15" x14ac:dyDescent="0.2">
      <c r="E132" s="84"/>
      <c r="F132" s="84"/>
      <c r="G132" s="84"/>
      <c r="H132" s="84"/>
      <c r="I132" s="85"/>
      <c r="J132" s="85"/>
      <c r="K132" s="87"/>
      <c r="L132" s="87"/>
      <c r="M132" s="87"/>
      <c r="N132" s="87"/>
      <c r="O132" s="87"/>
    </row>
    <row r="133" spans="5:15" x14ac:dyDescent="0.2">
      <c r="E133" s="84"/>
      <c r="F133" s="84"/>
      <c r="G133" s="84"/>
      <c r="H133" s="84"/>
      <c r="I133" s="85"/>
      <c r="J133" s="85"/>
      <c r="K133" s="87"/>
      <c r="L133" s="87"/>
      <c r="M133" s="87"/>
      <c r="N133" s="87"/>
      <c r="O133" s="87"/>
    </row>
    <row r="134" spans="5:15" x14ac:dyDescent="0.2">
      <c r="E134" s="84"/>
      <c r="F134" s="84"/>
      <c r="G134" s="84"/>
      <c r="H134" s="84"/>
      <c r="I134" s="85"/>
      <c r="J134" s="85"/>
      <c r="K134" s="87"/>
      <c r="L134" s="87"/>
      <c r="M134" s="87"/>
      <c r="N134" s="87"/>
      <c r="O134" s="87"/>
    </row>
    <row r="135" spans="5:15" x14ac:dyDescent="0.2">
      <c r="E135" s="84"/>
      <c r="F135" s="84"/>
      <c r="G135" s="84"/>
      <c r="H135" s="84"/>
      <c r="I135" s="85"/>
      <c r="J135" s="85"/>
      <c r="K135" s="87"/>
      <c r="L135" s="87"/>
      <c r="M135" s="87"/>
      <c r="N135" s="87"/>
      <c r="O135" s="87"/>
    </row>
    <row r="136" spans="5:15" x14ac:dyDescent="0.2">
      <c r="E136" s="84"/>
      <c r="F136" s="84"/>
      <c r="G136" s="84"/>
      <c r="H136" s="84"/>
      <c r="I136" s="85"/>
      <c r="J136" s="85"/>
      <c r="K136" s="87"/>
      <c r="L136" s="87"/>
      <c r="M136" s="87"/>
      <c r="N136" s="87"/>
      <c r="O136" s="87"/>
    </row>
    <row r="137" spans="5:15" x14ac:dyDescent="0.2">
      <c r="E137" s="84"/>
      <c r="F137" s="84"/>
      <c r="G137" s="84"/>
      <c r="H137" s="84"/>
      <c r="I137" s="85"/>
      <c r="J137" s="85"/>
      <c r="K137" s="87"/>
      <c r="L137" s="87"/>
      <c r="M137" s="87"/>
      <c r="N137" s="87"/>
      <c r="O137" s="87"/>
    </row>
    <row r="138" spans="5:15" x14ac:dyDescent="0.2">
      <c r="E138" s="84"/>
      <c r="F138" s="84"/>
      <c r="G138" s="84"/>
      <c r="H138" s="84"/>
      <c r="I138" s="85"/>
      <c r="J138" s="85"/>
      <c r="K138" s="87"/>
      <c r="L138" s="87"/>
      <c r="M138" s="87"/>
      <c r="N138" s="87"/>
      <c r="O138" s="87"/>
    </row>
    <row r="139" spans="5:15" x14ac:dyDescent="0.2">
      <c r="E139" s="84"/>
      <c r="F139" s="84"/>
      <c r="G139" s="84"/>
      <c r="H139" s="84"/>
      <c r="I139" s="85"/>
      <c r="J139" s="85"/>
      <c r="K139" s="87"/>
      <c r="L139" s="87"/>
      <c r="M139" s="87"/>
      <c r="N139" s="87"/>
      <c r="O139" s="87"/>
    </row>
    <row r="140" spans="5:15" x14ac:dyDescent="0.2">
      <c r="E140" s="84"/>
      <c r="F140" s="84"/>
      <c r="G140" s="84"/>
      <c r="H140" s="84"/>
      <c r="I140" s="85"/>
      <c r="J140" s="85"/>
      <c r="K140" s="87"/>
      <c r="L140" s="87"/>
      <c r="M140" s="87"/>
      <c r="N140" s="87"/>
      <c r="O140" s="87"/>
    </row>
    <row r="141" spans="5:15" x14ac:dyDescent="0.2">
      <c r="E141" s="84"/>
      <c r="F141" s="84"/>
      <c r="G141" s="84"/>
      <c r="H141" s="84"/>
      <c r="I141" s="85"/>
      <c r="J141" s="85"/>
      <c r="K141" s="87"/>
      <c r="L141" s="87"/>
      <c r="M141" s="87"/>
      <c r="N141" s="87"/>
      <c r="O141" s="87"/>
    </row>
    <row r="142" spans="5:15" x14ac:dyDescent="0.2">
      <c r="E142" s="84"/>
      <c r="F142" s="84"/>
      <c r="G142" s="84"/>
      <c r="H142" s="84"/>
      <c r="I142" s="85"/>
      <c r="J142" s="85"/>
      <c r="K142" s="87"/>
      <c r="L142" s="87"/>
      <c r="M142" s="87"/>
      <c r="N142" s="87"/>
      <c r="O142" s="87"/>
    </row>
    <row r="143" spans="5:15" x14ac:dyDescent="0.2">
      <c r="E143" s="84"/>
      <c r="F143" s="84"/>
      <c r="G143" s="84"/>
      <c r="H143" s="84"/>
      <c r="I143" s="85"/>
      <c r="J143" s="85"/>
      <c r="K143" s="87"/>
      <c r="L143" s="87"/>
      <c r="M143" s="87"/>
      <c r="N143" s="87"/>
      <c r="O143" s="87"/>
    </row>
    <row r="144" spans="5:15" x14ac:dyDescent="0.2">
      <c r="E144" s="84"/>
      <c r="F144" s="84"/>
      <c r="G144" s="84"/>
      <c r="H144" s="84"/>
      <c r="I144" s="85"/>
      <c r="J144" s="85"/>
      <c r="K144" s="87"/>
      <c r="L144" s="87"/>
      <c r="M144" s="87"/>
      <c r="N144" s="87"/>
      <c r="O144" s="87"/>
    </row>
    <row r="145" spans="5:15" x14ac:dyDescent="0.2">
      <c r="E145" s="84"/>
      <c r="F145" s="84"/>
      <c r="G145" s="84"/>
      <c r="H145" s="84"/>
      <c r="I145" s="85"/>
      <c r="J145" s="85"/>
      <c r="K145" s="87"/>
      <c r="L145" s="87"/>
      <c r="M145" s="87"/>
      <c r="N145" s="87"/>
      <c r="O145" s="87"/>
    </row>
    <row r="146" spans="5:15" x14ac:dyDescent="0.2">
      <c r="E146" s="84"/>
      <c r="F146" s="84"/>
      <c r="G146" s="84"/>
      <c r="H146" s="84"/>
      <c r="I146" s="85"/>
      <c r="J146" s="85"/>
      <c r="K146" s="87"/>
      <c r="L146" s="87"/>
      <c r="M146" s="87"/>
      <c r="N146" s="87"/>
      <c r="O146" s="87"/>
    </row>
    <row r="147" spans="5:15" x14ac:dyDescent="0.2">
      <c r="E147" s="84"/>
      <c r="F147" s="84"/>
      <c r="G147" s="84"/>
      <c r="H147" s="84"/>
      <c r="I147" s="85"/>
      <c r="J147" s="85"/>
      <c r="K147" s="87"/>
      <c r="L147" s="87"/>
      <c r="M147" s="87"/>
      <c r="N147" s="87"/>
      <c r="O147" s="87"/>
    </row>
    <row r="148" spans="5:15" x14ac:dyDescent="0.2">
      <c r="E148" s="84"/>
      <c r="F148" s="84"/>
      <c r="G148" s="84"/>
      <c r="H148" s="84"/>
      <c r="I148" s="85"/>
      <c r="J148" s="85"/>
      <c r="K148" s="87"/>
      <c r="L148" s="87"/>
      <c r="M148" s="87"/>
      <c r="N148" s="87"/>
      <c r="O148" s="87"/>
    </row>
    <row r="149" spans="5:15" x14ac:dyDescent="0.2">
      <c r="E149" s="84"/>
      <c r="F149" s="84"/>
      <c r="G149" s="84"/>
      <c r="H149" s="84"/>
      <c r="I149" s="85"/>
      <c r="J149" s="85"/>
      <c r="K149" s="87"/>
      <c r="L149" s="87"/>
      <c r="M149" s="87"/>
      <c r="N149" s="87"/>
      <c r="O149" s="87"/>
    </row>
    <row r="150" spans="5:15" x14ac:dyDescent="0.2">
      <c r="E150" s="84"/>
      <c r="F150" s="84"/>
      <c r="G150" s="84"/>
      <c r="H150" s="84"/>
      <c r="I150" s="85"/>
      <c r="J150" s="85"/>
      <c r="K150" s="87"/>
      <c r="L150" s="87"/>
      <c r="M150" s="87"/>
      <c r="N150" s="87"/>
      <c r="O150" s="87"/>
    </row>
    <row r="151" spans="5:15" x14ac:dyDescent="0.2">
      <c r="E151" s="84"/>
      <c r="F151" s="84"/>
      <c r="G151" s="84"/>
      <c r="H151" s="84"/>
      <c r="I151" s="85"/>
      <c r="J151" s="85"/>
      <c r="K151" s="87"/>
      <c r="L151" s="87"/>
      <c r="M151" s="87"/>
      <c r="N151" s="87"/>
      <c r="O151" s="87"/>
    </row>
    <row r="152" spans="5:15" x14ac:dyDescent="0.2">
      <c r="E152" s="84"/>
      <c r="F152" s="84"/>
      <c r="G152" s="84"/>
      <c r="H152" s="84"/>
      <c r="I152" s="85"/>
      <c r="J152" s="85"/>
      <c r="K152" s="87"/>
      <c r="L152" s="87"/>
      <c r="M152" s="87"/>
      <c r="N152" s="87"/>
      <c r="O152" s="87"/>
    </row>
    <row r="153" spans="5:15" x14ac:dyDescent="0.2">
      <c r="E153" s="84"/>
      <c r="F153" s="84"/>
      <c r="G153" s="84"/>
      <c r="H153" s="84"/>
      <c r="I153" s="85"/>
      <c r="J153" s="85"/>
      <c r="K153" s="87"/>
      <c r="L153" s="87"/>
      <c r="M153" s="87"/>
      <c r="N153" s="87"/>
      <c r="O153" s="87"/>
    </row>
    <row r="154" spans="5:15" x14ac:dyDescent="0.2">
      <c r="E154" s="84"/>
      <c r="F154" s="84"/>
      <c r="G154" s="84"/>
      <c r="H154" s="84"/>
      <c r="I154" s="85"/>
      <c r="J154" s="85"/>
      <c r="K154" s="87"/>
      <c r="L154" s="87"/>
      <c r="M154" s="87"/>
      <c r="N154" s="87"/>
      <c r="O154" s="87"/>
    </row>
    <row r="155" spans="5:15" x14ac:dyDescent="0.2">
      <c r="E155" s="84"/>
      <c r="F155" s="84"/>
      <c r="G155" s="84"/>
      <c r="H155" s="84"/>
      <c r="I155" s="85"/>
      <c r="J155" s="85"/>
      <c r="K155" s="87"/>
      <c r="L155" s="87"/>
      <c r="M155" s="87"/>
      <c r="N155" s="87"/>
      <c r="O155" s="87"/>
    </row>
    <row r="156" spans="5:15" x14ac:dyDescent="0.2">
      <c r="E156" s="84"/>
      <c r="F156" s="84"/>
      <c r="G156" s="84"/>
      <c r="H156" s="84"/>
      <c r="I156" s="85"/>
      <c r="J156" s="85"/>
      <c r="K156" s="87"/>
      <c r="L156" s="87"/>
      <c r="M156" s="87"/>
      <c r="N156" s="87"/>
      <c r="O156" s="87"/>
    </row>
    <row r="157" spans="5:15" x14ac:dyDescent="0.2">
      <c r="E157" s="84"/>
      <c r="F157" s="84"/>
      <c r="G157" s="84"/>
      <c r="H157" s="84"/>
      <c r="I157" s="85"/>
      <c r="J157" s="85"/>
      <c r="K157" s="87"/>
      <c r="L157" s="87"/>
      <c r="M157" s="87"/>
      <c r="N157" s="87"/>
      <c r="O157" s="87"/>
    </row>
    <row r="158" spans="5:15" x14ac:dyDescent="0.2">
      <c r="E158" s="84"/>
      <c r="F158" s="84"/>
      <c r="G158" s="84"/>
      <c r="H158" s="84"/>
      <c r="I158" s="85"/>
      <c r="J158" s="85"/>
      <c r="K158" s="87"/>
      <c r="L158" s="87"/>
      <c r="M158" s="87"/>
      <c r="N158" s="87"/>
      <c r="O158" s="87"/>
    </row>
    <row r="159" spans="5:15" x14ac:dyDescent="0.2">
      <c r="E159" s="84"/>
      <c r="F159" s="84"/>
      <c r="G159" s="84"/>
      <c r="H159" s="84"/>
      <c r="I159" s="85"/>
      <c r="J159" s="85"/>
      <c r="K159" s="87"/>
      <c r="L159" s="87"/>
      <c r="M159" s="87"/>
      <c r="N159" s="87"/>
      <c r="O159" s="87"/>
    </row>
    <row r="160" spans="5:15" x14ac:dyDescent="0.2">
      <c r="E160" s="84"/>
      <c r="F160" s="84"/>
      <c r="G160" s="84"/>
      <c r="H160" s="84"/>
      <c r="I160" s="85"/>
      <c r="J160" s="85"/>
      <c r="K160" s="87"/>
      <c r="L160" s="87"/>
      <c r="M160" s="87"/>
      <c r="N160" s="87"/>
      <c r="O160" s="87"/>
    </row>
    <row r="161" spans="5:15" x14ac:dyDescent="0.2">
      <c r="E161" s="84"/>
      <c r="F161" s="84"/>
      <c r="G161" s="84"/>
      <c r="H161" s="84"/>
      <c r="I161" s="85"/>
      <c r="J161" s="85"/>
      <c r="K161" s="87"/>
      <c r="L161" s="87"/>
      <c r="M161" s="87"/>
      <c r="N161" s="87"/>
      <c r="O161" s="87"/>
    </row>
    <row r="162" spans="5:15" x14ac:dyDescent="0.2">
      <c r="E162" s="84"/>
      <c r="F162" s="84"/>
      <c r="G162" s="84"/>
      <c r="H162" s="84"/>
      <c r="I162" s="85"/>
      <c r="J162" s="85"/>
      <c r="K162" s="87"/>
      <c r="L162" s="87"/>
      <c r="M162" s="87"/>
      <c r="N162" s="87"/>
      <c r="O162" s="87"/>
    </row>
    <row r="163" spans="5:15" x14ac:dyDescent="0.2">
      <c r="E163" s="84"/>
      <c r="F163" s="84"/>
      <c r="G163" s="84"/>
      <c r="H163" s="84"/>
      <c r="I163" s="85"/>
      <c r="J163" s="85"/>
      <c r="K163" s="87"/>
      <c r="L163" s="87"/>
      <c r="M163" s="87"/>
      <c r="N163" s="87"/>
      <c r="O163" s="87"/>
    </row>
    <row r="164" spans="5:15" x14ac:dyDescent="0.2">
      <c r="E164" s="84"/>
      <c r="F164" s="84"/>
      <c r="G164" s="84"/>
      <c r="H164" s="84"/>
      <c r="I164" s="85"/>
      <c r="J164" s="85"/>
      <c r="K164" s="87"/>
      <c r="L164" s="87"/>
      <c r="M164" s="87"/>
      <c r="N164" s="87"/>
      <c r="O164" s="87"/>
    </row>
  </sheetData>
  <mergeCells count="5">
    <mergeCell ref="A72:O72"/>
    <mergeCell ref="A73:O73"/>
    <mergeCell ref="A74:O74"/>
    <mergeCell ref="A3:O3"/>
    <mergeCell ref="A8:O8"/>
  </mergeCells>
  <printOptions gridLinesSet="0"/>
  <pageMargins left="0.75" right="0.75" top="0.75" bottom="0.75" header="0.5" footer="0.5"/>
  <pageSetup scale="81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48"/>
  <sheetViews>
    <sheetView view="pageLayout" zoomScaleNormal="100" workbookViewId="0">
      <selection activeCell="A7" sqref="A7:E7"/>
    </sheetView>
  </sheetViews>
  <sheetFormatPr defaultRowHeight="15" x14ac:dyDescent="0.25"/>
  <cols>
    <col min="1" max="1" width="5.7109375" customWidth="1"/>
    <col min="2" max="2" width="1.7109375" customWidth="1"/>
    <col min="3" max="3" width="35.7109375" customWidth="1"/>
    <col min="4" max="4" width="15.7109375" customWidth="1"/>
    <col min="5" max="5" width="20.7109375" customWidth="1"/>
    <col min="6" max="6" width="1.7109375" customWidth="1"/>
    <col min="7" max="7" width="11.5703125" bestFit="1" customWidth="1"/>
    <col min="8" max="8" width="1.7109375" customWidth="1"/>
    <col min="11" max="11" width="14.28515625" bestFit="1" customWidth="1"/>
  </cols>
  <sheetData>
    <row r="1" spans="1:16" x14ac:dyDescent="0.25">
      <c r="A1" s="316" t="s">
        <v>0</v>
      </c>
      <c r="B1" s="316"/>
      <c r="C1" s="316"/>
      <c r="D1" s="316"/>
      <c r="E1" s="316"/>
    </row>
    <row r="2" spans="1:16" x14ac:dyDescent="0.25">
      <c r="A2" s="316" t="s">
        <v>1</v>
      </c>
      <c r="B2" s="316"/>
      <c r="C2" s="316"/>
      <c r="D2" s="316"/>
      <c r="E2" s="316"/>
    </row>
    <row r="3" spans="1:16" x14ac:dyDescent="0.25">
      <c r="A3" s="316" t="s">
        <v>258</v>
      </c>
      <c r="B3" s="316"/>
      <c r="C3" s="316"/>
      <c r="D3" s="316"/>
      <c r="E3" s="316"/>
    </row>
    <row r="4" spans="1:16" x14ac:dyDescent="0.25">
      <c r="A4" s="316" t="s">
        <v>2</v>
      </c>
      <c r="B4" s="316"/>
      <c r="C4" s="316"/>
      <c r="D4" s="316"/>
      <c r="E4" s="316"/>
    </row>
    <row r="5" spans="1:16" x14ac:dyDescent="0.25">
      <c r="A5" s="316" t="s">
        <v>3</v>
      </c>
      <c r="B5" s="316"/>
      <c r="C5" s="316"/>
      <c r="D5" s="316"/>
      <c r="E5" s="316"/>
      <c r="K5" s="160"/>
    </row>
    <row r="6" spans="1:16" x14ac:dyDescent="0.25">
      <c r="A6" s="316" t="s">
        <v>362</v>
      </c>
      <c r="B6" s="316"/>
      <c r="C6" s="316"/>
      <c r="D6" s="316"/>
      <c r="E6" s="316"/>
      <c r="I6" s="262"/>
      <c r="J6" s="262"/>
      <c r="K6" s="263"/>
      <c r="L6" s="262"/>
      <c r="M6" s="262"/>
      <c r="N6" s="262"/>
      <c r="O6" s="262"/>
      <c r="P6" s="262"/>
    </row>
    <row r="7" spans="1:16" x14ac:dyDescent="0.25">
      <c r="A7" s="317" t="s">
        <v>363</v>
      </c>
      <c r="B7" s="317"/>
      <c r="C7" s="317"/>
      <c r="D7" s="317"/>
      <c r="E7" s="317"/>
      <c r="I7" s="262"/>
      <c r="J7" s="262"/>
      <c r="K7" s="263"/>
      <c r="L7" s="262"/>
      <c r="M7" s="262"/>
      <c r="N7" s="262"/>
      <c r="O7" s="262"/>
      <c r="P7" s="262"/>
    </row>
    <row r="8" spans="1:16" x14ac:dyDescent="0.25">
      <c r="A8" s="1" t="s">
        <v>4</v>
      </c>
      <c r="I8" s="262"/>
      <c r="J8" s="262"/>
      <c r="K8" s="264"/>
      <c r="L8" s="262"/>
      <c r="M8" s="262"/>
      <c r="N8" s="262"/>
      <c r="O8" s="262"/>
      <c r="P8" s="262"/>
    </row>
    <row r="9" spans="1:16" x14ac:dyDescent="0.25">
      <c r="A9" s="2" t="s">
        <v>5</v>
      </c>
      <c r="C9" s="2" t="s">
        <v>43</v>
      </c>
      <c r="E9" s="2" t="s">
        <v>41</v>
      </c>
      <c r="I9" s="262"/>
      <c r="J9" s="262"/>
      <c r="K9" s="262"/>
      <c r="L9" s="262"/>
      <c r="M9" s="262"/>
      <c r="N9" s="262"/>
      <c r="O9" s="262"/>
      <c r="P9" s="262"/>
    </row>
    <row r="10" spans="1:16" x14ac:dyDescent="0.25">
      <c r="C10" s="13" t="s">
        <v>9</v>
      </c>
      <c r="E10" s="13" t="s">
        <v>10</v>
      </c>
      <c r="I10" s="262"/>
      <c r="J10" s="262"/>
      <c r="K10" s="262"/>
      <c r="L10" s="262"/>
      <c r="M10" s="262"/>
      <c r="N10" s="262"/>
      <c r="O10" s="262"/>
      <c r="P10" s="262"/>
    </row>
    <row r="11" spans="1:16" x14ac:dyDescent="0.25">
      <c r="A11" s="1">
        <v>1</v>
      </c>
      <c r="C11" t="s">
        <v>259</v>
      </c>
      <c r="E11" s="169">
        <v>7234464</v>
      </c>
      <c r="I11" s="262"/>
      <c r="J11" s="262"/>
      <c r="K11" s="262"/>
      <c r="L11" s="262"/>
      <c r="M11" s="262"/>
      <c r="N11" s="262"/>
      <c r="O11" s="262"/>
      <c r="P11" s="262"/>
    </row>
    <row r="12" spans="1:16" x14ac:dyDescent="0.25">
      <c r="A12" s="1"/>
      <c r="E12" s="165"/>
      <c r="I12" s="262"/>
      <c r="J12" s="262"/>
      <c r="K12" s="262"/>
      <c r="L12" s="262"/>
      <c r="M12" s="262"/>
      <c r="N12" s="262"/>
      <c r="O12" s="262"/>
      <c r="P12" s="262"/>
    </row>
    <row r="13" spans="1:16" x14ac:dyDescent="0.25">
      <c r="A13" s="1">
        <v>2</v>
      </c>
      <c r="C13" t="s">
        <v>260</v>
      </c>
      <c r="E13" s="173">
        <v>9139176</v>
      </c>
      <c r="G13" s="3"/>
      <c r="I13" s="262"/>
      <c r="J13" s="262"/>
      <c r="K13" s="262"/>
      <c r="L13" s="262"/>
      <c r="M13" s="262"/>
      <c r="N13" s="262"/>
      <c r="O13" s="262"/>
      <c r="P13" s="262"/>
    </row>
    <row r="14" spans="1:16" x14ac:dyDescent="0.25">
      <c r="A14" s="1"/>
      <c r="I14" s="262"/>
      <c r="J14" s="262"/>
      <c r="K14" s="262"/>
      <c r="L14" s="262"/>
      <c r="M14" s="262"/>
      <c r="N14" s="262"/>
      <c r="O14" s="262"/>
      <c r="P14" s="262"/>
    </row>
    <row r="15" spans="1:16" x14ac:dyDescent="0.25">
      <c r="A15" s="1">
        <v>3</v>
      </c>
      <c r="C15" t="s">
        <v>261</v>
      </c>
      <c r="E15" s="105">
        <f>ROUND(E11/E13,4)</f>
        <v>0.79159999999999997</v>
      </c>
      <c r="I15" s="262"/>
      <c r="J15" s="262"/>
      <c r="K15" s="262"/>
      <c r="L15" s="262"/>
      <c r="M15" s="262"/>
      <c r="N15" s="262"/>
      <c r="O15" s="262"/>
      <c r="P15" s="262"/>
    </row>
    <row r="16" spans="1:16" x14ac:dyDescent="0.25">
      <c r="A16" s="1"/>
      <c r="I16" s="262"/>
      <c r="J16" s="262"/>
      <c r="K16" s="262"/>
      <c r="L16" s="262"/>
      <c r="M16" s="262"/>
      <c r="N16" s="262"/>
      <c r="O16" s="262"/>
      <c r="P16" s="262"/>
    </row>
    <row r="17" spans="1:16" x14ac:dyDescent="0.25">
      <c r="A17" s="1"/>
      <c r="I17" s="262"/>
      <c r="J17" s="262"/>
      <c r="K17" s="262"/>
      <c r="L17" s="262"/>
      <c r="M17" s="262"/>
      <c r="N17" s="262"/>
      <c r="O17" s="262"/>
      <c r="P17" s="262"/>
    </row>
    <row r="18" spans="1:16" x14ac:dyDescent="0.25">
      <c r="A18" s="1">
        <v>4</v>
      </c>
      <c r="C18" t="s">
        <v>73</v>
      </c>
      <c r="E18" s="154">
        <v>941551</v>
      </c>
      <c r="I18" s="265"/>
      <c r="J18" s="265"/>
      <c r="K18" s="262"/>
      <c r="L18" s="262"/>
      <c r="M18" s="262"/>
      <c r="N18" s="262"/>
      <c r="O18" s="262"/>
      <c r="P18" s="262"/>
    </row>
    <row r="19" spans="1:16" x14ac:dyDescent="0.25">
      <c r="A19" s="1"/>
      <c r="I19" s="262"/>
      <c r="J19" s="262"/>
      <c r="K19" s="262"/>
      <c r="L19" s="262"/>
      <c r="M19" s="262"/>
      <c r="N19" s="262"/>
      <c r="O19" s="262"/>
      <c r="P19" s="262"/>
    </row>
    <row r="20" spans="1:16" x14ac:dyDescent="0.25">
      <c r="A20" s="1">
        <v>5</v>
      </c>
      <c r="C20" t="s">
        <v>261</v>
      </c>
      <c r="E20" s="106">
        <f>E15</f>
        <v>0.79159999999999997</v>
      </c>
      <c r="I20" s="262"/>
      <c r="J20" s="262"/>
      <c r="K20" s="262"/>
      <c r="L20" s="262"/>
      <c r="M20" s="262"/>
      <c r="N20" s="262"/>
      <c r="O20" s="262"/>
      <c r="P20" s="262"/>
    </row>
    <row r="21" spans="1:16" x14ac:dyDescent="0.25">
      <c r="A21" s="1"/>
      <c r="I21" s="262"/>
      <c r="J21" s="262"/>
      <c r="K21" s="262"/>
      <c r="L21" s="262"/>
      <c r="M21" s="262"/>
      <c r="N21" s="262"/>
      <c r="O21" s="262"/>
      <c r="P21" s="262"/>
    </row>
    <row r="22" spans="1:16" ht="15.75" thickBot="1" x14ac:dyDescent="0.3">
      <c r="A22" s="1">
        <v>6</v>
      </c>
      <c r="C22" t="s">
        <v>41</v>
      </c>
      <c r="E22" s="7">
        <f>ROUND(E18*E20,0)</f>
        <v>745332</v>
      </c>
    </row>
    <row r="23" spans="1:16" ht="15.75" thickTop="1" x14ac:dyDescent="0.25">
      <c r="A23" s="1"/>
    </row>
    <row r="24" spans="1:16" x14ac:dyDescent="0.25">
      <c r="A24" s="1"/>
    </row>
    <row r="25" spans="1:16" x14ac:dyDescent="0.25">
      <c r="A25" s="1"/>
    </row>
    <row r="26" spans="1:16" x14ac:dyDescent="0.25">
      <c r="A26" s="1">
        <f>A22+1</f>
        <v>7</v>
      </c>
      <c r="C26" t="s">
        <v>41</v>
      </c>
      <c r="E26" s="3">
        <f>E22</f>
        <v>745332</v>
      </c>
    </row>
    <row r="27" spans="1:16" x14ac:dyDescent="0.25">
      <c r="A27" s="1"/>
    </row>
    <row r="28" spans="1:16" x14ac:dyDescent="0.25">
      <c r="A28" s="1">
        <f>A26+1</f>
        <v>8</v>
      </c>
      <c r="C28" t="s">
        <v>259</v>
      </c>
      <c r="E28" s="3">
        <f>E11</f>
        <v>7234464</v>
      </c>
    </row>
    <row r="29" spans="1:16" x14ac:dyDescent="0.25">
      <c r="A29" s="1"/>
    </row>
    <row r="30" spans="1:16" ht="15.75" thickBot="1" x14ac:dyDescent="0.3">
      <c r="A30" s="1">
        <f>A28+1</f>
        <v>9</v>
      </c>
      <c r="C30" t="s">
        <v>261</v>
      </c>
      <c r="E30" s="107">
        <f>ROUND(E26/E28,4)</f>
        <v>0.10299999999999999</v>
      </c>
    </row>
    <row r="31" spans="1:16" ht="15.75" thickTop="1" x14ac:dyDescent="0.25">
      <c r="A31" s="1"/>
    </row>
    <row r="32" spans="1:16" x14ac:dyDescent="0.25">
      <c r="A32" s="1"/>
    </row>
    <row r="33" spans="1:5" x14ac:dyDescent="0.25">
      <c r="A33" s="1"/>
      <c r="C33" t="s">
        <v>75</v>
      </c>
    </row>
    <row r="34" spans="1:5" x14ac:dyDescent="0.25">
      <c r="A34" s="1"/>
      <c r="C34" t="s">
        <v>262</v>
      </c>
    </row>
    <row r="35" spans="1:5" x14ac:dyDescent="0.25">
      <c r="A35" s="1"/>
      <c r="C35" t="s">
        <v>263</v>
      </c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6" spans="1:5" x14ac:dyDescent="0.25">
      <c r="A46" s="316" t="s">
        <v>0</v>
      </c>
      <c r="B46" s="316"/>
      <c r="C46" s="316"/>
      <c r="D46" s="316"/>
      <c r="E46" s="316"/>
    </row>
    <row r="47" spans="1:5" x14ac:dyDescent="0.25">
      <c r="A47" s="316" t="s">
        <v>1</v>
      </c>
      <c r="B47" s="316"/>
      <c r="C47" s="316"/>
      <c r="D47" s="316"/>
      <c r="E47" s="316"/>
    </row>
    <row r="48" spans="1:5" x14ac:dyDescent="0.25">
      <c r="A48" s="316" t="s">
        <v>264</v>
      </c>
      <c r="B48" s="316"/>
      <c r="C48" s="316"/>
      <c r="D48" s="316"/>
      <c r="E48" s="316"/>
    </row>
  </sheetData>
  <mergeCells count="10">
    <mergeCell ref="A46:E46"/>
    <mergeCell ref="A47:E47"/>
    <mergeCell ref="A48:E48"/>
    <mergeCell ref="A1:E1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161"/>
  <sheetViews>
    <sheetView view="pageLayout" zoomScaleNormal="85" workbookViewId="0">
      <selection activeCell="A11" sqref="A11"/>
    </sheetView>
  </sheetViews>
  <sheetFormatPr defaultRowHeight="15" x14ac:dyDescent="0.25"/>
  <cols>
    <col min="1" max="1" width="5.7109375" style="1" customWidth="1"/>
    <col min="2" max="2" width="1.85546875" customWidth="1"/>
    <col min="3" max="3" width="25.7109375" customWidth="1"/>
    <col min="4" max="4" width="1.7109375" customWidth="1"/>
    <col min="5" max="5" width="30.7109375" customWidth="1"/>
    <col min="6" max="6" width="1.7109375" customWidth="1"/>
    <col min="7" max="7" width="16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  <col min="14" max="14" width="1.7109375" customWidth="1"/>
    <col min="15" max="15" width="15.7109375" customWidth="1"/>
  </cols>
  <sheetData>
    <row r="1" spans="1:15" x14ac:dyDescent="0.25">
      <c r="I1" s="8"/>
    </row>
    <row r="2" spans="1:15" x14ac:dyDescent="0.25">
      <c r="I2" s="8"/>
    </row>
    <row r="3" spans="1: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</row>
    <row r="4" spans="1: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10"/>
      <c r="K4" s="10"/>
      <c r="L4" s="10"/>
      <c r="M4" s="10"/>
    </row>
    <row r="5" spans="1:15" x14ac:dyDescent="0.25">
      <c r="A5" s="316" t="s">
        <v>360</v>
      </c>
      <c r="B5" s="316"/>
      <c r="C5" s="316"/>
      <c r="D5" s="316"/>
      <c r="E5" s="316"/>
      <c r="F5" s="316"/>
      <c r="G5" s="316"/>
      <c r="H5" s="316"/>
      <c r="I5" s="316"/>
      <c r="J5" s="10"/>
      <c r="K5" s="10"/>
      <c r="L5" s="10"/>
      <c r="M5" s="10"/>
    </row>
    <row r="6" spans="1: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10"/>
      <c r="K6" s="10"/>
      <c r="L6" s="10"/>
      <c r="M6" s="10"/>
    </row>
    <row r="7" spans="1: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10"/>
      <c r="K7" s="10"/>
      <c r="L7" s="10"/>
      <c r="M7" s="10"/>
    </row>
    <row r="8" spans="1: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10"/>
      <c r="K8" s="10"/>
      <c r="L8" s="10"/>
      <c r="M8" s="10"/>
    </row>
    <row r="9" spans="1:15" x14ac:dyDescent="0.25">
      <c r="B9" s="1"/>
      <c r="C9" s="1"/>
      <c r="D9" s="1"/>
      <c r="E9" s="1"/>
      <c r="F9" s="1"/>
      <c r="G9" s="1"/>
      <c r="H9" s="1"/>
      <c r="I9" s="1"/>
      <c r="J9" s="10"/>
      <c r="K9" s="10"/>
      <c r="L9" s="10"/>
      <c r="M9" s="10"/>
    </row>
    <row r="10" spans="1: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10"/>
      <c r="K10" s="10"/>
      <c r="L10" s="10"/>
      <c r="M10" s="10"/>
    </row>
    <row r="11" spans="1:15" x14ac:dyDescent="0.2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"/>
      <c r="O11" s="1"/>
    </row>
    <row r="12" spans="1:15" x14ac:dyDescent="0.25">
      <c r="A12" s="1" t="s">
        <v>4</v>
      </c>
      <c r="C12" s="1"/>
      <c r="D12" s="1"/>
      <c r="E12" s="1"/>
      <c r="F12" s="1"/>
      <c r="G12" s="1"/>
      <c r="H12" s="1"/>
      <c r="I12" s="1" t="s">
        <v>41</v>
      </c>
      <c r="J12" s="1"/>
      <c r="K12" s="1"/>
      <c r="L12" s="1"/>
      <c r="M12" s="1"/>
      <c r="N12" s="1"/>
      <c r="O12" s="1"/>
    </row>
    <row r="13" spans="1:15" x14ac:dyDescent="0.25">
      <c r="A13" s="2" t="s">
        <v>5</v>
      </c>
      <c r="C13" s="2" t="s">
        <v>42</v>
      </c>
      <c r="D13" s="1"/>
      <c r="E13" s="2" t="s">
        <v>43</v>
      </c>
      <c r="F13" s="1"/>
      <c r="G13" s="2" t="s">
        <v>7</v>
      </c>
      <c r="H13" s="1"/>
      <c r="I13" s="2" t="s">
        <v>44</v>
      </c>
      <c r="J13" s="1"/>
      <c r="K13" s="1"/>
      <c r="L13" s="1"/>
      <c r="M13" s="1"/>
      <c r="N13" s="1"/>
      <c r="O13" s="1"/>
    </row>
    <row r="14" spans="1:15" x14ac:dyDescent="0.25">
      <c r="C14" s="13" t="s">
        <v>9</v>
      </c>
      <c r="E14" s="13" t="s">
        <v>10</v>
      </c>
      <c r="G14" s="13" t="s">
        <v>11</v>
      </c>
      <c r="I14" s="13" t="s">
        <v>45</v>
      </c>
    </row>
    <row r="15" spans="1:15" x14ac:dyDescent="0.25">
      <c r="A15" s="1">
        <v>1</v>
      </c>
      <c r="C15" t="s">
        <v>46</v>
      </c>
      <c r="E15" t="s">
        <v>47</v>
      </c>
      <c r="G15" s="169">
        <v>6578401.7999999998</v>
      </c>
      <c r="I15" s="5"/>
    </row>
    <row r="16" spans="1:15" x14ac:dyDescent="0.25">
      <c r="A16" s="1">
        <f>A15+1</f>
        <v>2</v>
      </c>
      <c r="C16" t="s">
        <v>48</v>
      </c>
      <c r="E16" t="s">
        <v>49</v>
      </c>
      <c r="G16" s="155">
        <v>414545.14</v>
      </c>
      <c r="I16" s="5"/>
    </row>
    <row r="17" spans="1:15" x14ac:dyDescent="0.25">
      <c r="G17" s="165"/>
      <c r="I17" s="5"/>
    </row>
    <row r="18" spans="1:15" ht="15.75" thickBot="1" x14ac:dyDescent="0.3">
      <c r="A18" s="1">
        <f>A16+1</f>
        <v>3</v>
      </c>
      <c r="E18" t="s">
        <v>17</v>
      </c>
      <c r="G18" s="167">
        <f>SUM(G15:G16)</f>
        <v>6992946.9399999995</v>
      </c>
      <c r="I18" s="7">
        <f t="shared" ref="I18:I30" si="0">G18/1000</f>
        <v>6992.9469399999998</v>
      </c>
    </row>
    <row r="19" spans="1:15" ht="15.75" thickTop="1" x14ac:dyDescent="0.25">
      <c r="G19" s="165"/>
      <c r="I19" s="5"/>
    </row>
    <row r="20" spans="1:15" ht="15.75" thickBot="1" x14ac:dyDescent="0.3">
      <c r="A20" s="1">
        <f>A18+1</f>
        <v>4</v>
      </c>
      <c r="C20" t="s">
        <v>50</v>
      </c>
      <c r="E20" t="s">
        <v>51</v>
      </c>
      <c r="G20" s="170">
        <v>1328703.8799999999</v>
      </c>
      <c r="I20" s="7">
        <f t="shared" si="0"/>
        <v>1328.7038799999998</v>
      </c>
    </row>
    <row r="21" spans="1:15" ht="15.75" thickTop="1" x14ac:dyDescent="0.25">
      <c r="G21" s="164"/>
      <c r="I21" s="3"/>
    </row>
    <row r="22" spans="1:15" ht="15.75" thickBot="1" x14ac:dyDescent="0.3">
      <c r="A22" s="1">
        <f>A20+1</f>
        <v>5</v>
      </c>
      <c r="C22" t="s">
        <v>52</v>
      </c>
      <c r="E22" t="s">
        <v>53</v>
      </c>
      <c r="G22" s="170">
        <v>40986.18</v>
      </c>
      <c r="I22" s="7">
        <f t="shared" si="0"/>
        <v>40.986179999999997</v>
      </c>
    </row>
    <row r="23" spans="1:15" ht="15.75" thickTop="1" x14ac:dyDescent="0.25">
      <c r="G23" s="165"/>
      <c r="I23" s="5"/>
      <c r="J23" s="5"/>
      <c r="K23" s="3"/>
      <c r="L23" s="5"/>
      <c r="M23" s="5"/>
      <c r="N23" s="5"/>
      <c r="O23" s="5"/>
    </row>
    <row r="24" spans="1:15" ht="15.75" thickBot="1" x14ac:dyDescent="0.3">
      <c r="A24" s="1">
        <f>A22+1</f>
        <v>6</v>
      </c>
      <c r="C24" t="s">
        <v>54</v>
      </c>
      <c r="E24" t="s">
        <v>55</v>
      </c>
      <c r="G24" s="170">
        <v>520907.5</v>
      </c>
      <c r="I24" s="7">
        <f t="shared" si="0"/>
        <v>520.90750000000003</v>
      </c>
      <c r="J24" s="5"/>
      <c r="L24" s="5"/>
      <c r="M24" s="5"/>
      <c r="N24" s="5"/>
      <c r="O24" s="5"/>
    </row>
    <row r="25" spans="1:15" ht="15.75" thickTop="1" x14ac:dyDescent="0.25">
      <c r="G25" s="171"/>
      <c r="I25" s="5"/>
      <c r="J25" s="5"/>
      <c r="K25" s="5"/>
      <c r="L25" s="5"/>
      <c r="M25" s="5"/>
      <c r="N25" s="5"/>
      <c r="O25" s="5"/>
    </row>
    <row r="26" spans="1:15" ht="15.75" thickBot="1" x14ac:dyDescent="0.3">
      <c r="A26" s="1">
        <f>A24+1</f>
        <v>7</v>
      </c>
      <c r="C26" t="s">
        <v>56</v>
      </c>
      <c r="E26" t="s">
        <v>57</v>
      </c>
      <c r="G26" s="170">
        <v>3573.84</v>
      </c>
      <c r="I26" s="7">
        <f t="shared" si="0"/>
        <v>3.5738400000000001</v>
      </c>
      <c r="J26" s="5"/>
      <c r="L26" s="5"/>
      <c r="M26" s="5"/>
      <c r="N26" s="5"/>
      <c r="O26" s="5"/>
    </row>
    <row r="27" spans="1:15" ht="15.75" thickTop="1" x14ac:dyDescent="0.25">
      <c r="G27" s="171"/>
      <c r="I27" s="5"/>
      <c r="J27" s="5"/>
      <c r="K27" s="5"/>
      <c r="L27" s="5"/>
      <c r="M27" s="5"/>
      <c r="N27" s="5"/>
      <c r="O27" s="5"/>
    </row>
    <row r="28" spans="1:15" ht="15.75" thickBot="1" x14ac:dyDescent="0.3">
      <c r="A28" s="1">
        <f>A26+1</f>
        <v>8</v>
      </c>
      <c r="C28" t="s">
        <v>58</v>
      </c>
      <c r="E28" t="s">
        <v>59</v>
      </c>
      <c r="G28" s="170">
        <v>4641.41</v>
      </c>
      <c r="I28" s="7">
        <f t="shared" si="0"/>
        <v>4.6414099999999996</v>
      </c>
    </row>
    <row r="29" spans="1:15" ht="15.75" thickTop="1" x14ac:dyDescent="0.25">
      <c r="G29" s="169"/>
      <c r="I29" s="3"/>
    </row>
    <row r="30" spans="1:15" ht="15.75" thickBot="1" x14ac:dyDescent="0.3">
      <c r="A30" s="1">
        <f>A28+1</f>
        <v>9</v>
      </c>
      <c r="C30" t="s">
        <v>60</v>
      </c>
      <c r="E30" t="s">
        <v>61</v>
      </c>
      <c r="G30" s="170">
        <v>132.01</v>
      </c>
      <c r="I30" s="7">
        <f t="shared" si="0"/>
        <v>0.13200999999999999</v>
      </c>
    </row>
    <row r="31" spans="1:15" ht="15.75" thickTop="1" x14ac:dyDescent="0.25">
      <c r="G31" s="171"/>
      <c r="I31" s="5"/>
    </row>
    <row r="32" spans="1:15" ht="15.75" thickBot="1" x14ac:dyDescent="0.3">
      <c r="A32" s="1">
        <f>A30+1</f>
        <v>10</v>
      </c>
      <c r="C32" t="s">
        <v>62</v>
      </c>
      <c r="E32" t="s">
        <v>63</v>
      </c>
      <c r="G32" s="170">
        <v>-1050697.26</v>
      </c>
      <c r="I32" s="7">
        <f>G32/1000</f>
        <v>-1050.6972599999999</v>
      </c>
    </row>
    <row r="33" spans="1:11" ht="15.75" thickTop="1" x14ac:dyDescent="0.25">
      <c r="G33" s="169"/>
      <c r="I33" s="3"/>
    </row>
    <row r="34" spans="1:11" x14ac:dyDescent="0.25">
      <c r="A34" s="1">
        <f>A32+1</f>
        <v>11</v>
      </c>
      <c r="C34" t="s">
        <v>64</v>
      </c>
      <c r="E34" t="s">
        <v>65</v>
      </c>
      <c r="G34" s="169">
        <v>14480357.02</v>
      </c>
      <c r="I34" s="3">
        <f t="shared" ref="I34:I35" si="1">G34/1000</f>
        <v>14480.357019999999</v>
      </c>
    </row>
    <row r="35" spans="1:11" x14ac:dyDescent="0.25">
      <c r="A35" s="1">
        <f>A34+1</f>
        <v>12</v>
      </c>
      <c r="C35" t="s">
        <v>66</v>
      </c>
      <c r="E35" t="s">
        <v>67</v>
      </c>
      <c r="G35" s="155">
        <v>-12509709.029999999</v>
      </c>
      <c r="I35" s="6">
        <f t="shared" si="1"/>
        <v>-12509.70903</v>
      </c>
    </row>
    <row r="36" spans="1:11" x14ac:dyDescent="0.25">
      <c r="G36" s="169"/>
      <c r="I36" s="3"/>
    </row>
    <row r="37" spans="1:11" ht="15.75" thickBot="1" x14ac:dyDescent="0.3">
      <c r="A37" s="1">
        <f>A35+1</f>
        <v>13</v>
      </c>
      <c r="E37" t="s">
        <v>68</v>
      </c>
      <c r="G37" s="170">
        <f>SUM(G34:G35)</f>
        <v>1970647.9900000002</v>
      </c>
      <c r="I37" s="7">
        <f>SUM(I34:I35)</f>
        <v>1970.6479899999995</v>
      </c>
    </row>
    <row r="38" spans="1:11" ht="15.75" thickTop="1" x14ac:dyDescent="0.25">
      <c r="G38" s="165"/>
      <c r="I38" s="5"/>
    </row>
    <row r="39" spans="1:11" ht="15.75" thickBot="1" x14ac:dyDescent="0.3">
      <c r="A39" s="1">
        <f>A37+1</f>
        <v>14</v>
      </c>
      <c r="C39" t="s">
        <v>69</v>
      </c>
      <c r="E39" t="s">
        <v>70</v>
      </c>
      <c r="G39" s="170">
        <v>2489977</v>
      </c>
      <c r="I39" s="7">
        <f>G39/1000</f>
        <v>2489.9769999999999</v>
      </c>
    </row>
    <row r="40" spans="1:11" ht="15.75" thickTop="1" x14ac:dyDescent="0.25">
      <c r="G40" s="171"/>
      <c r="I40" s="5"/>
    </row>
    <row r="41" spans="1:11" ht="15.75" thickBot="1" x14ac:dyDescent="0.3">
      <c r="A41" s="1">
        <f>A39+1</f>
        <v>15</v>
      </c>
      <c r="C41" t="s">
        <v>71</v>
      </c>
      <c r="E41" t="s">
        <v>72</v>
      </c>
      <c r="G41" s="170">
        <v>0</v>
      </c>
      <c r="I41" s="7">
        <f>G41/1000</f>
        <v>0</v>
      </c>
    </row>
    <row r="42" spans="1:11" ht="15.75" thickTop="1" x14ac:dyDescent="0.25">
      <c r="G42" s="169"/>
      <c r="I42" s="3"/>
    </row>
    <row r="43" spans="1:11" ht="15.75" thickBot="1" x14ac:dyDescent="0.3">
      <c r="A43" s="1">
        <f>A41+1</f>
        <v>16</v>
      </c>
      <c r="E43" t="s">
        <v>73</v>
      </c>
      <c r="G43" s="170">
        <f>+'Page 19'!E22</f>
        <v>745332</v>
      </c>
      <c r="I43" s="7">
        <f>G43/1000</f>
        <v>745.33199999999999</v>
      </c>
      <c r="K43" s="120"/>
    </row>
    <row r="44" spans="1:11" ht="15.75" thickTop="1" x14ac:dyDescent="0.25">
      <c r="G44" s="171"/>
      <c r="I44" s="5"/>
      <c r="K44" s="120"/>
    </row>
    <row r="45" spans="1:11" ht="15.75" thickBot="1" x14ac:dyDescent="0.3">
      <c r="A45" s="1">
        <f>A43+1</f>
        <v>17</v>
      </c>
      <c r="E45" t="s">
        <v>74</v>
      </c>
      <c r="G45" s="170">
        <f>+'Page 20'!K32</f>
        <v>6188167</v>
      </c>
      <c r="I45" s="7">
        <f>G45/1000</f>
        <v>6188.1670000000004</v>
      </c>
      <c r="K45" s="120"/>
    </row>
    <row r="46" spans="1:11" ht="15.75" thickTop="1" x14ac:dyDescent="0.25">
      <c r="G46" s="169"/>
      <c r="I46" s="3"/>
    </row>
    <row r="47" spans="1:11" x14ac:dyDescent="0.25">
      <c r="B47" t="s">
        <v>75</v>
      </c>
      <c r="G47" s="154"/>
      <c r="I47" s="3"/>
    </row>
    <row r="48" spans="1:11" x14ac:dyDescent="0.25">
      <c r="C48" t="s">
        <v>76</v>
      </c>
      <c r="G48" s="154"/>
      <c r="I48" s="3"/>
    </row>
    <row r="49" spans="1:9" x14ac:dyDescent="0.25">
      <c r="C49" t="s">
        <v>77</v>
      </c>
      <c r="G49" s="3"/>
      <c r="I49" s="3"/>
    </row>
    <row r="50" spans="1:9" x14ac:dyDescent="0.25">
      <c r="C50" t="s">
        <v>78</v>
      </c>
      <c r="G50" s="3"/>
      <c r="I50" s="3"/>
    </row>
    <row r="51" spans="1:9" x14ac:dyDescent="0.25">
      <c r="G51" s="5"/>
      <c r="I51" s="5"/>
    </row>
    <row r="52" spans="1:9" x14ac:dyDescent="0.25">
      <c r="G52" s="5"/>
      <c r="I52" s="5"/>
    </row>
    <row r="53" spans="1:9" x14ac:dyDescent="0.25">
      <c r="G53" s="5"/>
      <c r="I53" s="5"/>
    </row>
    <row r="54" spans="1:9" x14ac:dyDescent="0.25">
      <c r="G54" s="5"/>
      <c r="I54" s="5"/>
    </row>
    <row r="55" spans="1:9" x14ac:dyDescent="0.25">
      <c r="G55" s="5"/>
      <c r="I55" s="5"/>
    </row>
    <row r="56" spans="1:9" x14ac:dyDescent="0.25">
      <c r="G56" s="5"/>
      <c r="I56" s="5"/>
    </row>
    <row r="57" spans="1:9" x14ac:dyDescent="0.25">
      <c r="A57"/>
      <c r="F57" s="5"/>
      <c r="H57" s="5"/>
    </row>
    <row r="58" spans="1:9" x14ac:dyDescent="0.25">
      <c r="A58"/>
      <c r="F58" s="5"/>
      <c r="H58" s="5"/>
    </row>
    <row r="59" spans="1:9" x14ac:dyDescent="0.25">
      <c r="A59"/>
      <c r="F59" s="5"/>
      <c r="H59" s="5"/>
    </row>
    <row r="60" spans="1:9" x14ac:dyDescent="0.25">
      <c r="A60" s="316" t="s">
        <v>39</v>
      </c>
      <c r="B60" s="316"/>
      <c r="C60" s="316"/>
      <c r="D60" s="316"/>
      <c r="E60" s="316"/>
      <c r="F60" s="316"/>
      <c r="G60" s="316"/>
      <c r="H60" s="316"/>
      <c r="I60" s="316"/>
    </row>
    <row r="61" spans="1:9" x14ac:dyDescent="0.25">
      <c r="A61" s="316" t="s">
        <v>40</v>
      </c>
      <c r="B61" s="316"/>
      <c r="C61" s="316"/>
      <c r="D61" s="316"/>
      <c r="E61" s="316"/>
      <c r="F61" s="316"/>
      <c r="G61" s="316"/>
      <c r="H61" s="316"/>
      <c r="I61" s="316"/>
    </row>
    <row r="62" spans="1:9" x14ac:dyDescent="0.25">
      <c r="A62" s="316" t="s">
        <v>317</v>
      </c>
      <c r="B62" s="316"/>
      <c r="C62" s="316"/>
      <c r="D62" s="316"/>
      <c r="E62" s="316"/>
      <c r="F62" s="316"/>
      <c r="G62" s="316"/>
      <c r="H62" s="316"/>
      <c r="I62" s="316"/>
    </row>
    <row r="63" spans="1:9" x14ac:dyDescent="0.25">
      <c r="A63"/>
      <c r="F63" s="5"/>
      <c r="H63" s="5"/>
    </row>
    <row r="64" spans="1:9" x14ac:dyDescent="0.25">
      <c r="G64" s="5"/>
      <c r="I64" s="5"/>
    </row>
    <row r="65" spans="7:9" x14ac:dyDescent="0.25">
      <c r="G65" s="5"/>
      <c r="I65" s="5"/>
    </row>
    <row r="66" spans="7:9" x14ac:dyDescent="0.25">
      <c r="G66" s="5"/>
      <c r="I66" s="5"/>
    </row>
    <row r="67" spans="7:9" x14ac:dyDescent="0.25">
      <c r="G67" s="5"/>
      <c r="I67" s="5"/>
    </row>
    <row r="68" spans="7:9" x14ac:dyDescent="0.25">
      <c r="G68" s="5"/>
      <c r="I68" s="5"/>
    </row>
    <row r="69" spans="7:9" x14ac:dyDescent="0.25">
      <c r="G69" s="5"/>
      <c r="I69" s="5"/>
    </row>
    <row r="70" spans="7:9" x14ac:dyDescent="0.25">
      <c r="G70" s="5"/>
      <c r="I70" s="5"/>
    </row>
    <row r="71" spans="7:9" x14ac:dyDescent="0.25">
      <c r="G71" s="5"/>
      <c r="I71" s="5"/>
    </row>
    <row r="72" spans="7:9" x14ac:dyDescent="0.25">
      <c r="G72" s="5"/>
      <c r="I72" s="5"/>
    </row>
    <row r="73" spans="7:9" x14ac:dyDescent="0.25">
      <c r="G73" s="5"/>
      <c r="I73" s="5"/>
    </row>
    <row r="74" spans="7:9" x14ac:dyDescent="0.25">
      <c r="G74" s="5"/>
      <c r="I74" s="5"/>
    </row>
    <row r="75" spans="7:9" x14ac:dyDescent="0.25">
      <c r="G75" s="5"/>
      <c r="I75" s="5"/>
    </row>
    <row r="76" spans="7:9" x14ac:dyDescent="0.25">
      <c r="G76" s="5"/>
      <c r="I76" s="5"/>
    </row>
    <row r="77" spans="7:9" x14ac:dyDescent="0.25">
      <c r="G77" s="5"/>
      <c r="I77" s="5"/>
    </row>
    <row r="78" spans="7:9" x14ac:dyDescent="0.25">
      <c r="G78" s="5"/>
      <c r="I78" s="5"/>
    </row>
    <row r="79" spans="7:9" x14ac:dyDescent="0.25">
      <c r="G79" s="5"/>
      <c r="I79" s="5"/>
    </row>
    <row r="80" spans="7:9" x14ac:dyDescent="0.25">
      <c r="G80" s="5"/>
      <c r="I80" s="5"/>
    </row>
    <row r="81" spans="7:9" x14ac:dyDescent="0.25">
      <c r="G81" s="5"/>
      <c r="I81" s="5"/>
    </row>
    <row r="82" spans="7:9" x14ac:dyDescent="0.25">
      <c r="G82" s="5"/>
      <c r="I82" s="5"/>
    </row>
    <row r="83" spans="7:9" x14ac:dyDescent="0.25">
      <c r="G83" s="5"/>
      <c r="I83" s="5"/>
    </row>
    <row r="84" spans="7:9" x14ac:dyDescent="0.25">
      <c r="G84" s="5"/>
      <c r="I84" s="5"/>
    </row>
    <row r="85" spans="7:9" x14ac:dyDescent="0.25">
      <c r="G85" s="5"/>
      <c r="I85" s="5"/>
    </row>
    <row r="86" spans="7:9" x14ac:dyDescent="0.25">
      <c r="G86" s="5"/>
      <c r="I86" s="5"/>
    </row>
    <row r="87" spans="7:9" x14ac:dyDescent="0.25">
      <c r="G87" s="5"/>
      <c r="I87" s="5"/>
    </row>
    <row r="88" spans="7:9" x14ac:dyDescent="0.25">
      <c r="G88" s="5"/>
      <c r="I88" s="5"/>
    </row>
    <row r="89" spans="7:9" x14ac:dyDescent="0.25">
      <c r="G89" s="5"/>
      <c r="I89" s="5"/>
    </row>
    <row r="90" spans="7:9" x14ac:dyDescent="0.25">
      <c r="G90" s="5"/>
      <c r="I90" s="5"/>
    </row>
    <row r="91" spans="7:9" x14ac:dyDescent="0.25">
      <c r="G91" s="5"/>
      <c r="I91" s="5"/>
    </row>
    <row r="92" spans="7:9" x14ac:dyDescent="0.25">
      <c r="G92" s="5"/>
      <c r="I92" s="5"/>
    </row>
    <row r="93" spans="7:9" x14ac:dyDescent="0.25">
      <c r="G93" s="5"/>
      <c r="I93" s="5"/>
    </row>
    <row r="94" spans="7:9" x14ac:dyDescent="0.25">
      <c r="G94" s="5"/>
      <c r="I94" s="5"/>
    </row>
    <row r="95" spans="7:9" x14ac:dyDescent="0.25">
      <c r="G95" s="5"/>
      <c r="I95" s="5"/>
    </row>
    <row r="96" spans="7:9" x14ac:dyDescent="0.25">
      <c r="G96" s="5"/>
      <c r="I96" s="5"/>
    </row>
    <row r="97" spans="7:9" x14ac:dyDescent="0.25">
      <c r="G97" s="5"/>
      <c r="I97" s="5"/>
    </row>
    <row r="98" spans="7:9" x14ac:dyDescent="0.25">
      <c r="G98" s="5"/>
      <c r="I98" s="5"/>
    </row>
    <row r="99" spans="7:9" x14ac:dyDescent="0.25">
      <c r="G99" s="5"/>
      <c r="I99" s="5"/>
    </row>
    <row r="100" spans="7:9" x14ac:dyDescent="0.25">
      <c r="G100" s="5"/>
      <c r="I100" s="5"/>
    </row>
    <row r="101" spans="7:9" x14ac:dyDescent="0.25">
      <c r="G101" s="5"/>
      <c r="I101" s="5"/>
    </row>
    <row r="102" spans="7:9" x14ac:dyDescent="0.25">
      <c r="G102" s="5"/>
      <c r="I102" s="5"/>
    </row>
    <row r="103" spans="7:9" x14ac:dyDescent="0.25">
      <c r="G103" s="5"/>
      <c r="I103" s="5"/>
    </row>
    <row r="104" spans="7:9" x14ac:dyDescent="0.25">
      <c r="G104" s="5"/>
      <c r="I104" s="5"/>
    </row>
    <row r="105" spans="7:9" x14ac:dyDescent="0.25">
      <c r="G105" s="5"/>
      <c r="I105" s="5"/>
    </row>
    <row r="106" spans="7:9" x14ac:dyDescent="0.25">
      <c r="G106" s="5"/>
      <c r="I106" s="5"/>
    </row>
    <row r="107" spans="7:9" x14ac:dyDescent="0.25">
      <c r="G107" s="5"/>
      <c r="I107" s="5"/>
    </row>
    <row r="108" spans="7:9" x14ac:dyDescent="0.25">
      <c r="G108" s="5"/>
      <c r="I108" s="5"/>
    </row>
    <row r="109" spans="7:9" x14ac:dyDescent="0.25">
      <c r="G109" s="5"/>
      <c r="I109" s="5"/>
    </row>
    <row r="110" spans="7:9" x14ac:dyDescent="0.25">
      <c r="G110" s="5"/>
      <c r="I110" s="5"/>
    </row>
    <row r="111" spans="7:9" x14ac:dyDescent="0.25">
      <c r="G111" s="5"/>
      <c r="I111" s="5"/>
    </row>
    <row r="112" spans="7:9" x14ac:dyDescent="0.25">
      <c r="G112" s="5"/>
      <c r="I112" s="5"/>
    </row>
    <row r="113" spans="7:9" x14ac:dyDescent="0.25">
      <c r="G113" s="5"/>
      <c r="I113" s="5"/>
    </row>
    <row r="114" spans="7:9" x14ac:dyDescent="0.25">
      <c r="G114" s="5"/>
      <c r="I114" s="5"/>
    </row>
    <row r="115" spans="7:9" x14ac:dyDescent="0.25">
      <c r="G115" s="5"/>
      <c r="I115" s="5"/>
    </row>
    <row r="116" spans="7:9" x14ac:dyDescent="0.25">
      <c r="G116" s="5"/>
      <c r="I116" s="5"/>
    </row>
    <row r="117" spans="7:9" x14ac:dyDescent="0.25">
      <c r="G117" s="5"/>
      <c r="I117" s="5"/>
    </row>
    <row r="118" spans="7:9" x14ac:dyDescent="0.25">
      <c r="G118" s="5"/>
      <c r="I118" s="5"/>
    </row>
    <row r="119" spans="7:9" x14ac:dyDescent="0.25">
      <c r="G119" s="5"/>
      <c r="I119" s="5"/>
    </row>
    <row r="120" spans="7:9" x14ac:dyDescent="0.25">
      <c r="G120" s="5"/>
      <c r="I120" s="5"/>
    </row>
    <row r="121" spans="7:9" x14ac:dyDescent="0.25">
      <c r="G121" s="5"/>
      <c r="I121" s="5"/>
    </row>
    <row r="122" spans="7:9" x14ac:dyDescent="0.25">
      <c r="G122" s="5"/>
      <c r="I122" s="5"/>
    </row>
    <row r="123" spans="7:9" x14ac:dyDescent="0.25">
      <c r="G123" s="5"/>
      <c r="I123" s="5"/>
    </row>
    <row r="124" spans="7:9" x14ac:dyDescent="0.25">
      <c r="G124" s="5"/>
      <c r="I124" s="5"/>
    </row>
    <row r="125" spans="7:9" x14ac:dyDescent="0.25">
      <c r="G125" s="5"/>
      <c r="I125" s="5"/>
    </row>
    <row r="126" spans="7:9" x14ac:dyDescent="0.25">
      <c r="G126" s="5"/>
      <c r="I126" s="5"/>
    </row>
    <row r="127" spans="7:9" x14ac:dyDescent="0.25">
      <c r="G127" s="5"/>
      <c r="I127" s="5"/>
    </row>
    <row r="128" spans="7:9" x14ac:dyDescent="0.25">
      <c r="G128" s="5"/>
      <c r="I128" s="5"/>
    </row>
    <row r="129" spans="7:9" x14ac:dyDescent="0.25">
      <c r="G129" s="5"/>
      <c r="I129" s="5"/>
    </row>
    <row r="130" spans="7:9" x14ac:dyDescent="0.25">
      <c r="G130" s="5"/>
      <c r="I130" s="5"/>
    </row>
    <row r="131" spans="7:9" x14ac:dyDescent="0.25">
      <c r="G131" s="5"/>
      <c r="I131" s="5"/>
    </row>
    <row r="132" spans="7:9" x14ac:dyDescent="0.25">
      <c r="G132" s="5"/>
      <c r="I132" s="5"/>
    </row>
    <row r="133" spans="7:9" x14ac:dyDescent="0.25">
      <c r="G133" s="5"/>
      <c r="I133" s="5"/>
    </row>
    <row r="134" spans="7:9" x14ac:dyDescent="0.25">
      <c r="G134" s="5"/>
      <c r="I134" s="5"/>
    </row>
    <row r="135" spans="7:9" x14ac:dyDescent="0.25">
      <c r="G135" s="5"/>
      <c r="I135" s="5"/>
    </row>
    <row r="136" spans="7:9" x14ac:dyDescent="0.25">
      <c r="G136" s="5"/>
      <c r="I136" s="5"/>
    </row>
    <row r="137" spans="7:9" x14ac:dyDescent="0.25">
      <c r="G137" s="5"/>
      <c r="I137" s="5"/>
    </row>
    <row r="138" spans="7:9" x14ac:dyDescent="0.25">
      <c r="G138" s="5"/>
      <c r="I138" s="5"/>
    </row>
    <row r="139" spans="7:9" x14ac:dyDescent="0.25">
      <c r="G139" s="5"/>
      <c r="I139" s="5"/>
    </row>
    <row r="140" spans="7:9" x14ac:dyDescent="0.25">
      <c r="G140" s="5"/>
      <c r="I140" s="5"/>
    </row>
    <row r="141" spans="7:9" x14ac:dyDescent="0.25">
      <c r="G141" s="5"/>
      <c r="I141" s="5"/>
    </row>
    <row r="142" spans="7:9" x14ac:dyDescent="0.25">
      <c r="G142" s="5"/>
      <c r="I142" s="5"/>
    </row>
    <row r="143" spans="7:9" x14ac:dyDescent="0.25">
      <c r="G143" s="5"/>
      <c r="I143" s="5"/>
    </row>
    <row r="144" spans="7:9" x14ac:dyDescent="0.25">
      <c r="G144" s="5"/>
      <c r="I144" s="5"/>
    </row>
    <row r="145" spans="7:9" x14ac:dyDescent="0.25">
      <c r="G145" s="5"/>
      <c r="I145" s="5"/>
    </row>
    <row r="146" spans="7:9" x14ac:dyDescent="0.25">
      <c r="G146" s="5"/>
      <c r="I146" s="5"/>
    </row>
    <row r="147" spans="7:9" x14ac:dyDescent="0.25">
      <c r="G147" s="5"/>
      <c r="I147" s="5"/>
    </row>
    <row r="148" spans="7:9" x14ac:dyDescent="0.25">
      <c r="G148" s="5"/>
      <c r="I148" s="5"/>
    </row>
    <row r="149" spans="7:9" x14ac:dyDescent="0.25">
      <c r="G149" s="5"/>
      <c r="I149" s="5"/>
    </row>
    <row r="150" spans="7:9" x14ac:dyDescent="0.25">
      <c r="G150" s="5"/>
      <c r="I150" s="5"/>
    </row>
    <row r="151" spans="7:9" x14ac:dyDescent="0.25">
      <c r="G151" s="5"/>
      <c r="I151" s="5"/>
    </row>
    <row r="152" spans="7:9" x14ac:dyDescent="0.25">
      <c r="G152" s="5"/>
      <c r="I152" s="5"/>
    </row>
    <row r="153" spans="7:9" x14ac:dyDescent="0.25">
      <c r="G153" s="5"/>
      <c r="I153" s="5"/>
    </row>
    <row r="154" spans="7:9" x14ac:dyDescent="0.25">
      <c r="G154" s="5"/>
    </row>
    <row r="155" spans="7:9" x14ac:dyDescent="0.25">
      <c r="G155" s="5"/>
    </row>
    <row r="156" spans="7:9" x14ac:dyDescent="0.25">
      <c r="G156" s="5"/>
    </row>
    <row r="157" spans="7:9" x14ac:dyDescent="0.25">
      <c r="G157" s="5"/>
    </row>
    <row r="158" spans="7:9" x14ac:dyDescent="0.25">
      <c r="G158" s="5"/>
    </row>
    <row r="159" spans="7:9" x14ac:dyDescent="0.25">
      <c r="G159" s="5"/>
    </row>
    <row r="160" spans="7:9" x14ac:dyDescent="0.25">
      <c r="G160" s="5"/>
    </row>
    <row r="161" spans="7:7" x14ac:dyDescent="0.25">
      <c r="G161" s="5"/>
    </row>
  </sheetData>
  <mergeCells count="10">
    <mergeCell ref="A10:I10"/>
    <mergeCell ref="A60:I60"/>
    <mergeCell ref="A61:I61"/>
    <mergeCell ref="A62:I62"/>
    <mergeCell ref="A3:I3"/>
    <mergeCell ref="A4:I4"/>
    <mergeCell ref="A5:I5"/>
    <mergeCell ref="A6:I6"/>
    <mergeCell ref="A7:I7"/>
    <mergeCell ref="A8:I8"/>
  </mergeCells>
  <pageMargins left="0.7" right="0.7" top="0.241458333333333" bottom="0.75" header="0.3" footer="0.75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69"/>
  <sheetViews>
    <sheetView view="pageLayout" zoomScaleNormal="100" workbookViewId="0">
      <selection activeCell="A8" sqref="A8"/>
    </sheetView>
  </sheetViews>
  <sheetFormatPr defaultRowHeight="15" x14ac:dyDescent="0.25"/>
  <cols>
    <col min="1" max="1" width="5.7109375" customWidth="1"/>
    <col min="2" max="2" width="1.7109375" customWidth="1"/>
    <col min="3" max="3" width="15.7109375" customWidth="1"/>
    <col min="4" max="4" width="1.7109375" customWidth="1"/>
    <col min="5" max="5" width="19.5703125" customWidth="1"/>
    <col min="6" max="6" width="1.7109375" customWidth="1"/>
    <col min="7" max="7" width="16.7109375" customWidth="1"/>
    <col min="8" max="8" width="1.7109375" customWidth="1"/>
    <col min="9" max="9" width="16.7109375" customWidth="1"/>
    <col min="10" max="10" width="1.7109375" customWidth="1"/>
    <col min="11" max="11" width="16.7109375" customWidth="1"/>
    <col min="13" max="13" width="57.42578125" bestFit="1" customWidth="1"/>
    <col min="24" max="24" width="11.7109375" bestFit="1" customWidth="1"/>
    <col min="25" max="25" width="10.85546875" bestFit="1" customWidth="1"/>
    <col min="28" max="28" width="12.140625" customWidth="1"/>
  </cols>
  <sheetData>
    <row r="1" spans="1:13" x14ac:dyDescent="0.25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3" x14ac:dyDescent="0.25">
      <c r="A2" s="316" t="s">
        <v>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3" x14ac:dyDescent="0.25">
      <c r="A3" s="316" t="s">
        <v>258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3" x14ac:dyDescent="0.25">
      <c r="A4" s="316" t="s">
        <v>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3" x14ac:dyDescent="0.25">
      <c r="A5" s="316" t="s">
        <v>3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3" x14ac:dyDescent="0.25">
      <c r="A6" s="316" t="s">
        <v>362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</row>
    <row r="7" spans="1:13" x14ac:dyDescent="0.25">
      <c r="A7" s="317" t="s">
        <v>363</v>
      </c>
      <c r="B7" s="317"/>
      <c r="C7" s="317"/>
      <c r="D7" s="317"/>
      <c r="E7" s="317"/>
      <c r="F7" s="317"/>
      <c r="G7" s="317"/>
      <c r="H7" s="317"/>
      <c r="I7" s="317"/>
      <c r="J7" s="317"/>
      <c r="K7" s="317"/>
    </row>
    <row r="8" spans="1:13" x14ac:dyDescent="0.25">
      <c r="A8" s="1" t="s">
        <v>4</v>
      </c>
      <c r="E8" s="1" t="s">
        <v>265</v>
      </c>
      <c r="G8" s="1" t="s">
        <v>266</v>
      </c>
    </row>
    <row r="9" spans="1:13" x14ac:dyDescent="0.25">
      <c r="A9" s="2" t="s">
        <v>5</v>
      </c>
      <c r="C9" s="2" t="s">
        <v>120</v>
      </c>
      <c r="E9" s="2" t="s">
        <v>74</v>
      </c>
      <c r="G9" s="2" t="s">
        <v>74</v>
      </c>
      <c r="I9" s="2" t="s">
        <v>17</v>
      </c>
      <c r="K9" s="2" t="s">
        <v>41</v>
      </c>
    </row>
    <row r="10" spans="1:13" x14ac:dyDescent="0.25">
      <c r="C10" s="13" t="s">
        <v>9</v>
      </c>
      <c r="E10" s="13" t="s">
        <v>10</v>
      </c>
      <c r="G10" s="13" t="s">
        <v>11</v>
      </c>
      <c r="I10" s="13" t="s">
        <v>45</v>
      </c>
      <c r="K10" s="13" t="s">
        <v>123</v>
      </c>
    </row>
    <row r="11" spans="1:13" x14ac:dyDescent="0.25">
      <c r="C11" s="64"/>
      <c r="E11" s="64"/>
      <c r="G11" s="64"/>
      <c r="I11" s="64" t="s">
        <v>267</v>
      </c>
      <c r="K11" s="64"/>
      <c r="M11" s="159"/>
    </row>
    <row r="12" spans="1:13" x14ac:dyDescent="0.25">
      <c r="A12" s="1">
        <v>1</v>
      </c>
      <c r="C12" s="108" t="s">
        <v>127</v>
      </c>
      <c r="E12" s="266">
        <v>456296.49</v>
      </c>
      <c r="F12" s="266"/>
      <c r="G12" s="266">
        <v>191637.14</v>
      </c>
      <c r="H12" s="267"/>
      <c r="I12" s="267">
        <f>E12+G12</f>
        <v>647933.63</v>
      </c>
      <c r="J12" s="161"/>
      <c r="K12" s="161"/>
      <c r="M12" s="281"/>
    </row>
    <row r="13" spans="1:13" x14ac:dyDescent="0.25">
      <c r="A13" s="1">
        <f>A12+1</f>
        <v>2</v>
      </c>
      <c r="C13" s="108" t="s">
        <v>128</v>
      </c>
      <c r="E13" s="266">
        <v>506625.62</v>
      </c>
      <c r="F13" s="266"/>
      <c r="G13" s="266">
        <v>204391.83</v>
      </c>
      <c r="H13" s="267"/>
      <c r="I13" s="267">
        <f t="shared" ref="I13:I23" si="0">E13+G13</f>
        <v>711017.45</v>
      </c>
      <c r="J13" s="161"/>
      <c r="K13" s="161"/>
      <c r="M13" s="281"/>
    </row>
    <row r="14" spans="1:13" x14ac:dyDescent="0.25">
      <c r="A14" s="1">
        <f t="shared" ref="A14:A23" si="1">A13+1</f>
        <v>3</v>
      </c>
      <c r="C14" s="108" t="s">
        <v>129</v>
      </c>
      <c r="E14" s="266">
        <v>615125.14</v>
      </c>
      <c r="F14" s="266"/>
      <c r="G14" s="266">
        <v>250662.32</v>
      </c>
      <c r="H14" s="267"/>
      <c r="I14" s="267">
        <f t="shared" si="0"/>
        <v>865787.46</v>
      </c>
      <c r="J14" s="161"/>
      <c r="K14" s="161"/>
      <c r="M14" s="281"/>
    </row>
    <row r="15" spans="1:13" x14ac:dyDescent="0.25">
      <c r="A15" s="1">
        <f t="shared" si="1"/>
        <v>4</v>
      </c>
      <c r="C15" s="108" t="s">
        <v>130</v>
      </c>
      <c r="E15" s="266">
        <v>453961.37</v>
      </c>
      <c r="F15" s="266"/>
      <c r="G15" s="266">
        <v>184727.85</v>
      </c>
      <c r="H15" s="267"/>
      <c r="I15" s="267">
        <f t="shared" si="0"/>
        <v>638689.22</v>
      </c>
      <c r="J15" s="161"/>
      <c r="K15" s="161"/>
      <c r="M15" s="281"/>
    </row>
    <row r="16" spans="1:13" x14ac:dyDescent="0.25">
      <c r="A16" s="1">
        <f t="shared" si="1"/>
        <v>5</v>
      </c>
      <c r="C16" s="108" t="s">
        <v>131</v>
      </c>
      <c r="E16" s="266">
        <v>319277.59000000003</v>
      </c>
      <c r="F16" s="266"/>
      <c r="G16" s="266">
        <v>126930.76</v>
      </c>
      <c r="H16" s="267"/>
      <c r="I16" s="267">
        <f t="shared" si="0"/>
        <v>446208.35000000003</v>
      </c>
      <c r="J16" s="161"/>
      <c r="K16" s="161"/>
      <c r="M16" s="281"/>
    </row>
    <row r="17" spans="1:13" x14ac:dyDescent="0.25">
      <c r="A17" s="1">
        <f t="shared" si="1"/>
        <v>6</v>
      </c>
      <c r="C17" s="108" t="s">
        <v>132</v>
      </c>
      <c r="E17" s="266">
        <v>239391.56</v>
      </c>
      <c r="F17" s="266"/>
      <c r="G17" s="266">
        <v>91750.15</v>
      </c>
      <c r="H17" s="267"/>
      <c r="I17" s="267">
        <f t="shared" si="0"/>
        <v>331141.70999999996</v>
      </c>
      <c r="J17" s="161"/>
      <c r="K17" s="161"/>
      <c r="M17" s="281"/>
    </row>
    <row r="18" spans="1:13" x14ac:dyDescent="0.25">
      <c r="A18" s="1">
        <f t="shared" si="1"/>
        <v>7</v>
      </c>
      <c r="C18" s="108" t="s">
        <v>133</v>
      </c>
      <c r="E18" s="266">
        <v>216719.22</v>
      </c>
      <c r="F18" s="266"/>
      <c r="G18" s="266">
        <v>80064.88</v>
      </c>
      <c r="H18" s="267"/>
      <c r="I18" s="267">
        <f t="shared" si="0"/>
        <v>296784.09999999998</v>
      </c>
      <c r="J18" s="161"/>
      <c r="K18" s="161"/>
      <c r="M18" s="281"/>
    </row>
    <row r="19" spans="1:13" x14ac:dyDescent="0.25">
      <c r="A19" s="1">
        <f t="shared" si="1"/>
        <v>8</v>
      </c>
      <c r="C19" s="108" t="s">
        <v>134</v>
      </c>
      <c r="E19" s="266">
        <v>244486.11</v>
      </c>
      <c r="F19" s="266"/>
      <c r="G19" s="266">
        <v>81486</v>
      </c>
      <c r="H19" s="267"/>
      <c r="I19" s="267">
        <f t="shared" si="0"/>
        <v>325972.11</v>
      </c>
      <c r="J19" s="161"/>
      <c r="K19" s="161"/>
      <c r="M19" s="281"/>
    </row>
    <row r="20" spans="1:13" x14ac:dyDescent="0.25">
      <c r="A20" s="1">
        <f t="shared" si="1"/>
        <v>9</v>
      </c>
      <c r="C20" s="108" t="s">
        <v>135</v>
      </c>
      <c r="E20" s="266">
        <v>232630.73</v>
      </c>
      <c r="F20" s="266"/>
      <c r="G20" s="266">
        <v>87564.79</v>
      </c>
      <c r="H20" s="267"/>
      <c r="I20" s="267">
        <f t="shared" si="0"/>
        <v>320195.52</v>
      </c>
      <c r="J20" s="161"/>
      <c r="K20" s="161"/>
      <c r="M20" s="281"/>
    </row>
    <row r="21" spans="1:13" x14ac:dyDescent="0.25">
      <c r="A21" s="1">
        <f t="shared" si="1"/>
        <v>10</v>
      </c>
      <c r="C21" s="108" t="s">
        <v>136</v>
      </c>
      <c r="E21" s="266">
        <v>232379.34</v>
      </c>
      <c r="F21" s="266"/>
      <c r="G21" s="266">
        <v>85225.77</v>
      </c>
      <c r="H21" s="267"/>
      <c r="I21" s="267">
        <f t="shared" si="0"/>
        <v>317605.11</v>
      </c>
      <c r="J21" s="161"/>
      <c r="K21" s="161"/>
      <c r="M21" s="281"/>
    </row>
    <row r="22" spans="1:13" x14ac:dyDescent="0.25">
      <c r="A22" s="1">
        <f t="shared" si="1"/>
        <v>11</v>
      </c>
      <c r="C22" s="108" t="s">
        <v>137</v>
      </c>
      <c r="E22" s="266">
        <v>482524.22</v>
      </c>
      <c r="F22" s="266"/>
      <c r="G22" s="266">
        <v>199613.04</v>
      </c>
      <c r="H22" s="267"/>
      <c r="I22" s="267">
        <f t="shared" si="0"/>
        <v>682137.26</v>
      </c>
      <c r="J22" s="161"/>
      <c r="K22" s="161"/>
      <c r="M22" s="281"/>
    </row>
    <row r="23" spans="1:13" x14ac:dyDescent="0.25">
      <c r="A23" s="1">
        <f t="shared" si="1"/>
        <v>12</v>
      </c>
      <c r="C23" s="108" t="s">
        <v>138</v>
      </c>
      <c r="E23" s="268">
        <v>1001003.72</v>
      </c>
      <c r="F23" s="266"/>
      <c r="G23" s="268">
        <v>402277.38</v>
      </c>
      <c r="H23" s="267"/>
      <c r="I23" s="269">
        <f t="shared" si="0"/>
        <v>1403281.1</v>
      </c>
      <c r="J23" s="161"/>
      <c r="K23" s="161"/>
      <c r="M23" s="281"/>
    </row>
    <row r="24" spans="1:13" x14ac:dyDescent="0.25">
      <c r="A24" s="1"/>
      <c r="E24" s="267"/>
      <c r="F24" s="267"/>
      <c r="G24" s="267"/>
      <c r="H24" s="267"/>
      <c r="I24" s="267"/>
      <c r="J24" s="161"/>
      <c r="K24" s="161"/>
      <c r="M24" s="159"/>
    </row>
    <row r="25" spans="1:13" ht="15.75" thickBot="1" x14ac:dyDescent="0.3">
      <c r="A25" s="1">
        <f>A23+1</f>
        <v>13</v>
      </c>
      <c r="C25" t="s">
        <v>17</v>
      </c>
      <c r="E25" s="270">
        <f>SUM(E12:E23)</f>
        <v>5000421.1099999994</v>
      </c>
      <c r="F25" s="267"/>
      <c r="G25" s="270">
        <f>SUM(G12:G23)</f>
        <v>1986331.9100000001</v>
      </c>
      <c r="H25" s="267"/>
      <c r="I25" s="270">
        <f>SUM(I12:I23)</f>
        <v>6986753.0200000014</v>
      </c>
      <c r="J25" s="161"/>
      <c r="K25" s="161">
        <f>I25</f>
        <v>6986753.0200000014</v>
      </c>
      <c r="M25" s="159"/>
    </row>
    <row r="26" spans="1:13" ht="15.75" thickTop="1" x14ac:dyDescent="0.25">
      <c r="A26" s="1"/>
      <c r="E26" s="109"/>
      <c r="F26" s="109"/>
      <c r="G26" s="109"/>
      <c r="H26" s="109"/>
      <c r="I26" s="109"/>
      <c r="M26" s="159"/>
    </row>
    <row r="27" spans="1:13" x14ac:dyDescent="0.25">
      <c r="A27" s="1">
        <f>A25+1</f>
        <v>14</v>
      </c>
      <c r="C27" t="s">
        <v>305</v>
      </c>
      <c r="E27" s="109"/>
      <c r="F27" s="109"/>
      <c r="G27" s="109"/>
      <c r="H27" s="109"/>
      <c r="I27" s="109"/>
      <c r="M27" s="159"/>
    </row>
    <row r="28" spans="1:13" x14ac:dyDescent="0.25">
      <c r="A28" s="1"/>
      <c r="E28" s="109"/>
      <c r="F28" s="109"/>
      <c r="G28" s="109"/>
      <c r="H28" s="109"/>
      <c r="I28" s="109"/>
      <c r="M28" s="159"/>
    </row>
    <row r="29" spans="1:13" x14ac:dyDescent="0.25">
      <c r="A29" s="1">
        <f>A27+1</f>
        <v>15</v>
      </c>
      <c r="C29" t="s">
        <v>268</v>
      </c>
      <c r="E29" s="266">
        <v>16605183.609999999</v>
      </c>
      <c r="F29" s="109"/>
      <c r="G29" s="110">
        <f>ROUND(E29/E32,4)</f>
        <v>0.1143</v>
      </c>
      <c r="H29" s="109"/>
      <c r="I29" s="109"/>
      <c r="M29" s="159"/>
    </row>
    <row r="30" spans="1:13" x14ac:dyDescent="0.25">
      <c r="A30" s="1">
        <f>A29+1</f>
        <v>16</v>
      </c>
      <c r="C30" t="s">
        <v>269</v>
      </c>
      <c r="E30" s="268">
        <v>128665244.73999999</v>
      </c>
      <c r="F30" s="109"/>
      <c r="G30" s="111">
        <f>ROUND(E30/E32,4)</f>
        <v>0.88570000000000004</v>
      </c>
      <c r="H30" s="109"/>
      <c r="I30" s="109"/>
      <c r="K30" s="106">
        <f>G30</f>
        <v>0.88570000000000004</v>
      </c>
      <c r="M30" s="152"/>
    </row>
    <row r="31" spans="1:13" x14ac:dyDescent="0.25">
      <c r="A31" s="1"/>
      <c r="E31" s="161"/>
      <c r="M31" s="159"/>
    </row>
    <row r="32" spans="1:13" ht="15.75" thickBot="1" x14ac:dyDescent="0.3">
      <c r="A32" s="1">
        <f>A30+1</f>
        <v>17</v>
      </c>
      <c r="C32" t="s">
        <v>17</v>
      </c>
      <c r="E32" s="270">
        <f>SUM(E29:E30)</f>
        <v>145270428.34999999</v>
      </c>
      <c r="G32" s="107">
        <f>SUM(G29:G30)</f>
        <v>1</v>
      </c>
      <c r="K32" s="7">
        <f>ROUND(K25*K30,0)</f>
        <v>6188167</v>
      </c>
      <c r="M32" s="159"/>
    </row>
    <row r="33" spans="1:3" ht="15.75" thickTop="1" x14ac:dyDescent="0.25">
      <c r="A33" s="1"/>
    </row>
    <row r="34" spans="1:3" x14ac:dyDescent="0.25">
      <c r="A34" s="1"/>
    </row>
    <row r="35" spans="1:3" x14ac:dyDescent="0.25">
      <c r="A35" s="1"/>
      <c r="C35" t="s">
        <v>75</v>
      </c>
    </row>
    <row r="36" spans="1:3" x14ac:dyDescent="0.25">
      <c r="A36" s="1"/>
      <c r="C36" t="s">
        <v>270</v>
      </c>
    </row>
    <row r="37" spans="1:3" x14ac:dyDescent="0.25">
      <c r="A37" s="1"/>
    </row>
    <row r="38" spans="1:3" x14ac:dyDescent="0.25">
      <c r="A38" s="1"/>
    </row>
    <row r="39" spans="1:3" x14ac:dyDescent="0.25">
      <c r="A39" s="163"/>
    </row>
    <row r="40" spans="1:3" x14ac:dyDescent="0.25">
      <c r="A40" s="163"/>
    </row>
    <row r="41" spans="1:3" x14ac:dyDescent="0.25">
      <c r="A41" s="163"/>
    </row>
    <row r="42" spans="1:3" x14ac:dyDescent="0.25">
      <c r="A42" s="163"/>
    </row>
    <row r="43" spans="1:3" x14ac:dyDescent="0.25">
      <c r="A43" s="163"/>
    </row>
    <row r="44" spans="1:3" x14ac:dyDescent="0.25">
      <c r="A44" s="163"/>
    </row>
    <row r="45" spans="1:3" x14ac:dyDescent="0.25">
      <c r="A45" s="163"/>
    </row>
    <row r="46" spans="1:3" x14ac:dyDescent="0.25">
      <c r="A46" s="163"/>
    </row>
    <row r="47" spans="1:3" x14ac:dyDescent="0.25">
      <c r="A47" s="163"/>
    </row>
    <row r="48" spans="1:3" x14ac:dyDescent="0.25">
      <c r="A48" s="163"/>
    </row>
    <row r="49" spans="1:11" x14ac:dyDescent="0.25">
      <c r="A49" s="163"/>
    </row>
    <row r="50" spans="1:11" x14ac:dyDescent="0.25">
      <c r="A50" s="1"/>
    </row>
    <row r="51" spans="1:11" x14ac:dyDescent="0.25">
      <c r="A51" s="1"/>
    </row>
    <row r="52" spans="1:11" x14ac:dyDescent="0.25">
      <c r="A52" s="1"/>
    </row>
    <row r="53" spans="1:11" x14ac:dyDescent="0.25">
      <c r="A53" s="1"/>
    </row>
    <row r="54" spans="1:11" x14ac:dyDescent="0.25">
      <c r="A54" s="316" t="s">
        <v>0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</row>
    <row r="55" spans="1:11" x14ac:dyDescent="0.25">
      <c r="A55" s="316" t="s">
        <v>1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</row>
    <row r="56" spans="1:11" x14ac:dyDescent="0.25">
      <c r="A56" s="316" t="s">
        <v>271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</row>
    <row r="57" spans="1:11" x14ac:dyDescent="0.25">
      <c r="A57" s="1"/>
    </row>
    <row r="58" spans="1:11" x14ac:dyDescent="0.25">
      <c r="A58" s="1"/>
    </row>
    <row r="59" spans="1:11" x14ac:dyDescent="0.25">
      <c r="A59" s="1"/>
    </row>
    <row r="60" spans="1:11" x14ac:dyDescent="0.25">
      <c r="A60" s="1"/>
    </row>
    <row r="61" spans="1:11" x14ac:dyDescent="0.25">
      <c r="A61" s="1"/>
    </row>
    <row r="62" spans="1:11" x14ac:dyDescent="0.25">
      <c r="A62" s="1"/>
    </row>
    <row r="63" spans="1:11" x14ac:dyDescent="0.25">
      <c r="A63" s="1"/>
    </row>
    <row r="64" spans="1:1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</sheetData>
  <mergeCells count="10">
    <mergeCell ref="A54:K54"/>
    <mergeCell ref="A55:K55"/>
    <mergeCell ref="A56:K56"/>
    <mergeCell ref="A1:K1"/>
    <mergeCell ref="A2:K2"/>
    <mergeCell ref="A3:K3"/>
    <mergeCell ref="A4:K4"/>
    <mergeCell ref="A5:K5"/>
    <mergeCell ref="A6:K6"/>
    <mergeCell ref="A7:K7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4"/>
  <sheetViews>
    <sheetView view="pageLayout" zoomScaleNormal="100" workbookViewId="0">
      <selection activeCell="C9" sqref="C9"/>
    </sheetView>
  </sheetViews>
  <sheetFormatPr defaultRowHeight="15" x14ac:dyDescent="0.25"/>
  <cols>
    <col min="1" max="1" width="5.7109375" style="1" customWidth="1"/>
    <col min="2" max="2" width="1.85546875" customWidth="1"/>
    <col min="3" max="3" width="23.7109375" customWidth="1"/>
    <col min="4" max="4" width="1.7109375" customWidth="1"/>
    <col min="5" max="5" width="60.7109375" customWidth="1"/>
    <col min="6" max="6" width="1.7109375" customWidth="1"/>
    <col min="7" max="7" width="12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</cols>
  <sheetData>
    <row r="1" spans="1:13" x14ac:dyDescent="0.25">
      <c r="G1" s="8"/>
    </row>
    <row r="2" spans="1:13" x14ac:dyDescent="0.25">
      <c r="G2" s="8"/>
    </row>
    <row r="3" spans="1:13" x14ac:dyDescent="0.25">
      <c r="A3" s="316" t="s">
        <v>0</v>
      </c>
      <c r="B3" s="316"/>
      <c r="C3" s="316"/>
      <c r="D3" s="316"/>
      <c r="E3" s="316"/>
      <c r="F3" s="316"/>
      <c r="G3" s="316"/>
    </row>
    <row r="4" spans="1:13" x14ac:dyDescent="0.25">
      <c r="A4" s="316" t="s">
        <v>1</v>
      </c>
      <c r="B4" s="316"/>
      <c r="C4" s="316"/>
      <c r="D4" s="316"/>
      <c r="E4" s="316"/>
      <c r="F4" s="316"/>
      <c r="G4" s="316"/>
      <c r="H4" s="10"/>
      <c r="I4" s="10"/>
      <c r="J4" s="10"/>
      <c r="K4" s="10"/>
    </row>
    <row r="5" spans="1:13" x14ac:dyDescent="0.25">
      <c r="A5" s="316" t="s">
        <v>343</v>
      </c>
      <c r="B5" s="316"/>
      <c r="C5" s="316"/>
      <c r="D5" s="316"/>
      <c r="E5" s="316"/>
      <c r="F5" s="316"/>
      <c r="G5" s="316"/>
      <c r="H5" s="10"/>
      <c r="I5" s="10"/>
      <c r="J5" s="10"/>
      <c r="K5" s="10"/>
    </row>
    <row r="6" spans="1:13" x14ac:dyDescent="0.25">
      <c r="A6" s="316" t="s">
        <v>2</v>
      </c>
      <c r="B6" s="316"/>
      <c r="C6" s="316"/>
      <c r="D6" s="316"/>
      <c r="E6" s="316"/>
      <c r="F6" s="316"/>
      <c r="G6" s="316"/>
      <c r="H6" s="10"/>
      <c r="I6" s="10"/>
      <c r="J6" s="10"/>
      <c r="K6" s="10"/>
    </row>
    <row r="7" spans="1:13" x14ac:dyDescent="0.25">
      <c r="A7" s="316" t="s">
        <v>3</v>
      </c>
      <c r="B7" s="316"/>
      <c r="C7" s="316"/>
      <c r="D7" s="316"/>
      <c r="E7" s="316"/>
      <c r="F7" s="316"/>
      <c r="G7" s="316"/>
      <c r="H7" s="10"/>
      <c r="I7" s="10"/>
      <c r="J7" s="10"/>
      <c r="K7" s="10"/>
    </row>
    <row r="8" spans="1:13" x14ac:dyDescent="0.25">
      <c r="A8" s="316" t="s">
        <v>362</v>
      </c>
      <c r="B8" s="316"/>
      <c r="C8" s="316"/>
      <c r="D8" s="316"/>
      <c r="E8" s="316"/>
      <c r="F8" s="316"/>
      <c r="G8" s="316"/>
      <c r="H8" s="10"/>
      <c r="I8" s="10"/>
      <c r="J8" s="10"/>
      <c r="K8" s="10"/>
    </row>
    <row r="9" spans="1:13" x14ac:dyDescent="0.25">
      <c r="B9" s="1"/>
      <c r="C9" s="1"/>
      <c r="D9" s="1"/>
      <c r="E9" s="1"/>
      <c r="F9" s="1"/>
      <c r="G9" s="1"/>
      <c r="H9" s="10"/>
      <c r="I9" s="10"/>
      <c r="J9" s="10"/>
      <c r="K9" s="10"/>
    </row>
    <row r="10" spans="1:13" x14ac:dyDescent="0.25">
      <c r="A10" s="317" t="s">
        <v>363</v>
      </c>
      <c r="B10" s="317"/>
      <c r="C10" s="317"/>
      <c r="D10" s="317"/>
      <c r="E10" s="317"/>
      <c r="F10" s="317"/>
      <c r="G10" s="317"/>
      <c r="H10" s="10"/>
      <c r="I10" s="175"/>
      <c r="J10" s="10"/>
      <c r="K10" s="10"/>
    </row>
    <row r="11" spans="1:13" x14ac:dyDescent="0.25">
      <c r="C11" s="10"/>
      <c r="D11" s="10"/>
      <c r="E11" s="10"/>
      <c r="F11" s="10"/>
      <c r="G11" s="10"/>
      <c r="H11" s="10"/>
      <c r="I11" s="176"/>
      <c r="J11" s="10"/>
      <c r="K11" s="10"/>
      <c r="L11" s="1"/>
      <c r="M11" s="1"/>
    </row>
    <row r="12" spans="1:13" x14ac:dyDescent="0.25">
      <c r="A12" s="1" t="s">
        <v>4</v>
      </c>
      <c r="C12" s="1"/>
      <c r="D12" s="1"/>
      <c r="E12" s="1"/>
      <c r="F12" s="1"/>
      <c r="G12" s="1" t="s">
        <v>41</v>
      </c>
      <c r="H12" s="1"/>
      <c r="I12" s="176"/>
      <c r="J12" s="1"/>
      <c r="K12" s="1"/>
      <c r="L12" s="1"/>
      <c r="M12" s="1"/>
    </row>
    <row r="13" spans="1:13" x14ac:dyDescent="0.25">
      <c r="A13" s="2" t="s">
        <v>5</v>
      </c>
      <c r="C13" s="2" t="s">
        <v>43</v>
      </c>
      <c r="D13" s="1"/>
      <c r="E13" s="2" t="s">
        <v>79</v>
      </c>
      <c r="F13" s="1"/>
      <c r="G13" s="2" t="s">
        <v>44</v>
      </c>
      <c r="H13" s="1"/>
      <c r="I13" s="176"/>
      <c r="J13" s="1"/>
      <c r="K13" s="1"/>
      <c r="L13" s="1"/>
      <c r="M13" s="1"/>
    </row>
    <row r="14" spans="1:13" x14ac:dyDescent="0.25">
      <c r="C14" s="13" t="s">
        <v>9</v>
      </c>
      <c r="E14" s="13" t="s">
        <v>10</v>
      </c>
      <c r="G14" s="13" t="s">
        <v>11</v>
      </c>
    </row>
    <row r="15" spans="1:13" x14ac:dyDescent="0.25">
      <c r="C15" s="64"/>
      <c r="G15" s="172"/>
    </row>
    <row r="16" spans="1:13" ht="15.75" thickBot="1" x14ac:dyDescent="0.3">
      <c r="A16" s="1">
        <v>1</v>
      </c>
      <c r="C16" t="s">
        <v>80</v>
      </c>
      <c r="E16" s="14" t="s">
        <v>356</v>
      </c>
      <c r="G16" s="170">
        <f>256.022*0.493</f>
        <v>126.218846</v>
      </c>
      <c r="I16" s="122"/>
    </row>
    <row r="17" spans="1:13" ht="15.75" thickTop="1" x14ac:dyDescent="0.25">
      <c r="E17" s="14"/>
      <c r="G17" s="171"/>
    </row>
    <row r="18" spans="1:13" ht="30.75" thickBot="1" x14ac:dyDescent="0.3">
      <c r="A18" s="1">
        <f>A16+1</f>
        <v>2</v>
      </c>
      <c r="C18" t="s">
        <v>19</v>
      </c>
      <c r="E18" s="312" t="s">
        <v>357</v>
      </c>
      <c r="G18" s="170">
        <f>256.022*0.507+952.514</f>
        <v>1082.3171540000001</v>
      </c>
      <c r="I18" s="120"/>
    </row>
    <row r="19" spans="1:13" ht="15.75" thickTop="1" x14ac:dyDescent="0.25">
      <c r="E19" s="120"/>
      <c r="G19" s="171"/>
    </row>
    <row r="20" spans="1:13" ht="15.75" thickBot="1" x14ac:dyDescent="0.3">
      <c r="A20" s="1">
        <f>A18+1</f>
        <v>3</v>
      </c>
      <c r="C20" t="s">
        <v>81</v>
      </c>
      <c r="E20" s="14" t="s">
        <v>344</v>
      </c>
      <c r="G20" s="170">
        <v>26.4559251804165</v>
      </c>
    </row>
    <row r="21" spans="1:13" ht="15.75" thickTop="1" x14ac:dyDescent="0.25">
      <c r="E21" s="120"/>
      <c r="G21" s="171"/>
    </row>
    <row r="22" spans="1:13" x14ac:dyDescent="0.25">
      <c r="C22" t="s">
        <v>82</v>
      </c>
      <c r="E22" s="120"/>
      <c r="G22" s="169"/>
    </row>
    <row r="23" spans="1:13" x14ac:dyDescent="0.25">
      <c r="A23" s="1">
        <f>A20+1</f>
        <v>4</v>
      </c>
      <c r="C23" t="s">
        <v>83</v>
      </c>
      <c r="E23" s="14" t="s">
        <v>345</v>
      </c>
      <c r="G23" s="173">
        <v>28.137</v>
      </c>
    </row>
    <row r="24" spans="1:13" x14ac:dyDescent="0.25">
      <c r="A24" s="1">
        <f>A23+1</f>
        <v>5</v>
      </c>
      <c r="C24" t="s">
        <v>84</v>
      </c>
      <c r="E24" s="14" t="s">
        <v>346</v>
      </c>
      <c r="G24" s="174">
        <v>143.95599999999999</v>
      </c>
      <c r="K24" s="162"/>
    </row>
    <row r="25" spans="1:13" x14ac:dyDescent="0.25">
      <c r="A25" s="1">
        <f t="shared" ref="A25:A28" si="0">A24+1</f>
        <v>6</v>
      </c>
      <c r="C25" t="s">
        <v>85</v>
      </c>
      <c r="E25" s="14" t="s">
        <v>347</v>
      </c>
      <c r="G25" s="174">
        <v>65.8</v>
      </c>
      <c r="H25" s="5"/>
      <c r="I25" s="3"/>
      <c r="J25" s="5"/>
      <c r="K25" s="5"/>
      <c r="L25" s="5"/>
      <c r="M25" s="5"/>
    </row>
    <row r="26" spans="1:13" x14ac:dyDescent="0.25">
      <c r="A26" s="1">
        <f t="shared" si="0"/>
        <v>7</v>
      </c>
      <c r="C26" t="s">
        <v>86</v>
      </c>
      <c r="E26" s="14" t="s">
        <v>348</v>
      </c>
      <c r="G26" s="174">
        <v>-179.429</v>
      </c>
      <c r="H26" s="5"/>
      <c r="I26" s="5"/>
      <c r="J26" s="5"/>
      <c r="K26" s="5"/>
      <c r="L26" s="5"/>
      <c r="M26" s="5"/>
    </row>
    <row r="27" spans="1:13" x14ac:dyDescent="0.25">
      <c r="A27" s="1">
        <f t="shared" si="0"/>
        <v>8</v>
      </c>
      <c r="C27" t="s">
        <v>272</v>
      </c>
      <c r="E27" s="14" t="s">
        <v>349</v>
      </c>
      <c r="G27" s="174">
        <v>-50.804000000000002</v>
      </c>
      <c r="H27" s="5"/>
      <c r="I27" s="5"/>
      <c r="J27" s="5"/>
      <c r="K27" s="5"/>
      <c r="L27" s="5"/>
      <c r="M27" s="5"/>
    </row>
    <row r="28" spans="1:13" x14ac:dyDescent="0.25">
      <c r="A28" s="1">
        <f t="shared" si="0"/>
        <v>9</v>
      </c>
      <c r="C28" t="s">
        <v>87</v>
      </c>
      <c r="E28" s="14" t="s">
        <v>350</v>
      </c>
      <c r="G28" s="174">
        <v>-79.498000000000005</v>
      </c>
      <c r="H28" s="5"/>
      <c r="I28" s="5"/>
      <c r="J28" s="5"/>
      <c r="K28" s="5"/>
      <c r="L28" s="5"/>
      <c r="M28" s="5"/>
    </row>
    <row r="29" spans="1:13" x14ac:dyDescent="0.25">
      <c r="E29" s="120"/>
      <c r="G29" s="174"/>
      <c r="H29" s="5"/>
      <c r="I29" s="5"/>
      <c r="J29" s="5"/>
      <c r="K29" s="5"/>
      <c r="L29" s="5"/>
      <c r="M29" s="5"/>
    </row>
    <row r="30" spans="1:13" ht="15.75" thickBot="1" x14ac:dyDescent="0.3">
      <c r="A30" s="1">
        <f>A28+1</f>
        <v>10</v>
      </c>
      <c r="C30" t="s">
        <v>82</v>
      </c>
      <c r="E30" s="120"/>
      <c r="G30" s="170">
        <f>SUM(G23:G28)</f>
        <v>-71.838000000000036</v>
      </c>
    </row>
    <row r="31" spans="1:13" ht="15.75" thickTop="1" x14ac:dyDescent="0.25">
      <c r="E31" s="120"/>
      <c r="G31" s="169"/>
    </row>
    <row r="32" spans="1:13" x14ac:dyDescent="0.25">
      <c r="C32" t="s">
        <v>47</v>
      </c>
      <c r="E32" s="120"/>
      <c r="G32" s="169"/>
    </row>
    <row r="33" spans="1:9" x14ac:dyDescent="0.25">
      <c r="A33" s="1">
        <f>A30+1</f>
        <v>11</v>
      </c>
      <c r="C33" t="s">
        <v>88</v>
      </c>
      <c r="E33" s="14" t="s">
        <v>351</v>
      </c>
      <c r="G33" s="169">
        <v>1043.0309999999999</v>
      </c>
    </row>
    <row r="34" spans="1:9" x14ac:dyDescent="0.25">
      <c r="A34" s="1">
        <f>A33+1</f>
        <v>12</v>
      </c>
      <c r="C34" t="s">
        <v>89</v>
      </c>
      <c r="E34" s="120"/>
      <c r="G34" s="155">
        <v>0</v>
      </c>
    </row>
    <row r="35" spans="1:9" x14ac:dyDescent="0.25">
      <c r="E35" s="120"/>
      <c r="G35" s="169"/>
    </row>
    <row r="36" spans="1:9" ht="15.75" thickBot="1" x14ac:dyDescent="0.3">
      <c r="A36" s="1">
        <f>A34+1</f>
        <v>13</v>
      </c>
      <c r="C36" t="s">
        <v>47</v>
      </c>
      <c r="E36" s="120"/>
      <c r="G36" s="170">
        <f>SUM(G33:G34)</f>
        <v>1043.0309999999999</v>
      </c>
    </row>
    <row r="37" spans="1:9" ht="15.75" thickTop="1" x14ac:dyDescent="0.25">
      <c r="E37" s="120"/>
      <c r="G37" s="169"/>
    </row>
    <row r="38" spans="1:9" ht="15.75" thickBot="1" x14ac:dyDescent="0.3">
      <c r="A38" s="1">
        <f>A36+1</f>
        <v>14</v>
      </c>
      <c r="C38" t="s">
        <v>90</v>
      </c>
      <c r="E38" s="14" t="s">
        <v>352</v>
      </c>
      <c r="G38" s="170">
        <v>22.734999999999999</v>
      </c>
    </row>
    <row r="39" spans="1:9" ht="15.75" thickTop="1" x14ac:dyDescent="0.25">
      <c r="E39" s="120"/>
      <c r="G39" s="169"/>
    </row>
    <row r="40" spans="1:9" ht="15.75" thickBot="1" x14ac:dyDescent="0.3">
      <c r="A40" s="1">
        <f>A38+1</f>
        <v>15</v>
      </c>
      <c r="C40" t="s">
        <v>91</v>
      </c>
      <c r="E40" s="14" t="s">
        <v>353</v>
      </c>
      <c r="G40" s="170">
        <f>-291.009+1457.084</f>
        <v>1166.075</v>
      </c>
      <c r="I40" s="121"/>
    </row>
    <row r="41" spans="1:9" ht="15.75" thickTop="1" x14ac:dyDescent="0.25">
      <c r="E41" s="120"/>
      <c r="G41" s="171"/>
    </row>
    <row r="42" spans="1:9" ht="15.75" thickBot="1" x14ac:dyDescent="0.3">
      <c r="A42" s="1">
        <f>A40+1</f>
        <v>16</v>
      </c>
      <c r="C42" t="s">
        <v>68</v>
      </c>
      <c r="E42" s="14" t="s">
        <v>354</v>
      </c>
      <c r="G42" s="170">
        <v>0</v>
      </c>
    </row>
    <row r="43" spans="1:9" ht="15.75" thickTop="1" x14ac:dyDescent="0.25">
      <c r="E43" s="120"/>
      <c r="G43" s="171"/>
    </row>
    <row r="44" spans="1:9" ht="15.75" thickBot="1" x14ac:dyDescent="0.3">
      <c r="A44" s="1">
        <f>A42+1</f>
        <v>17</v>
      </c>
      <c r="C44" t="s">
        <v>92</v>
      </c>
      <c r="E44" s="14" t="s">
        <v>355</v>
      </c>
      <c r="G44" s="170">
        <v>348.37299999999999</v>
      </c>
    </row>
    <row r="45" spans="1:9" ht="15.75" thickTop="1" x14ac:dyDescent="0.25">
      <c r="G45" s="3"/>
    </row>
    <row r="46" spans="1:9" x14ac:dyDescent="0.25">
      <c r="G46" s="177"/>
    </row>
    <row r="47" spans="1:9" x14ac:dyDescent="0.25">
      <c r="E47" s="120"/>
      <c r="G47" s="5"/>
    </row>
    <row r="48" spans="1:9" x14ac:dyDescent="0.25">
      <c r="E48" s="120"/>
      <c r="G48" s="3"/>
    </row>
    <row r="49" spans="1:7" x14ac:dyDescent="0.25">
      <c r="G49" s="3"/>
    </row>
    <row r="50" spans="1:7" x14ac:dyDescent="0.25">
      <c r="G50" s="3"/>
    </row>
    <row r="51" spans="1:7" x14ac:dyDescent="0.25">
      <c r="G51" s="3"/>
    </row>
    <row r="52" spans="1:7" x14ac:dyDescent="0.25">
      <c r="G52" s="5"/>
    </row>
    <row r="53" spans="1:7" x14ac:dyDescent="0.25">
      <c r="G53" s="5"/>
    </row>
    <row r="54" spans="1:7" x14ac:dyDescent="0.25">
      <c r="G54" s="5"/>
    </row>
    <row r="55" spans="1:7" x14ac:dyDescent="0.25">
      <c r="G55" s="5"/>
    </row>
    <row r="56" spans="1:7" x14ac:dyDescent="0.25">
      <c r="G56" s="5"/>
    </row>
    <row r="57" spans="1:7" x14ac:dyDescent="0.25">
      <c r="G57" s="5"/>
    </row>
    <row r="58" spans="1:7" x14ac:dyDescent="0.25">
      <c r="A58"/>
      <c r="F58" s="5"/>
    </row>
    <row r="59" spans="1:7" x14ac:dyDescent="0.25">
      <c r="A59"/>
      <c r="F59" s="5"/>
    </row>
    <row r="60" spans="1:7" x14ac:dyDescent="0.25">
      <c r="A60"/>
      <c r="F60" s="5"/>
    </row>
    <row r="61" spans="1:7" x14ac:dyDescent="0.25">
      <c r="A61" s="316" t="s">
        <v>39</v>
      </c>
      <c r="B61" s="316"/>
      <c r="C61" s="316"/>
      <c r="D61" s="316"/>
      <c r="E61" s="316"/>
      <c r="F61" s="316"/>
      <c r="G61" s="316"/>
    </row>
    <row r="62" spans="1:7" x14ac:dyDescent="0.25">
      <c r="A62" s="316" t="s">
        <v>40</v>
      </c>
      <c r="B62" s="316"/>
      <c r="C62" s="316"/>
      <c r="D62" s="316"/>
      <c r="E62" s="316"/>
      <c r="F62" s="316"/>
      <c r="G62" s="316"/>
    </row>
    <row r="63" spans="1:7" x14ac:dyDescent="0.25">
      <c r="A63" s="316" t="s">
        <v>318</v>
      </c>
      <c r="B63" s="316"/>
      <c r="C63" s="316"/>
      <c r="D63" s="316"/>
      <c r="E63" s="316"/>
      <c r="F63" s="316"/>
      <c r="G63" s="316"/>
    </row>
    <row r="64" spans="1:7" x14ac:dyDescent="0.25">
      <c r="A64"/>
      <c r="F64" s="5"/>
    </row>
    <row r="65" spans="7:7" x14ac:dyDescent="0.25">
      <c r="G65" s="5"/>
    </row>
    <row r="66" spans="7:7" x14ac:dyDescent="0.25">
      <c r="G66" s="5"/>
    </row>
    <row r="67" spans="7:7" x14ac:dyDescent="0.25">
      <c r="G67" s="5"/>
    </row>
    <row r="68" spans="7:7" x14ac:dyDescent="0.25">
      <c r="G68" s="5"/>
    </row>
    <row r="69" spans="7:7" x14ac:dyDescent="0.25">
      <c r="G69" s="5"/>
    </row>
    <row r="70" spans="7:7" x14ac:dyDescent="0.25">
      <c r="G70" s="5"/>
    </row>
    <row r="71" spans="7:7" x14ac:dyDescent="0.25">
      <c r="G71" s="5"/>
    </row>
    <row r="72" spans="7:7" x14ac:dyDescent="0.25">
      <c r="G72" s="5"/>
    </row>
    <row r="73" spans="7:7" x14ac:dyDescent="0.25">
      <c r="G73" s="5"/>
    </row>
    <row r="74" spans="7:7" x14ac:dyDescent="0.25">
      <c r="G74" s="5"/>
    </row>
    <row r="75" spans="7:7" x14ac:dyDescent="0.25">
      <c r="G75" s="5"/>
    </row>
    <row r="76" spans="7:7" x14ac:dyDescent="0.25">
      <c r="G76" s="5"/>
    </row>
    <row r="77" spans="7:7" x14ac:dyDescent="0.25">
      <c r="G77" s="5"/>
    </row>
    <row r="78" spans="7:7" x14ac:dyDescent="0.25">
      <c r="G78" s="5"/>
    </row>
    <row r="79" spans="7:7" x14ac:dyDescent="0.25">
      <c r="G79" s="5"/>
    </row>
    <row r="80" spans="7:7" x14ac:dyDescent="0.25">
      <c r="G80" s="5"/>
    </row>
    <row r="81" spans="7:7" x14ac:dyDescent="0.25">
      <c r="G81" s="5"/>
    </row>
    <row r="82" spans="7:7" x14ac:dyDescent="0.25">
      <c r="G82" s="5"/>
    </row>
    <row r="83" spans="7:7" x14ac:dyDescent="0.25">
      <c r="G83" s="5"/>
    </row>
    <row r="84" spans="7:7" x14ac:dyDescent="0.25">
      <c r="G84" s="5"/>
    </row>
    <row r="85" spans="7:7" x14ac:dyDescent="0.25">
      <c r="G85" s="5"/>
    </row>
    <row r="86" spans="7:7" x14ac:dyDescent="0.25">
      <c r="G86" s="5"/>
    </row>
    <row r="87" spans="7:7" x14ac:dyDescent="0.25">
      <c r="G87" s="5"/>
    </row>
    <row r="88" spans="7:7" x14ac:dyDescent="0.25">
      <c r="G88" s="5"/>
    </row>
    <row r="89" spans="7:7" x14ac:dyDescent="0.25">
      <c r="G89" s="5"/>
    </row>
    <row r="90" spans="7:7" x14ac:dyDescent="0.25">
      <c r="G90" s="5"/>
    </row>
    <row r="91" spans="7:7" x14ac:dyDescent="0.25">
      <c r="G91" s="5"/>
    </row>
    <row r="92" spans="7:7" x14ac:dyDescent="0.25">
      <c r="G92" s="5"/>
    </row>
    <row r="93" spans="7:7" x14ac:dyDescent="0.25">
      <c r="G93" s="5"/>
    </row>
    <row r="94" spans="7:7" x14ac:dyDescent="0.25">
      <c r="G94" s="5"/>
    </row>
    <row r="95" spans="7:7" x14ac:dyDescent="0.25">
      <c r="G95" s="5"/>
    </row>
    <row r="96" spans="7:7" x14ac:dyDescent="0.25">
      <c r="G96" s="5"/>
    </row>
    <row r="97" spans="7:7" x14ac:dyDescent="0.25">
      <c r="G97" s="5"/>
    </row>
    <row r="98" spans="7:7" x14ac:dyDescent="0.25">
      <c r="G98" s="5"/>
    </row>
    <row r="99" spans="7:7" x14ac:dyDescent="0.25">
      <c r="G99" s="5"/>
    </row>
    <row r="100" spans="7:7" x14ac:dyDescent="0.25">
      <c r="G100" s="5"/>
    </row>
    <row r="101" spans="7:7" x14ac:dyDescent="0.25">
      <c r="G101" s="5"/>
    </row>
    <row r="102" spans="7:7" x14ac:dyDescent="0.25">
      <c r="G102" s="5"/>
    </row>
    <row r="103" spans="7:7" x14ac:dyDescent="0.25">
      <c r="G103" s="5"/>
    </row>
    <row r="104" spans="7:7" x14ac:dyDescent="0.25">
      <c r="G104" s="5"/>
    </row>
    <row r="105" spans="7:7" x14ac:dyDescent="0.25">
      <c r="G105" s="5"/>
    </row>
    <row r="106" spans="7:7" x14ac:dyDescent="0.25">
      <c r="G106" s="5"/>
    </row>
    <row r="107" spans="7:7" x14ac:dyDescent="0.25">
      <c r="G107" s="5"/>
    </row>
    <row r="108" spans="7:7" x14ac:dyDescent="0.25">
      <c r="G108" s="5"/>
    </row>
    <row r="109" spans="7:7" x14ac:dyDescent="0.25">
      <c r="G109" s="5"/>
    </row>
    <row r="110" spans="7:7" x14ac:dyDescent="0.25">
      <c r="G110" s="5"/>
    </row>
    <row r="111" spans="7:7" x14ac:dyDescent="0.25">
      <c r="G111" s="5"/>
    </row>
    <row r="112" spans="7:7" x14ac:dyDescent="0.25">
      <c r="G112" s="5"/>
    </row>
    <row r="113" spans="7:7" x14ac:dyDescent="0.25">
      <c r="G113" s="5"/>
    </row>
    <row r="114" spans="7:7" x14ac:dyDescent="0.25">
      <c r="G114" s="5"/>
    </row>
    <row r="115" spans="7:7" x14ac:dyDescent="0.25">
      <c r="G115" s="5"/>
    </row>
    <row r="116" spans="7:7" x14ac:dyDescent="0.25">
      <c r="G116" s="5"/>
    </row>
    <row r="117" spans="7:7" x14ac:dyDescent="0.25">
      <c r="G117" s="5"/>
    </row>
    <row r="118" spans="7:7" x14ac:dyDescent="0.25">
      <c r="G118" s="5"/>
    </row>
    <row r="119" spans="7:7" x14ac:dyDescent="0.25">
      <c r="G119" s="5"/>
    </row>
    <row r="120" spans="7:7" x14ac:dyDescent="0.25">
      <c r="G120" s="5"/>
    </row>
    <row r="121" spans="7:7" x14ac:dyDescent="0.25">
      <c r="G121" s="5"/>
    </row>
    <row r="122" spans="7:7" x14ac:dyDescent="0.25">
      <c r="G122" s="5"/>
    </row>
    <row r="123" spans="7:7" x14ac:dyDescent="0.25">
      <c r="G123" s="5"/>
    </row>
    <row r="124" spans="7:7" x14ac:dyDescent="0.25">
      <c r="G124" s="5"/>
    </row>
    <row r="125" spans="7:7" x14ac:dyDescent="0.25">
      <c r="G125" s="5"/>
    </row>
    <row r="126" spans="7:7" x14ac:dyDescent="0.25">
      <c r="G126" s="5"/>
    </row>
    <row r="127" spans="7:7" x14ac:dyDescent="0.25">
      <c r="G127" s="5"/>
    </row>
    <row r="128" spans="7:7" x14ac:dyDescent="0.25">
      <c r="G128" s="5"/>
    </row>
    <row r="129" spans="7:7" x14ac:dyDescent="0.25">
      <c r="G129" s="5"/>
    </row>
    <row r="130" spans="7:7" x14ac:dyDescent="0.25">
      <c r="G130" s="5"/>
    </row>
    <row r="131" spans="7:7" x14ac:dyDescent="0.25">
      <c r="G131" s="5"/>
    </row>
    <row r="132" spans="7:7" x14ac:dyDescent="0.25">
      <c r="G132" s="5"/>
    </row>
    <row r="133" spans="7:7" x14ac:dyDescent="0.25">
      <c r="G133" s="5"/>
    </row>
    <row r="134" spans="7:7" x14ac:dyDescent="0.25">
      <c r="G134" s="5"/>
    </row>
    <row r="135" spans="7:7" x14ac:dyDescent="0.25">
      <c r="G135" s="5"/>
    </row>
    <row r="136" spans="7:7" x14ac:dyDescent="0.25">
      <c r="G136" s="5"/>
    </row>
    <row r="137" spans="7:7" x14ac:dyDescent="0.25">
      <c r="G137" s="5"/>
    </row>
    <row r="138" spans="7:7" x14ac:dyDescent="0.25">
      <c r="G138" s="5"/>
    </row>
    <row r="139" spans="7:7" x14ac:dyDescent="0.25">
      <c r="G139" s="5"/>
    </row>
    <row r="140" spans="7:7" x14ac:dyDescent="0.25">
      <c r="G140" s="5"/>
    </row>
    <row r="141" spans="7:7" x14ac:dyDescent="0.25">
      <c r="G141" s="5"/>
    </row>
    <row r="142" spans="7:7" x14ac:dyDescent="0.25">
      <c r="G142" s="5"/>
    </row>
    <row r="143" spans="7:7" x14ac:dyDescent="0.25">
      <c r="G143" s="5"/>
    </row>
    <row r="144" spans="7:7" x14ac:dyDescent="0.25">
      <c r="G144" s="5"/>
    </row>
    <row r="145" spans="7:7" x14ac:dyDescent="0.25">
      <c r="G145" s="5"/>
    </row>
    <row r="146" spans="7:7" x14ac:dyDescent="0.25">
      <c r="G146" s="5"/>
    </row>
    <row r="147" spans="7:7" x14ac:dyDescent="0.25">
      <c r="G147" s="5"/>
    </row>
    <row r="148" spans="7:7" x14ac:dyDescent="0.25">
      <c r="G148" s="5"/>
    </row>
    <row r="149" spans="7:7" x14ac:dyDescent="0.25">
      <c r="G149" s="5"/>
    </row>
    <row r="150" spans="7:7" x14ac:dyDescent="0.25">
      <c r="G150" s="5"/>
    </row>
    <row r="151" spans="7:7" x14ac:dyDescent="0.25">
      <c r="G151" s="5"/>
    </row>
    <row r="152" spans="7:7" x14ac:dyDescent="0.25">
      <c r="G152" s="5"/>
    </row>
    <row r="153" spans="7:7" x14ac:dyDescent="0.25">
      <c r="G153" s="5"/>
    </row>
    <row r="154" spans="7:7" x14ac:dyDescent="0.25">
      <c r="G154" s="5"/>
    </row>
  </sheetData>
  <mergeCells count="10">
    <mergeCell ref="A3:G3"/>
    <mergeCell ref="A4:G4"/>
    <mergeCell ref="A5:G5"/>
    <mergeCell ref="A6:G6"/>
    <mergeCell ref="A7:G7"/>
    <mergeCell ref="A10:G10"/>
    <mergeCell ref="A61:G61"/>
    <mergeCell ref="A62:G62"/>
    <mergeCell ref="A63:G63"/>
    <mergeCell ref="A8:G8"/>
  </mergeCells>
  <pageMargins left="0.7" right="0.7" top="0.241458333333333" bottom="0.75" header="0.3" footer="0.75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Q58"/>
  <sheetViews>
    <sheetView view="pageLayout" zoomScaleNormal="100" workbookViewId="0">
      <selection activeCell="C9" sqref="C9"/>
    </sheetView>
  </sheetViews>
  <sheetFormatPr defaultColWidth="9.140625" defaultRowHeight="15" x14ac:dyDescent="0.25"/>
  <cols>
    <col min="1" max="1" width="5.7109375" style="198" customWidth="1"/>
    <col min="2" max="2" width="1.7109375" style="198" customWidth="1"/>
    <col min="3" max="3" width="32" style="198" customWidth="1"/>
    <col min="4" max="4" width="1.7109375" style="198" customWidth="1"/>
    <col min="5" max="5" width="22.28515625" style="198" customWidth="1"/>
    <col min="6" max="6" width="1.7109375" style="198" customWidth="1"/>
    <col min="7" max="7" width="2.140625" style="198" customWidth="1"/>
    <col min="8" max="8" width="1.7109375" style="198" customWidth="1"/>
    <col min="9" max="9" width="24" style="198" customWidth="1"/>
    <col min="10" max="10" width="1.7109375" style="198" customWidth="1"/>
    <col min="11" max="11" width="21.5703125" style="198" customWidth="1"/>
    <col min="12" max="16384" width="9.140625" style="198"/>
  </cols>
  <sheetData>
    <row r="1" spans="1:17" x14ac:dyDescent="0.25">
      <c r="K1" s="201"/>
    </row>
    <row r="2" spans="1:17" x14ac:dyDescent="0.25">
      <c r="K2" s="201"/>
    </row>
    <row r="3" spans="1:17" x14ac:dyDescent="0.25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7" x14ac:dyDescent="0.25">
      <c r="A4" s="318" t="s">
        <v>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P4" s="249"/>
      <c r="Q4" s="249"/>
    </row>
    <row r="5" spans="1:17" x14ac:dyDescent="0.25">
      <c r="A5" s="318" t="s">
        <v>342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P5" s="249"/>
      <c r="Q5" s="249"/>
    </row>
    <row r="6" spans="1:17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P6" s="249"/>
      <c r="Q6" s="249"/>
    </row>
    <row r="7" spans="1:17" x14ac:dyDescent="0.25">
      <c r="A7" s="318" t="s">
        <v>3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P7" s="249"/>
      <c r="Q7" s="249"/>
    </row>
    <row r="8" spans="1:17" x14ac:dyDescent="0.25">
      <c r="A8" s="318" t="s">
        <v>362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P8" s="249"/>
      <c r="Q8" s="249"/>
    </row>
    <row r="9" spans="1:17" x14ac:dyDescent="0.25"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</row>
    <row r="10" spans="1:17" x14ac:dyDescent="0.25">
      <c r="A10" s="319" t="s">
        <v>363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</row>
    <row r="12" spans="1:17" x14ac:dyDescent="0.25">
      <c r="A12" s="199" t="s">
        <v>4</v>
      </c>
    </row>
    <row r="13" spans="1:17" x14ac:dyDescent="0.25">
      <c r="A13" s="239" t="s">
        <v>5</v>
      </c>
      <c r="C13" s="239" t="s">
        <v>43</v>
      </c>
      <c r="E13" s="239" t="s">
        <v>93</v>
      </c>
      <c r="I13" s="239" t="s">
        <v>94</v>
      </c>
      <c r="K13" s="250" t="s">
        <v>95</v>
      </c>
    </row>
    <row r="14" spans="1:17" x14ac:dyDescent="0.25">
      <c r="A14" s="199"/>
      <c r="C14" s="13" t="s">
        <v>9</v>
      </c>
      <c r="E14" s="13" t="s">
        <v>10</v>
      </c>
      <c r="I14" s="13" t="s">
        <v>11</v>
      </c>
      <c r="K14" s="13" t="s">
        <v>45</v>
      </c>
    </row>
    <row r="15" spans="1:17" x14ac:dyDescent="0.25">
      <c r="A15" s="199"/>
      <c r="B15" s="12" t="s">
        <v>12</v>
      </c>
      <c r="C15" s="199"/>
      <c r="E15" s="199"/>
      <c r="I15" s="199"/>
    </row>
    <row r="16" spans="1:17" x14ac:dyDescent="0.25">
      <c r="A16" s="199"/>
    </row>
    <row r="17" spans="1:11" ht="15.75" thickBot="1" x14ac:dyDescent="0.3">
      <c r="A17" s="199">
        <v>1</v>
      </c>
      <c r="C17" s="198" t="s">
        <v>12</v>
      </c>
      <c r="E17" s="170">
        <v>685593737.74999952</v>
      </c>
      <c r="F17" s="178"/>
      <c r="G17" s="178"/>
      <c r="H17" s="178"/>
      <c r="I17" s="170">
        <v>16425429550.41</v>
      </c>
      <c r="K17" s="251">
        <f>I17/E17</f>
        <v>23.957963216401929</v>
      </c>
    </row>
    <row r="18" spans="1:11" ht="15.75" thickTop="1" x14ac:dyDescent="0.25">
      <c r="A18" s="199"/>
      <c r="E18" s="178"/>
      <c r="F18" s="178"/>
      <c r="G18" s="178"/>
      <c r="H18" s="178"/>
      <c r="I18" s="178"/>
    </row>
    <row r="19" spans="1:11" x14ac:dyDescent="0.25">
      <c r="A19" s="199">
        <f>A17+1</f>
        <v>2</v>
      </c>
      <c r="C19" s="198" t="s">
        <v>96</v>
      </c>
      <c r="E19" s="178"/>
      <c r="F19" s="178"/>
      <c r="G19" s="178"/>
      <c r="H19" s="178"/>
      <c r="I19" s="178"/>
      <c r="K19" s="252">
        <v>15.21</v>
      </c>
    </row>
    <row r="20" spans="1:11" x14ac:dyDescent="0.25">
      <c r="A20" s="199"/>
      <c r="E20" s="178"/>
      <c r="F20" s="178"/>
      <c r="G20" s="178"/>
      <c r="H20" s="178"/>
      <c r="I20" s="178"/>
    </row>
    <row r="21" spans="1:11" ht="15.75" thickBot="1" x14ac:dyDescent="0.3">
      <c r="A21" s="199">
        <f>A19+1</f>
        <v>3</v>
      </c>
      <c r="C21" s="198" t="s">
        <v>17</v>
      </c>
      <c r="E21" s="178"/>
      <c r="F21" s="178"/>
      <c r="G21" s="178"/>
      <c r="H21" s="178"/>
      <c r="I21" s="178"/>
      <c r="K21" s="253">
        <f>SUM(K17:K19)</f>
        <v>39.16796321640193</v>
      </c>
    </row>
    <row r="22" spans="1:11" ht="15.75" thickTop="1" x14ac:dyDescent="0.25">
      <c r="E22" s="178"/>
      <c r="F22" s="178"/>
      <c r="G22" s="178"/>
      <c r="H22" s="178"/>
      <c r="I22" s="178"/>
    </row>
    <row r="23" spans="1:11" x14ac:dyDescent="0.25">
      <c r="A23" s="17"/>
      <c r="B23" s="17" t="s">
        <v>97</v>
      </c>
      <c r="C23" s="17"/>
      <c r="D23" s="16"/>
      <c r="E23" s="178"/>
      <c r="F23" s="178"/>
      <c r="G23" s="178"/>
      <c r="H23" s="178"/>
      <c r="I23" s="178"/>
      <c r="J23" s="16"/>
      <c r="K23" s="16"/>
    </row>
    <row r="24" spans="1:11" x14ac:dyDescent="0.25">
      <c r="A24" s="16"/>
      <c r="B24" s="16"/>
      <c r="C24" s="16"/>
      <c r="D24" s="16"/>
      <c r="E24" s="178"/>
      <c r="F24" s="178"/>
      <c r="G24" s="178"/>
      <c r="H24" s="178"/>
      <c r="I24" s="178"/>
      <c r="J24" s="16"/>
      <c r="K24" s="16"/>
    </row>
    <row r="25" spans="1:11" x14ac:dyDescent="0.25">
      <c r="A25" s="18" t="s">
        <v>4</v>
      </c>
      <c r="B25" s="16"/>
      <c r="C25" s="16"/>
      <c r="D25" s="16"/>
      <c r="E25" s="178"/>
      <c r="F25" s="178"/>
      <c r="G25" s="178"/>
      <c r="H25" s="178"/>
      <c r="I25" s="178"/>
      <c r="J25" s="16"/>
      <c r="K25" s="16"/>
    </row>
    <row r="26" spans="1:11" x14ac:dyDescent="0.25">
      <c r="A26" s="19" t="s">
        <v>5</v>
      </c>
      <c r="B26" s="16"/>
      <c r="C26" s="19" t="s">
        <v>43</v>
      </c>
      <c r="D26" s="16"/>
      <c r="E26" s="179" t="s">
        <v>93</v>
      </c>
      <c r="F26" s="178"/>
      <c r="G26" s="178"/>
      <c r="H26" s="178"/>
      <c r="I26" s="179" t="s">
        <v>94</v>
      </c>
      <c r="J26" s="16"/>
      <c r="K26" s="16"/>
    </row>
    <row r="27" spans="1:11" x14ac:dyDescent="0.25">
      <c r="A27" s="18"/>
      <c r="B27" s="16"/>
      <c r="C27" s="16"/>
      <c r="D27" s="16"/>
      <c r="E27" s="178"/>
      <c r="F27" s="178"/>
      <c r="G27" s="178"/>
      <c r="H27" s="178"/>
      <c r="I27" s="178"/>
      <c r="J27" s="16"/>
      <c r="K27" s="16"/>
    </row>
    <row r="28" spans="1:11" ht="15.75" thickBot="1" x14ac:dyDescent="0.3">
      <c r="A28" s="18">
        <f>A21+1</f>
        <v>4</v>
      </c>
      <c r="B28" s="16"/>
      <c r="C28" s="16" t="s">
        <v>98</v>
      </c>
      <c r="D28" s="16"/>
      <c r="E28" s="170">
        <v>1586932.4400000004</v>
      </c>
      <c r="F28" s="178"/>
      <c r="G28" s="178"/>
      <c r="H28" s="178"/>
      <c r="I28" s="170">
        <v>29227261.879999973</v>
      </c>
      <c r="K28" s="253">
        <f>I28/E28</f>
        <v>18.417458200047864</v>
      </c>
    </row>
    <row r="29" spans="1:11" ht="15.75" thickTop="1" x14ac:dyDescent="0.25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16"/>
      <c r="B30" s="198" t="s">
        <v>75</v>
      </c>
      <c r="D30" s="16"/>
      <c r="E30" s="16"/>
      <c r="F30" s="16"/>
      <c r="G30" s="16"/>
      <c r="H30" s="16"/>
      <c r="I30" s="16"/>
      <c r="J30" s="16"/>
      <c r="K30" s="16"/>
    </row>
    <row r="31" spans="1:11" x14ac:dyDescent="0.25">
      <c r="A31" s="16"/>
      <c r="C31" s="198" t="s">
        <v>99</v>
      </c>
      <c r="D31" s="16"/>
      <c r="E31" s="16"/>
      <c r="F31" s="16"/>
      <c r="G31" s="16"/>
      <c r="H31" s="16"/>
      <c r="I31" s="16"/>
      <c r="J31" s="16"/>
      <c r="K31" s="16"/>
    </row>
    <row r="32" spans="1:11" ht="31.5" customHeight="1" x14ac:dyDescent="0.25">
      <c r="C32" s="320" t="s">
        <v>100</v>
      </c>
      <c r="D32" s="320"/>
      <c r="E32" s="320"/>
      <c r="F32" s="320"/>
      <c r="G32" s="320"/>
      <c r="H32" s="320"/>
      <c r="I32" s="320"/>
      <c r="J32" s="320"/>
      <c r="K32" s="320"/>
    </row>
    <row r="56" spans="1:11" x14ac:dyDescent="0.25">
      <c r="A56" s="318" t="s">
        <v>39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 x14ac:dyDescent="0.25">
      <c r="A57" s="318" t="s">
        <v>40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</row>
    <row r="58" spans="1:11" x14ac:dyDescent="0.25">
      <c r="A58" s="318" t="s">
        <v>319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</row>
  </sheetData>
  <mergeCells count="11">
    <mergeCell ref="A56:K56"/>
    <mergeCell ref="A57:K57"/>
    <mergeCell ref="A58:K58"/>
    <mergeCell ref="A3:K3"/>
    <mergeCell ref="A4:K4"/>
    <mergeCell ref="A6:K6"/>
    <mergeCell ref="A7:K7"/>
    <mergeCell ref="A8:K8"/>
    <mergeCell ref="A5:K5"/>
    <mergeCell ref="A10:K10"/>
    <mergeCell ref="C32:K32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L48"/>
  <sheetViews>
    <sheetView view="pageLayout" zoomScaleNormal="100" workbookViewId="0">
      <selection activeCell="A16" sqref="A16:A19"/>
    </sheetView>
  </sheetViews>
  <sheetFormatPr defaultRowHeight="12.75" x14ac:dyDescent="0.2"/>
  <cols>
    <col min="1" max="1" width="4.7109375" style="15" customWidth="1"/>
    <col min="2" max="2" width="2.7109375" style="15" customWidth="1"/>
    <col min="3" max="3" width="46.140625" style="15" customWidth="1"/>
    <col min="4" max="4" width="1.28515625" style="15" customWidth="1"/>
    <col min="5" max="5" width="15.7109375" style="15" customWidth="1"/>
    <col min="6" max="6" width="2.7109375" style="15" customWidth="1"/>
    <col min="7" max="7" width="15.7109375" style="15" customWidth="1"/>
    <col min="8" max="256" width="9.140625" style="15"/>
    <col min="257" max="257" width="4.7109375" style="15" customWidth="1"/>
    <col min="258" max="258" width="2.7109375" style="15" customWidth="1"/>
    <col min="259" max="259" width="25.7109375" style="15" customWidth="1"/>
    <col min="260" max="260" width="2.7109375" style="15" customWidth="1"/>
    <col min="261" max="261" width="15.7109375" style="15" customWidth="1"/>
    <col min="262" max="262" width="2.7109375" style="15" customWidth="1"/>
    <col min="263" max="263" width="15.7109375" style="15" customWidth="1"/>
    <col min="264" max="512" width="9.140625" style="15"/>
    <col min="513" max="513" width="4.7109375" style="15" customWidth="1"/>
    <col min="514" max="514" width="2.7109375" style="15" customWidth="1"/>
    <col min="515" max="515" width="25.7109375" style="15" customWidth="1"/>
    <col min="516" max="516" width="2.7109375" style="15" customWidth="1"/>
    <col min="517" max="517" width="15.7109375" style="15" customWidth="1"/>
    <col min="518" max="518" width="2.7109375" style="15" customWidth="1"/>
    <col min="519" max="519" width="15.7109375" style="15" customWidth="1"/>
    <col min="520" max="768" width="9.140625" style="15"/>
    <col min="769" max="769" width="4.7109375" style="15" customWidth="1"/>
    <col min="770" max="770" width="2.7109375" style="15" customWidth="1"/>
    <col min="771" max="771" width="25.7109375" style="15" customWidth="1"/>
    <col min="772" max="772" width="2.7109375" style="15" customWidth="1"/>
    <col min="773" max="773" width="15.7109375" style="15" customWidth="1"/>
    <col min="774" max="774" width="2.7109375" style="15" customWidth="1"/>
    <col min="775" max="775" width="15.7109375" style="15" customWidth="1"/>
    <col min="776" max="1024" width="9.140625" style="15"/>
    <col min="1025" max="1025" width="4.7109375" style="15" customWidth="1"/>
    <col min="1026" max="1026" width="2.7109375" style="15" customWidth="1"/>
    <col min="1027" max="1027" width="25.7109375" style="15" customWidth="1"/>
    <col min="1028" max="1028" width="2.7109375" style="15" customWidth="1"/>
    <col min="1029" max="1029" width="15.7109375" style="15" customWidth="1"/>
    <col min="1030" max="1030" width="2.7109375" style="15" customWidth="1"/>
    <col min="1031" max="1031" width="15.7109375" style="15" customWidth="1"/>
    <col min="1032" max="1280" width="9.140625" style="15"/>
    <col min="1281" max="1281" width="4.7109375" style="15" customWidth="1"/>
    <col min="1282" max="1282" width="2.7109375" style="15" customWidth="1"/>
    <col min="1283" max="1283" width="25.7109375" style="15" customWidth="1"/>
    <col min="1284" max="1284" width="2.7109375" style="15" customWidth="1"/>
    <col min="1285" max="1285" width="15.7109375" style="15" customWidth="1"/>
    <col min="1286" max="1286" width="2.7109375" style="15" customWidth="1"/>
    <col min="1287" max="1287" width="15.7109375" style="15" customWidth="1"/>
    <col min="1288" max="1536" width="9.140625" style="15"/>
    <col min="1537" max="1537" width="4.7109375" style="15" customWidth="1"/>
    <col min="1538" max="1538" width="2.7109375" style="15" customWidth="1"/>
    <col min="1539" max="1539" width="25.7109375" style="15" customWidth="1"/>
    <col min="1540" max="1540" width="2.7109375" style="15" customWidth="1"/>
    <col min="1541" max="1541" width="15.7109375" style="15" customWidth="1"/>
    <col min="1542" max="1542" width="2.7109375" style="15" customWidth="1"/>
    <col min="1543" max="1543" width="15.7109375" style="15" customWidth="1"/>
    <col min="1544" max="1792" width="9.140625" style="15"/>
    <col min="1793" max="1793" width="4.7109375" style="15" customWidth="1"/>
    <col min="1794" max="1794" width="2.7109375" style="15" customWidth="1"/>
    <col min="1795" max="1795" width="25.7109375" style="15" customWidth="1"/>
    <col min="1796" max="1796" width="2.7109375" style="15" customWidth="1"/>
    <col min="1797" max="1797" width="15.7109375" style="15" customWidth="1"/>
    <col min="1798" max="1798" width="2.7109375" style="15" customWidth="1"/>
    <col min="1799" max="1799" width="15.7109375" style="15" customWidth="1"/>
    <col min="1800" max="2048" width="9.140625" style="15"/>
    <col min="2049" max="2049" width="4.7109375" style="15" customWidth="1"/>
    <col min="2050" max="2050" width="2.7109375" style="15" customWidth="1"/>
    <col min="2051" max="2051" width="25.7109375" style="15" customWidth="1"/>
    <col min="2052" max="2052" width="2.7109375" style="15" customWidth="1"/>
    <col min="2053" max="2053" width="15.7109375" style="15" customWidth="1"/>
    <col min="2054" max="2054" width="2.7109375" style="15" customWidth="1"/>
    <col min="2055" max="2055" width="15.7109375" style="15" customWidth="1"/>
    <col min="2056" max="2304" width="9.140625" style="15"/>
    <col min="2305" max="2305" width="4.7109375" style="15" customWidth="1"/>
    <col min="2306" max="2306" width="2.7109375" style="15" customWidth="1"/>
    <col min="2307" max="2307" width="25.7109375" style="15" customWidth="1"/>
    <col min="2308" max="2308" width="2.7109375" style="15" customWidth="1"/>
    <col min="2309" max="2309" width="15.7109375" style="15" customWidth="1"/>
    <col min="2310" max="2310" width="2.7109375" style="15" customWidth="1"/>
    <col min="2311" max="2311" width="15.7109375" style="15" customWidth="1"/>
    <col min="2312" max="2560" width="9.140625" style="15"/>
    <col min="2561" max="2561" width="4.7109375" style="15" customWidth="1"/>
    <col min="2562" max="2562" width="2.7109375" style="15" customWidth="1"/>
    <col min="2563" max="2563" width="25.7109375" style="15" customWidth="1"/>
    <col min="2564" max="2564" width="2.7109375" style="15" customWidth="1"/>
    <col min="2565" max="2565" width="15.7109375" style="15" customWidth="1"/>
    <col min="2566" max="2566" width="2.7109375" style="15" customWidth="1"/>
    <col min="2567" max="2567" width="15.7109375" style="15" customWidth="1"/>
    <col min="2568" max="2816" width="9.140625" style="15"/>
    <col min="2817" max="2817" width="4.7109375" style="15" customWidth="1"/>
    <col min="2818" max="2818" width="2.7109375" style="15" customWidth="1"/>
    <col min="2819" max="2819" width="25.7109375" style="15" customWidth="1"/>
    <col min="2820" max="2820" width="2.7109375" style="15" customWidth="1"/>
    <col min="2821" max="2821" width="15.7109375" style="15" customWidth="1"/>
    <col min="2822" max="2822" width="2.7109375" style="15" customWidth="1"/>
    <col min="2823" max="2823" width="15.7109375" style="15" customWidth="1"/>
    <col min="2824" max="3072" width="9.140625" style="15"/>
    <col min="3073" max="3073" width="4.7109375" style="15" customWidth="1"/>
    <col min="3074" max="3074" width="2.7109375" style="15" customWidth="1"/>
    <col min="3075" max="3075" width="25.7109375" style="15" customWidth="1"/>
    <col min="3076" max="3076" width="2.7109375" style="15" customWidth="1"/>
    <col min="3077" max="3077" width="15.7109375" style="15" customWidth="1"/>
    <col min="3078" max="3078" width="2.7109375" style="15" customWidth="1"/>
    <col min="3079" max="3079" width="15.7109375" style="15" customWidth="1"/>
    <col min="3080" max="3328" width="9.140625" style="15"/>
    <col min="3329" max="3329" width="4.7109375" style="15" customWidth="1"/>
    <col min="3330" max="3330" width="2.7109375" style="15" customWidth="1"/>
    <col min="3331" max="3331" width="25.7109375" style="15" customWidth="1"/>
    <col min="3332" max="3332" width="2.7109375" style="15" customWidth="1"/>
    <col min="3333" max="3333" width="15.7109375" style="15" customWidth="1"/>
    <col min="3334" max="3334" width="2.7109375" style="15" customWidth="1"/>
    <col min="3335" max="3335" width="15.7109375" style="15" customWidth="1"/>
    <col min="3336" max="3584" width="9.140625" style="15"/>
    <col min="3585" max="3585" width="4.7109375" style="15" customWidth="1"/>
    <col min="3586" max="3586" width="2.7109375" style="15" customWidth="1"/>
    <col min="3587" max="3587" width="25.7109375" style="15" customWidth="1"/>
    <col min="3588" max="3588" width="2.7109375" style="15" customWidth="1"/>
    <col min="3589" max="3589" width="15.7109375" style="15" customWidth="1"/>
    <col min="3590" max="3590" width="2.7109375" style="15" customWidth="1"/>
    <col min="3591" max="3591" width="15.7109375" style="15" customWidth="1"/>
    <col min="3592" max="3840" width="9.140625" style="15"/>
    <col min="3841" max="3841" width="4.7109375" style="15" customWidth="1"/>
    <col min="3842" max="3842" width="2.7109375" style="15" customWidth="1"/>
    <col min="3843" max="3843" width="25.7109375" style="15" customWidth="1"/>
    <col min="3844" max="3844" width="2.7109375" style="15" customWidth="1"/>
    <col min="3845" max="3845" width="15.7109375" style="15" customWidth="1"/>
    <col min="3846" max="3846" width="2.7109375" style="15" customWidth="1"/>
    <col min="3847" max="3847" width="15.7109375" style="15" customWidth="1"/>
    <col min="3848" max="4096" width="9.140625" style="15"/>
    <col min="4097" max="4097" width="4.7109375" style="15" customWidth="1"/>
    <col min="4098" max="4098" width="2.7109375" style="15" customWidth="1"/>
    <col min="4099" max="4099" width="25.7109375" style="15" customWidth="1"/>
    <col min="4100" max="4100" width="2.7109375" style="15" customWidth="1"/>
    <col min="4101" max="4101" width="15.7109375" style="15" customWidth="1"/>
    <col min="4102" max="4102" width="2.7109375" style="15" customWidth="1"/>
    <col min="4103" max="4103" width="15.7109375" style="15" customWidth="1"/>
    <col min="4104" max="4352" width="9.140625" style="15"/>
    <col min="4353" max="4353" width="4.7109375" style="15" customWidth="1"/>
    <col min="4354" max="4354" width="2.7109375" style="15" customWidth="1"/>
    <col min="4355" max="4355" width="25.7109375" style="15" customWidth="1"/>
    <col min="4356" max="4356" width="2.7109375" style="15" customWidth="1"/>
    <col min="4357" max="4357" width="15.7109375" style="15" customWidth="1"/>
    <col min="4358" max="4358" width="2.7109375" style="15" customWidth="1"/>
    <col min="4359" max="4359" width="15.7109375" style="15" customWidth="1"/>
    <col min="4360" max="4608" width="9.140625" style="15"/>
    <col min="4609" max="4609" width="4.7109375" style="15" customWidth="1"/>
    <col min="4610" max="4610" width="2.7109375" style="15" customWidth="1"/>
    <col min="4611" max="4611" width="25.7109375" style="15" customWidth="1"/>
    <col min="4612" max="4612" width="2.7109375" style="15" customWidth="1"/>
    <col min="4613" max="4613" width="15.7109375" style="15" customWidth="1"/>
    <col min="4614" max="4614" width="2.7109375" style="15" customWidth="1"/>
    <col min="4615" max="4615" width="15.7109375" style="15" customWidth="1"/>
    <col min="4616" max="4864" width="9.140625" style="15"/>
    <col min="4865" max="4865" width="4.7109375" style="15" customWidth="1"/>
    <col min="4866" max="4866" width="2.7109375" style="15" customWidth="1"/>
    <col min="4867" max="4867" width="25.7109375" style="15" customWidth="1"/>
    <col min="4868" max="4868" width="2.7109375" style="15" customWidth="1"/>
    <col min="4869" max="4869" width="15.7109375" style="15" customWidth="1"/>
    <col min="4870" max="4870" width="2.7109375" style="15" customWidth="1"/>
    <col min="4871" max="4871" width="15.7109375" style="15" customWidth="1"/>
    <col min="4872" max="5120" width="9.140625" style="15"/>
    <col min="5121" max="5121" width="4.7109375" style="15" customWidth="1"/>
    <col min="5122" max="5122" width="2.7109375" style="15" customWidth="1"/>
    <col min="5123" max="5123" width="25.7109375" style="15" customWidth="1"/>
    <col min="5124" max="5124" width="2.7109375" style="15" customWidth="1"/>
    <col min="5125" max="5125" width="15.7109375" style="15" customWidth="1"/>
    <col min="5126" max="5126" width="2.7109375" style="15" customWidth="1"/>
    <col min="5127" max="5127" width="15.7109375" style="15" customWidth="1"/>
    <col min="5128" max="5376" width="9.140625" style="15"/>
    <col min="5377" max="5377" width="4.7109375" style="15" customWidth="1"/>
    <col min="5378" max="5378" width="2.7109375" style="15" customWidth="1"/>
    <col min="5379" max="5379" width="25.7109375" style="15" customWidth="1"/>
    <col min="5380" max="5380" width="2.7109375" style="15" customWidth="1"/>
    <col min="5381" max="5381" width="15.7109375" style="15" customWidth="1"/>
    <col min="5382" max="5382" width="2.7109375" style="15" customWidth="1"/>
    <col min="5383" max="5383" width="15.7109375" style="15" customWidth="1"/>
    <col min="5384" max="5632" width="9.140625" style="15"/>
    <col min="5633" max="5633" width="4.7109375" style="15" customWidth="1"/>
    <col min="5634" max="5634" width="2.7109375" style="15" customWidth="1"/>
    <col min="5635" max="5635" width="25.7109375" style="15" customWidth="1"/>
    <col min="5636" max="5636" width="2.7109375" style="15" customWidth="1"/>
    <col min="5637" max="5637" width="15.7109375" style="15" customWidth="1"/>
    <col min="5638" max="5638" width="2.7109375" style="15" customWidth="1"/>
    <col min="5639" max="5639" width="15.7109375" style="15" customWidth="1"/>
    <col min="5640" max="5888" width="9.140625" style="15"/>
    <col min="5889" max="5889" width="4.7109375" style="15" customWidth="1"/>
    <col min="5890" max="5890" width="2.7109375" style="15" customWidth="1"/>
    <col min="5891" max="5891" width="25.7109375" style="15" customWidth="1"/>
    <col min="5892" max="5892" width="2.7109375" style="15" customWidth="1"/>
    <col min="5893" max="5893" width="15.7109375" style="15" customWidth="1"/>
    <col min="5894" max="5894" width="2.7109375" style="15" customWidth="1"/>
    <col min="5895" max="5895" width="15.7109375" style="15" customWidth="1"/>
    <col min="5896" max="6144" width="9.140625" style="15"/>
    <col min="6145" max="6145" width="4.7109375" style="15" customWidth="1"/>
    <col min="6146" max="6146" width="2.7109375" style="15" customWidth="1"/>
    <col min="6147" max="6147" width="25.7109375" style="15" customWidth="1"/>
    <col min="6148" max="6148" width="2.7109375" style="15" customWidth="1"/>
    <col min="6149" max="6149" width="15.7109375" style="15" customWidth="1"/>
    <col min="6150" max="6150" width="2.7109375" style="15" customWidth="1"/>
    <col min="6151" max="6151" width="15.7109375" style="15" customWidth="1"/>
    <col min="6152" max="6400" width="9.140625" style="15"/>
    <col min="6401" max="6401" width="4.7109375" style="15" customWidth="1"/>
    <col min="6402" max="6402" width="2.7109375" style="15" customWidth="1"/>
    <col min="6403" max="6403" width="25.7109375" style="15" customWidth="1"/>
    <col min="6404" max="6404" width="2.7109375" style="15" customWidth="1"/>
    <col min="6405" max="6405" width="15.7109375" style="15" customWidth="1"/>
    <col min="6406" max="6406" width="2.7109375" style="15" customWidth="1"/>
    <col min="6407" max="6407" width="15.7109375" style="15" customWidth="1"/>
    <col min="6408" max="6656" width="9.140625" style="15"/>
    <col min="6657" max="6657" width="4.7109375" style="15" customWidth="1"/>
    <col min="6658" max="6658" width="2.7109375" style="15" customWidth="1"/>
    <col min="6659" max="6659" width="25.7109375" style="15" customWidth="1"/>
    <col min="6660" max="6660" width="2.7109375" style="15" customWidth="1"/>
    <col min="6661" max="6661" width="15.7109375" style="15" customWidth="1"/>
    <col min="6662" max="6662" width="2.7109375" style="15" customWidth="1"/>
    <col min="6663" max="6663" width="15.7109375" style="15" customWidth="1"/>
    <col min="6664" max="6912" width="9.140625" style="15"/>
    <col min="6913" max="6913" width="4.7109375" style="15" customWidth="1"/>
    <col min="6914" max="6914" width="2.7109375" style="15" customWidth="1"/>
    <col min="6915" max="6915" width="25.7109375" style="15" customWidth="1"/>
    <col min="6916" max="6916" width="2.7109375" style="15" customWidth="1"/>
    <col min="6917" max="6917" width="15.7109375" style="15" customWidth="1"/>
    <col min="6918" max="6918" width="2.7109375" style="15" customWidth="1"/>
    <col min="6919" max="6919" width="15.7109375" style="15" customWidth="1"/>
    <col min="6920" max="7168" width="9.140625" style="15"/>
    <col min="7169" max="7169" width="4.7109375" style="15" customWidth="1"/>
    <col min="7170" max="7170" width="2.7109375" style="15" customWidth="1"/>
    <col min="7171" max="7171" width="25.7109375" style="15" customWidth="1"/>
    <col min="7172" max="7172" width="2.7109375" style="15" customWidth="1"/>
    <col min="7173" max="7173" width="15.7109375" style="15" customWidth="1"/>
    <col min="7174" max="7174" width="2.7109375" style="15" customWidth="1"/>
    <col min="7175" max="7175" width="15.7109375" style="15" customWidth="1"/>
    <col min="7176" max="7424" width="9.140625" style="15"/>
    <col min="7425" max="7425" width="4.7109375" style="15" customWidth="1"/>
    <col min="7426" max="7426" width="2.7109375" style="15" customWidth="1"/>
    <col min="7427" max="7427" width="25.7109375" style="15" customWidth="1"/>
    <col min="7428" max="7428" width="2.7109375" style="15" customWidth="1"/>
    <col min="7429" max="7429" width="15.7109375" style="15" customWidth="1"/>
    <col min="7430" max="7430" width="2.7109375" style="15" customWidth="1"/>
    <col min="7431" max="7431" width="15.7109375" style="15" customWidth="1"/>
    <col min="7432" max="7680" width="9.140625" style="15"/>
    <col min="7681" max="7681" width="4.7109375" style="15" customWidth="1"/>
    <col min="7682" max="7682" width="2.7109375" style="15" customWidth="1"/>
    <col min="7683" max="7683" width="25.7109375" style="15" customWidth="1"/>
    <col min="7684" max="7684" width="2.7109375" style="15" customWidth="1"/>
    <col min="7685" max="7685" width="15.7109375" style="15" customWidth="1"/>
    <col min="7686" max="7686" width="2.7109375" style="15" customWidth="1"/>
    <col min="7687" max="7687" width="15.7109375" style="15" customWidth="1"/>
    <col min="7688" max="7936" width="9.140625" style="15"/>
    <col min="7937" max="7937" width="4.7109375" style="15" customWidth="1"/>
    <col min="7938" max="7938" width="2.7109375" style="15" customWidth="1"/>
    <col min="7939" max="7939" width="25.7109375" style="15" customWidth="1"/>
    <col min="7940" max="7940" width="2.7109375" style="15" customWidth="1"/>
    <col min="7941" max="7941" width="15.7109375" style="15" customWidth="1"/>
    <col min="7942" max="7942" width="2.7109375" style="15" customWidth="1"/>
    <col min="7943" max="7943" width="15.7109375" style="15" customWidth="1"/>
    <col min="7944" max="8192" width="9.140625" style="15"/>
    <col min="8193" max="8193" width="4.7109375" style="15" customWidth="1"/>
    <col min="8194" max="8194" width="2.7109375" style="15" customWidth="1"/>
    <col min="8195" max="8195" width="25.7109375" style="15" customWidth="1"/>
    <col min="8196" max="8196" width="2.7109375" style="15" customWidth="1"/>
    <col min="8197" max="8197" width="15.7109375" style="15" customWidth="1"/>
    <col min="8198" max="8198" width="2.7109375" style="15" customWidth="1"/>
    <col min="8199" max="8199" width="15.7109375" style="15" customWidth="1"/>
    <col min="8200" max="8448" width="9.140625" style="15"/>
    <col min="8449" max="8449" width="4.7109375" style="15" customWidth="1"/>
    <col min="8450" max="8450" width="2.7109375" style="15" customWidth="1"/>
    <col min="8451" max="8451" width="25.7109375" style="15" customWidth="1"/>
    <col min="8452" max="8452" width="2.7109375" style="15" customWidth="1"/>
    <col min="8453" max="8453" width="15.7109375" style="15" customWidth="1"/>
    <col min="8454" max="8454" width="2.7109375" style="15" customWidth="1"/>
    <col min="8455" max="8455" width="15.7109375" style="15" customWidth="1"/>
    <col min="8456" max="8704" width="9.140625" style="15"/>
    <col min="8705" max="8705" width="4.7109375" style="15" customWidth="1"/>
    <col min="8706" max="8706" width="2.7109375" style="15" customWidth="1"/>
    <col min="8707" max="8707" width="25.7109375" style="15" customWidth="1"/>
    <col min="8708" max="8708" width="2.7109375" style="15" customWidth="1"/>
    <col min="8709" max="8709" width="15.7109375" style="15" customWidth="1"/>
    <col min="8710" max="8710" width="2.7109375" style="15" customWidth="1"/>
    <col min="8711" max="8711" width="15.7109375" style="15" customWidth="1"/>
    <col min="8712" max="8960" width="9.140625" style="15"/>
    <col min="8961" max="8961" width="4.7109375" style="15" customWidth="1"/>
    <col min="8962" max="8962" width="2.7109375" style="15" customWidth="1"/>
    <col min="8963" max="8963" width="25.7109375" style="15" customWidth="1"/>
    <col min="8964" max="8964" width="2.7109375" style="15" customWidth="1"/>
    <col min="8965" max="8965" width="15.7109375" style="15" customWidth="1"/>
    <col min="8966" max="8966" width="2.7109375" style="15" customWidth="1"/>
    <col min="8967" max="8967" width="15.7109375" style="15" customWidth="1"/>
    <col min="8968" max="9216" width="9.140625" style="15"/>
    <col min="9217" max="9217" width="4.7109375" style="15" customWidth="1"/>
    <col min="9218" max="9218" width="2.7109375" style="15" customWidth="1"/>
    <col min="9219" max="9219" width="25.7109375" style="15" customWidth="1"/>
    <col min="9220" max="9220" width="2.7109375" style="15" customWidth="1"/>
    <col min="9221" max="9221" width="15.7109375" style="15" customWidth="1"/>
    <col min="9222" max="9222" width="2.7109375" style="15" customWidth="1"/>
    <col min="9223" max="9223" width="15.7109375" style="15" customWidth="1"/>
    <col min="9224" max="9472" width="9.140625" style="15"/>
    <col min="9473" max="9473" width="4.7109375" style="15" customWidth="1"/>
    <col min="9474" max="9474" width="2.7109375" style="15" customWidth="1"/>
    <col min="9475" max="9475" width="25.7109375" style="15" customWidth="1"/>
    <col min="9476" max="9476" width="2.7109375" style="15" customWidth="1"/>
    <col min="9477" max="9477" width="15.7109375" style="15" customWidth="1"/>
    <col min="9478" max="9478" width="2.7109375" style="15" customWidth="1"/>
    <col min="9479" max="9479" width="15.7109375" style="15" customWidth="1"/>
    <col min="9480" max="9728" width="9.140625" style="15"/>
    <col min="9729" max="9729" width="4.7109375" style="15" customWidth="1"/>
    <col min="9730" max="9730" width="2.7109375" style="15" customWidth="1"/>
    <col min="9731" max="9731" width="25.7109375" style="15" customWidth="1"/>
    <col min="9732" max="9732" width="2.7109375" style="15" customWidth="1"/>
    <col min="9733" max="9733" width="15.7109375" style="15" customWidth="1"/>
    <col min="9734" max="9734" width="2.7109375" style="15" customWidth="1"/>
    <col min="9735" max="9735" width="15.7109375" style="15" customWidth="1"/>
    <col min="9736" max="9984" width="9.140625" style="15"/>
    <col min="9985" max="9985" width="4.7109375" style="15" customWidth="1"/>
    <col min="9986" max="9986" width="2.7109375" style="15" customWidth="1"/>
    <col min="9987" max="9987" width="25.7109375" style="15" customWidth="1"/>
    <col min="9988" max="9988" width="2.7109375" style="15" customWidth="1"/>
    <col min="9989" max="9989" width="15.7109375" style="15" customWidth="1"/>
    <col min="9990" max="9990" width="2.7109375" style="15" customWidth="1"/>
    <col min="9991" max="9991" width="15.7109375" style="15" customWidth="1"/>
    <col min="9992" max="10240" width="9.140625" style="15"/>
    <col min="10241" max="10241" width="4.7109375" style="15" customWidth="1"/>
    <col min="10242" max="10242" width="2.7109375" style="15" customWidth="1"/>
    <col min="10243" max="10243" width="25.7109375" style="15" customWidth="1"/>
    <col min="10244" max="10244" width="2.7109375" style="15" customWidth="1"/>
    <col min="10245" max="10245" width="15.7109375" style="15" customWidth="1"/>
    <col min="10246" max="10246" width="2.7109375" style="15" customWidth="1"/>
    <col min="10247" max="10247" width="15.7109375" style="15" customWidth="1"/>
    <col min="10248" max="10496" width="9.140625" style="15"/>
    <col min="10497" max="10497" width="4.7109375" style="15" customWidth="1"/>
    <col min="10498" max="10498" width="2.7109375" style="15" customWidth="1"/>
    <col min="10499" max="10499" width="25.7109375" style="15" customWidth="1"/>
    <col min="10500" max="10500" width="2.7109375" style="15" customWidth="1"/>
    <col min="10501" max="10501" width="15.7109375" style="15" customWidth="1"/>
    <col min="10502" max="10502" width="2.7109375" style="15" customWidth="1"/>
    <col min="10503" max="10503" width="15.7109375" style="15" customWidth="1"/>
    <col min="10504" max="10752" width="9.140625" style="15"/>
    <col min="10753" max="10753" width="4.7109375" style="15" customWidth="1"/>
    <col min="10754" max="10754" width="2.7109375" style="15" customWidth="1"/>
    <col min="10755" max="10755" width="25.7109375" style="15" customWidth="1"/>
    <col min="10756" max="10756" width="2.7109375" style="15" customWidth="1"/>
    <col min="10757" max="10757" width="15.7109375" style="15" customWidth="1"/>
    <col min="10758" max="10758" width="2.7109375" style="15" customWidth="1"/>
    <col min="10759" max="10759" width="15.7109375" style="15" customWidth="1"/>
    <col min="10760" max="11008" width="9.140625" style="15"/>
    <col min="11009" max="11009" width="4.7109375" style="15" customWidth="1"/>
    <col min="11010" max="11010" width="2.7109375" style="15" customWidth="1"/>
    <col min="11011" max="11011" width="25.7109375" style="15" customWidth="1"/>
    <col min="11012" max="11012" width="2.7109375" style="15" customWidth="1"/>
    <col min="11013" max="11013" width="15.7109375" style="15" customWidth="1"/>
    <col min="11014" max="11014" width="2.7109375" style="15" customWidth="1"/>
    <col min="11015" max="11015" width="15.7109375" style="15" customWidth="1"/>
    <col min="11016" max="11264" width="9.140625" style="15"/>
    <col min="11265" max="11265" width="4.7109375" style="15" customWidth="1"/>
    <col min="11266" max="11266" width="2.7109375" style="15" customWidth="1"/>
    <col min="11267" max="11267" width="25.7109375" style="15" customWidth="1"/>
    <col min="11268" max="11268" width="2.7109375" style="15" customWidth="1"/>
    <col min="11269" max="11269" width="15.7109375" style="15" customWidth="1"/>
    <col min="11270" max="11270" width="2.7109375" style="15" customWidth="1"/>
    <col min="11271" max="11271" width="15.7109375" style="15" customWidth="1"/>
    <col min="11272" max="11520" width="9.140625" style="15"/>
    <col min="11521" max="11521" width="4.7109375" style="15" customWidth="1"/>
    <col min="11522" max="11522" width="2.7109375" style="15" customWidth="1"/>
    <col min="11523" max="11523" width="25.7109375" style="15" customWidth="1"/>
    <col min="11524" max="11524" width="2.7109375" style="15" customWidth="1"/>
    <col min="11525" max="11525" width="15.7109375" style="15" customWidth="1"/>
    <col min="11526" max="11526" width="2.7109375" style="15" customWidth="1"/>
    <col min="11527" max="11527" width="15.7109375" style="15" customWidth="1"/>
    <col min="11528" max="11776" width="9.140625" style="15"/>
    <col min="11777" max="11777" width="4.7109375" style="15" customWidth="1"/>
    <col min="11778" max="11778" width="2.7109375" style="15" customWidth="1"/>
    <col min="11779" max="11779" width="25.7109375" style="15" customWidth="1"/>
    <col min="11780" max="11780" width="2.7109375" style="15" customWidth="1"/>
    <col min="11781" max="11781" width="15.7109375" style="15" customWidth="1"/>
    <col min="11782" max="11782" width="2.7109375" style="15" customWidth="1"/>
    <col min="11783" max="11783" width="15.7109375" style="15" customWidth="1"/>
    <col min="11784" max="12032" width="9.140625" style="15"/>
    <col min="12033" max="12033" width="4.7109375" style="15" customWidth="1"/>
    <col min="12034" max="12034" width="2.7109375" style="15" customWidth="1"/>
    <col min="12035" max="12035" width="25.7109375" style="15" customWidth="1"/>
    <col min="12036" max="12036" width="2.7109375" style="15" customWidth="1"/>
    <col min="12037" max="12037" width="15.7109375" style="15" customWidth="1"/>
    <col min="12038" max="12038" width="2.7109375" style="15" customWidth="1"/>
    <col min="12039" max="12039" width="15.7109375" style="15" customWidth="1"/>
    <col min="12040" max="12288" width="9.140625" style="15"/>
    <col min="12289" max="12289" width="4.7109375" style="15" customWidth="1"/>
    <col min="12290" max="12290" width="2.7109375" style="15" customWidth="1"/>
    <col min="12291" max="12291" width="25.7109375" style="15" customWidth="1"/>
    <col min="12292" max="12292" width="2.7109375" style="15" customWidth="1"/>
    <col min="12293" max="12293" width="15.7109375" style="15" customWidth="1"/>
    <col min="12294" max="12294" width="2.7109375" style="15" customWidth="1"/>
    <col min="12295" max="12295" width="15.7109375" style="15" customWidth="1"/>
    <col min="12296" max="12544" width="9.140625" style="15"/>
    <col min="12545" max="12545" width="4.7109375" style="15" customWidth="1"/>
    <col min="12546" max="12546" width="2.7109375" style="15" customWidth="1"/>
    <col min="12547" max="12547" width="25.7109375" style="15" customWidth="1"/>
    <col min="12548" max="12548" width="2.7109375" style="15" customWidth="1"/>
    <col min="12549" max="12549" width="15.7109375" style="15" customWidth="1"/>
    <col min="12550" max="12550" width="2.7109375" style="15" customWidth="1"/>
    <col min="12551" max="12551" width="15.7109375" style="15" customWidth="1"/>
    <col min="12552" max="12800" width="9.140625" style="15"/>
    <col min="12801" max="12801" width="4.7109375" style="15" customWidth="1"/>
    <col min="12802" max="12802" width="2.7109375" style="15" customWidth="1"/>
    <col min="12803" max="12803" width="25.7109375" style="15" customWidth="1"/>
    <col min="12804" max="12804" width="2.7109375" style="15" customWidth="1"/>
    <col min="12805" max="12805" width="15.7109375" style="15" customWidth="1"/>
    <col min="12806" max="12806" width="2.7109375" style="15" customWidth="1"/>
    <col min="12807" max="12807" width="15.7109375" style="15" customWidth="1"/>
    <col min="12808" max="13056" width="9.140625" style="15"/>
    <col min="13057" max="13057" width="4.7109375" style="15" customWidth="1"/>
    <col min="13058" max="13058" width="2.7109375" style="15" customWidth="1"/>
    <col min="13059" max="13059" width="25.7109375" style="15" customWidth="1"/>
    <col min="13060" max="13060" width="2.7109375" style="15" customWidth="1"/>
    <col min="13061" max="13061" width="15.7109375" style="15" customWidth="1"/>
    <col min="13062" max="13062" width="2.7109375" style="15" customWidth="1"/>
    <col min="13063" max="13063" width="15.7109375" style="15" customWidth="1"/>
    <col min="13064" max="13312" width="9.140625" style="15"/>
    <col min="13313" max="13313" width="4.7109375" style="15" customWidth="1"/>
    <col min="13314" max="13314" width="2.7109375" style="15" customWidth="1"/>
    <col min="13315" max="13315" width="25.7109375" style="15" customWidth="1"/>
    <col min="13316" max="13316" width="2.7109375" style="15" customWidth="1"/>
    <col min="13317" max="13317" width="15.7109375" style="15" customWidth="1"/>
    <col min="13318" max="13318" width="2.7109375" style="15" customWidth="1"/>
    <col min="13319" max="13319" width="15.7109375" style="15" customWidth="1"/>
    <col min="13320" max="13568" width="9.140625" style="15"/>
    <col min="13569" max="13569" width="4.7109375" style="15" customWidth="1"/>
    <col min="13570" max="13570" width="2.7109375" style="15" customWidth="1"/>
    <col min="13571" max="13571" width="25.7109375" style="15" customWidth="1"/>
    <col min="13572" max="13572" width="2.7109375" style="15" customWidth="1"/>
    <col min="13573" max="13573" width="15.7109375" style="15" customWidth="1"/>
    <col min="13574" max="13574" width="2.7109375" style="15" customWidth="1"/>
    <col min="13575" max="13575" width="15.7109375" style="15" customWidth="1"/>
    <col min="13576" max="13824" width="9.140625" style="15"/>
    <col min="13825" max="13825" width="4.7109375" style="15" customWidth="1"/>
    <col min="13826" max="13826" width="2.7109375" style="15" customWidth="1"/>
    <col min="13827" max="13827" width="25.7109375" style="15" customWidth="1"/>
    <col min="13828" max="13828" width="2.7109375" style="15" customWidth="1"/>
    <col min="13829" max="13829" width="15.7109375" style="15" customWidth="1"/>
    <col min="13830" max="13830" width="2.7109375" style="15" customWidth="1"/>
    <col min="13831" max="13831" width="15.7109375" style="15" customWidth="1"/>
    <col min="13832" max="14080" width="9.140625" style="15"/>
    <col min="14081" max="14081" width="4.7109375" style="15" customWidth="1"/>
    <col min="14082" max="14082" width="2.7109375" style="15" customWidth="1"/>
    <col min="14083" max="14083" width="25.7109375" style="15" customWidth="1"/>
    <col min="14084" max="14084" width="2.7109375" style="15" customWidth="1"/>
    <col min="14085" max="14085" width="15.7109375" style="15" customWidth="1"/>
    <col min="14086" max="14086" width="2.7109375" style="15" customWidth="1"/>
    <col min="14087" max="14087" width="15.7109375" style="15" customWidth="1"/>
    <col min="14088" max="14336" width="9.140625" style="15"/>
    <col min="14337" max="14337" width="4.7109375" style="15" customWidth="1"/>
    <col min="14338" max="14338" width="2.7109375" style="15" customWidth="1"/>
    <col min="14339" max="14339" width="25.7109375" style="15" customWidth="1"/>
    <col min="14340" max="14340" width="2.7109375" style="15" customWidth="1"/>
    <col min="14341" max="14341" width="15.7109375" style="15" customWidth="1"/>
    <col min="14342" max="14342" width="2.7109375" style="15" customWidth="1"/>
    <col min="14343" max="14343" width="15.7109375" style="15" customWidth="1"/>
    <col min="14344" max="14592" width="9.140625" style="15"/>
    <col min="14593" max="14593" width="4.7109375" style="15" customWidth="1"/>
    <col min="14594" max="14594" width="2.7109375" style="15" customWidth="1"/>
    <col min="14595" max="14595" width="25.7109375" style="15" customWidth="1"/>
    <col min="14596" max="14596" width="2.7109375" style="15" customWidth="1"/>
    <col min="14597" max="14597" width="15.7109375" style="15" customWidth="1"/>
    <col min="14598" max="14598" width="2.7109375" style="15" customWidth="1"/>
    <col min="14599" max="14599" width="15.7109375" style="15" customWidth="1"/>
    <col min="14600" max="14848" width="9.140625" style="15"/>
    <col min="14849" max="14849" width="4.7109375" style="15" customWidth="1"/>
    <col min="14850" max="14850" width="2.7109375" style="15" customWidth="1"/>
    <col min="14851" max="14851" width="25.7109375" style="15" customWidth="1"/>
    <col min="14852" max="14852" width="2.7109375" style="15" customWidth="1"/>
    <col min="14853" max="14853" width="15.7109375" style="15" customWidth="1"/>
    <col min="14854" max="14854" width="2.7109375" style="15" customWidth="1"/>
    <col min="14855" max="14855" width="15.7109375" style="15" customWidth="1"/>
    <col min="14856" max="15104" width="9.140625" style="15"/>
    <col min="15105" max="15105" width="4.7109375" style="15" customWidth="1"/>
    <col min="15106" max="15106" width="2.7109375" style="15" customWidth="1"/>
    <col min="15107" max="15107" width="25.7109375" style="15" customWidth="1"/>
    <col min="15108" max="15108" width="2.7109375" style="15" customWidth="1"/>
    <col min="15109" max="15109" width="15.7109375" style="15" customWidth="1"/>
    <col min="15110" max="15110" width="2.7109375" style="15" customWidth="1"/>
    <col min="15111" max="15111" width="15.7109375" style="15" customWidth="1"/>
    <col min="15112" max="15360" width="9.140625" style="15"/>
    <col min="15361" max="15361" width="4.7109375" style="15" customWidth="1"/>
    <col min="15362" max="15362" width="2.7109375" style="15" customWidth="1"/>
    <col min="15363" max="15363" width="25.7109375" style="15" customWidth="1"/>
    <col min="15364" max="15364" width="2.7109375" style="15" customWidth="1"/>
    <col min="15365" max="15365" width="15.7109375" style="15" customWidth="1"/>
    <col min="15366" max="15366" width="2.7109375" style="15" customWidth="1"/>
    <col min="15367" max="15367" width="15.7109375" style="15" customWidth="1"/>
    <col min="15368" max="15616" width="9.140625" style="15"/>
    <col min="15617" max="15617" width="4.7109375" style="15" customWidth="1"/>
    <col min="15618" max="15618" width="2.7109375" style="15" customWidth="1"/>
    <col min="15619" max="15619" width="25.7109375" style="15" customWidth="1"/>
    <col min="15620" max="15620" width="2.7109375" style="15" customWidth="1"/>
    <col min="15621" max="15621" width="15.7109375" style="15" customWidth="1"/>
    <col min="15622" max="15622" width="2.7109375" style="15" customWidth="1"/>
    <col min="15623" max="15623" width="15.7109375" style="15" customWidth="1"/>
    <col min="15624" max="15872" width="9.140625" style="15"/>
    <col min="15873" max="15873" width="4.7109375" style="15" customWidth="1"/>
    <col min="15874" max="15874" width="2.7109375" style="15" customWidth="1"/>
    <col min="15875" max="15875" width="25.7109375" style="15" customWidth="1"/>
    <col min="15876" max="15876" width="2.7109375" style="15" customWidth="1"/>
    <col min="15877" max="15877" width="15.7109375" style="15" customWidth="1"/>
    <col min="15878" max="15878" width="2.7109375" style="15" customWidth="1"/>
    <col min="15879" max="15879" width="15.7109375" style="15" customWidth="1"/>
    <col min="15880" max="16128" width="9.140625" style="15"/>
    <col min="16129" max="16129" width="4.7109375" style="15" customWidth="1"/>
    <col min="16130" max="16130" width="2.7109375" style="15" customWidth="1"/>
    <col min="16131" max="16131" width="25.7109375" style="15" customWidth="1"/>
    <col min="16132" max="16132" width="2.7109375" style="15" customWidth="1"/>
    <col min="16133" max="16133" width="15.7109375" style="15" customWidth="1"/>
    <col min="16134" max="16134" width="2.7109375" style="15" customWidth="1"/>
    <col min="16135" max="16135" width="15.7109375" style="15" customWidth="1"/>
    <col min="16136" max="16384" width="9.140625" style="15"/>
  </cols>
  <sheetData>
    <row r="1" spans="1:12" ht="15" x14ac:dyDescent="0.25">
      <c r="A1"/>
      <c r="B1"/>
      <c r="C1"/>
      <c r="D1"/>
      <c r="E1"/>
      <c r="F1"/>
      <c r="G1" s="8"/>
    </row>
    <row r="2" spans="1:12" ht="15" x14ac:dyDescent="0.25">
      <c r="A2"/>
      <c r="B2"/>
      <c r="C2"/>
      <c r="D2"/>
      <c r="E2"/>
      <c r="F2"/>
      <c r="G2" s="8"/>
    </row>
    <row r="3" spans="1:12" ht="15" x14ac:dyDescent="0.25">
      <c r="A3" s="316" t="s">
        <v>0</v>
      </c>
      <c r="B3" s="316"/>
      <c r="C3" s="316"/>
      <c r="D3" s="316"/>
      <c r="E3" s="316"/>
      <c r="F3" s="316"/>
      <c r="G3" s="316"/>
      <c r="H3"/>
      <c r="I3"/>
      <c r="J3"/>
      <c r="K3"/>
      <c r="L3"/>
    </row>
    <row r="4" spans="1:12" ht="15" x14ac:dyDescent="0.25">
      <c r="A4" s="316" t="s">
        <v>1</v>
      </c>
      <c r="B4" s="316"/>
      <c r="C4" s="316"/>
      <c r="D4" s="316"/>
      <c r="E4" s="316"/>
      <c r="F4" s="316"/>
      <c r="G4" s="316"/>
      <c r="H4"/>
      <c r="I4"/>
      <c r="J4"/>
      <c r="K4"/>
      <c r="L4"/>
    </row>
    <row r="5" spans="1:12" ht="15" x14ac:dyDescent="0.25">
      <c r="A5" s="316" t="s">
        <v>338</v>
      </c>
      <c r="B5" s="316"/>
      <c r="C5" s="316"/>
      <c r="D5" s="316"/>
      <c r="E5" s="316"/>
      <c r="F5" s="316"/>
      <c r="G5" s="316"/>
      <c r="H5"/>
      <c r="I5"/>
      <c r="J5"/>
      <c r="K5"/>
      <c r="L5"/>
    </row>
    <row r="6" spans="1:12" ht="15" x14ac:dyDescent="0.25">
      <c r="A6" s="316" t="s">
        <v>2</v>
      </c>
      <c r="B6" s="316"/>
      <c r="C6" s="316"/>
      <c r="D6" s="316"/>
      <c r="E6" s="316"/>
      <c r="F6" s="316"/>
      <c r="G6" s="316"/>
      <c r="H6"/>
      <c r="I6"/>
      <c r="J6"/>
      <c r="K6"/>
      <c r="L6"/>
    </row>
    <row r="7" spans="1:12" ht="15" x14ac:dyDescent="0.25">
      <c r="A7" s="316" t="s">
        <v>3</v>
      </c>
      <c r="B7" s="316"/>
      <c r="C7" s="316"/>
      <c r="D7" s="316"/>
      <c r="E7" s="316"/>
      <c r="F7" s="316"/>
      <c r="G7" s="316"/>
      <c r="H7"/>
      <c r="I7"/>
      <c r="J7"/>
      <c r="K7"/>
      <c r="L7"/>
    </row>
    <row r="8" spans="1:12" ht="15" x14ac:dyDescent="0.25">
      <c r="A8" s="316" t="s">
        <v>362</v>
      </c>
      <c r="B8" s="316"/>
      <c r="C8" s="316"/>
      <c r="D8" s="316"/>
      <c r="E8" s="316"/>
      <c r="F8" s="316"/>
      <c r="G8" s="316"/>
      <c r="H8"/>
      <c r="I8"/>
      <c r="J8"/>
      <c r="K8"/>
      <c r="L8"/>
    </row>
    <row r="9" spans="1:12" ht="15" x14ac:dyDescent="0.25">
      <c r="A9" s="1"/>
      <c r="B9" s="1"/>
      <c r="C9" s="1"/>
      <c r="D9" s="1"/>
      <c r="E9" s="1"/>
      <c r="F9" s="1"/>
      <c r="G9" s="1"/>
      <c r="H9"/>
      <c r="I9"/>
      <c r="J9"/>
      <c r="K9"/>
      <c r="L9"/>
    </row>
    <row r="10" spans="1:12" ht="15" x14ac:dyDescent="0.25">
      <c r="A10" s="317" t="s">
        <v>363</v>
      </c>
      <c r="B10" s="317"/>
      <c r="C10" s="317"/>
      <c r="D10" s="317"/>
      <c r="E10" s="317"/>
      <c r="F10" s="317"/>
      <c r="G10" s="317"/>
      <c r="H10"/>
      <c r="I10"/>
      <c r="J10"/>
      <c r="K10"/>
      <c r="L10"/>
    </row>
    <row r="11" spans="1:12" ht="15" x14ac:dyDescent="0.25">
      <c r="A11" s="40"/>
      <c r="B11" s="40"/>
      <c r="C11" s="40"/>
      <c r="D11" s="40"/>
      <c r="E11" s="40"/>
      <c r="F11" s="40"/>
      <c r="G11" s="40"/>
    </row>
    <row r="12" spans="1:12" ht="15" x14ac:dyDescent="0.25">
      <c r="A12" s="57" t="s">
        <v>4</v>
      </c>
      <c r="B12" s="40"/>
      <c r="C12" s="40"/>
      <c r="D12" s="40"/>
      <c r="E12" s="56" t="s">
        <v>101</v>
      </c>
      <c r="F12" s="40"/>
      <c r="G12" s="57" t="s">
        <v>102</v>
      </c>
    </row>
    <row r="13" spans="1:12" ht="15" x14ac:dyDescent="0.25">
      <c r="A13" s="70" t="s">
        <v>5</v>
      </c>
      <c r="B13" s="40"/>
      <c r="C13" s="71" t="s">
        <v>103</v>
      </c>
      <c r="D13" s="40"/>
      <c r="E13" s="71" t="s">
        <v>104</v>
      </c>
      <c r="F13" s="40"/>
      <c r="G13" s="70" t="s">
        <v>105</v>
      </c>
    </row>
    <row r="14" spans="1:12" ht="15" x14ac:dyDescent="0.25">
      <c r="A14" s="55"/>
      <c r="B14" s="40"/>
      <c r="C14" s="56" t="s">
        <v>9</v>
      </c>
      <c r="D14" s="40"/>
      <c r="E14" s="56" t="s">
        <v>10</v>
      </c>
      <c r="F14" s="40"/>
      <c r="G14" s="56" t="s">
        <v>11</v>
      </c>
    </row>
    <row r="15" spans="1:12" ht="15" x14ac:dyDescent="0.25">
      <c r="A15" s="55"/>
      <c r="B15" s="40"/>
      <c r="C15" s="56"/>
      <c r="D15" s="40"/>
      <c r="E15" s="56"/>
      <c r="F15" s="40"/>
      <c r="G15" s="56"/>
    </row>
    <row r="16" spans="1:12" ht="15" x14ac:dyDescent="0.25">
      <c r="A16" s="57">
        <v>1</v>
      </c>
      <c r="B16" s="40"/>
      <c r="C16" s="40" t="s">
        <v>308</v>
      </c>
      <c r="D16" s="40"/>
      <c r="E16" s="40"/>
      <c r="F16" s="40"/>
      <c r="G16" s="40"/>
    </row>
    <row r="17" spans="1:7" ht="15" x14ac:dyDescent="0.25">
      <c r="A17" s="57">
        <v>2</v>
      </c>
      <c r="B17" s="40"/>
      <c r="C17" s="40" t="s">
        <v>106</v>
      </c>
      <c r="D17" s="40"/>
      <c r="E17" s="38">
        <v>7</v>
      </c>
      <c r="F17" s="40"/>
      <c r="G17" s="40"/>
    </row>
    <row r="18" spans="1:7" ht="15" x14ac:dyDescent="0.25">
      <c r="A18" s="57">
        <v>3</v>
      </c>
      <c r="B18" s="40"/>
      <c r="C18" s="40" t="s">
        <v>306</v>
      </c>
      <c r="D18" s="40"/>
      <c r="E18" s="58">
        <v>0</v>
      </c>
      <c r="F18" s="40"/>
      <c r="G18" s="40"/>
    </row>
    <row r="19" spans="1:7" ht="15.75" thickBot="1" x14ac:dyDescent="0.3">
      <c r="A19" s="57">
        <v>4</v>
      </c>
      <c r="B19" s="40"/>
      <c r="C19" s="40" t="s">
        <v>108</v>
      </c>
      <c r="D19" s="40"/>
      <c r="E19" s="59">
        <f>+E17+E18</f>
        <v>7</v>
      </c>
      <c r="F19" s="40"/>
      <c r="G19" s="63">
        <f>E19</f>
        <v>7</v>
      </c>
    </row>
    <row r="20" spans="1:7" ht="15.75" thickTop="1" x14ac:dyDescent="0.25">
      <c r="A20" s="55"/>
      <c r="B20" s="40"/>
      <c r="C20" s="56"/>
      <c r="D20" s="40"/>
      <c r="E20" s="56"/>
      <c r="F20" s="40"/>
      <c r="G20" s="56"/>
    </row>
    <row r="21" spans="1:7" ht="15" x14ac:dyDescent="0.25">
      <c r="A21" s="57">
        <v>5</v>
      </c>
      <c r="B21" s="40"/>
      <c r="C21" s="40" t="s">
        <v>307</v>
      </c>
      <c r="D21" s="40"/>
      <c r="E21" s="40"/>
      <c r="F21" s="40"/>
      <c r="G21" s="40"/>
    </row>
    <row r="22" spans="1:7" ht="15" x14ac:dyDescent="0.25">
      <c r="A22" s="57">
        <v>6</v>
      </c>
      <c r="B22" s="40"/>
      <c r="C22" s="40" t="s">
        <v>106</v>
      </c>
      <c r="D22" s="40"/>
      <c r="E22" s="38">
        <v>7</v>
      </c>
      <c r="F22" s="40"/>
      <c r="G22" s="40"/>
    </row>
    <row r="23" spans="1:7" ht="15" x14ac:dyDescent="0.25">
      <c r="A23" s="57">
        <v>7</v>
      </c>
      <c r="B23" s="40"/>
      <c r="C23" s="40" t="s">
        <v>107</v>
      </c>
      <c r="D23" s="40"/>
      <c r="E23" s="58">
        <v>5</v>
      </c>
      <c r="F23" s="40"/>
      <c r="G23" s="40"/>
    </row>
    <row r="24" spans="1:7" ht="15.75" thickBot="1" x14ac:dyDescent="0.3">
      <c r="A24" s="57">
        <v>8</v>
      </c>
      <c r="B24" s="40"/>
      <c r="C24" s="40" t="s">
        <v>108</v>
      </c>
      <c r="D24" s="40"/>
      <c r="E24" s="59">
        <f>+E22+E23</f>
        <v>12</v>
      </c>
      <c r="F24" s="40"/>
      <c r="G24" s="63">
        <f>E24</f>
        <v>12</v>
      </c>
    </row>
    <row r="25" spans="1:7" ht="15.75" thickTop="1" x14ac:dyDescent="0.25">
      <c r="A25" s="40"/>
      <c r="B25" s="40"/>
      <c r="C25" s="40"/>
      <c r="D25" s="40"/>
      <c r="E25" s="40"/>
      <c r="F25" s="40"/>
      <c r="G25" s="40"/>
    </row>
    <row r="26" spans="1:7" ht="15.75" thickBot="1" x14ac:dyDescent="0.3">
      <c r="A26" s="57">
        <v>9</v>
      </c>
      <c r="C26" s="15" t="s">
        <v>339</v>
      </c>
      <c r="D26" s="40"/>
      <c r="E26" s="40"/>
      <c r="F26" s="40"/>
      <c r="G26" s="148">
        <f>365/2-21</f>
        <v>161.5</v>
      </c>
    </row>
    <row r="27" spans="1:7" ht="15.75" thickTop="1" x14ac:dyDescent="0.25">
      <c r="A27" s="57"/>
      <c r="D27" s="40"/>
      <c r="E27" s="40"/>
      <c r="F27" s="40"/>
      <c r="G27" s="40"/>
    </row>
    <row r="28" spans="1:7" ht="15" x14ac:dyDescent="0.25">
      <c r="A28" s="57"/>
      <c r="B28" s="40"/>
      <c r="C28" s="40"/>
      <c r="D28" s="40"/>
      <c r="E28" s="40"/>
      <c r="F28" s="40"/>
      <c r="G28" s="40"/>
    </row>
    <row r="29" spans="1:7" ht="15" x14ac:dyDescent="0.25">
      <c r="A29" s="57"/>
      <c r="B29" s="40"/>
      <c r="D29" s="40"/>
      <c r="E29" s="40"/>
      <c r="F29" s="40"/>
      <c r="G29" s="40"/>
    </row>
    <row r="30" spans="1:7" ht="15" x14ac:dyDescent="0.25">
      <c r="A30" s="57"/>
      <c r="B30" s="40"/>
      <c r="C30" s="40"/>
      <c r="D30" s="40"/>
      <c r="E30" s="40"/>
      <c r="F30" s="40"/>
      <c r="G30" s="40"/>
    </row>
    <row r="31" spans="1:7" ht="15" x14ac:dyDescent="0.25">
      <c r="A31" s="57"/>
      <c r="B31" s="40"/>
      <c r="C31" s="40"/>
      <c r="D31" s="40"/>
      <c r="E31" s="40"/>
      <c r="F31" s="40"/>
      <c r="G31" s="40"/>
    </row>
    <row r="32" spans="1:7" ht="15" x14ac:dyDescent="0.25">
      <c r="A32" s="57"/>
      <c r="B32" s="40"/>
      <c r="C32" s="40"/>
      <c r="D32" s="40"/>
      <c r="E32" s="40"/>
      <c r="F32" s="40"/>
      <c r="G32" s="40"/>
    </row>
    <row r="33" spans="1:12" ht="15" x14ac:dyDescent="0.25">
      <c r="A33" s="57"/>
      <c r="B33" s="40"/>
      <c r="C33" s="40"/>
      <c r="D33" s="40"/>
      <c r="E33" s="40"/>
      <c r="F33" s="40"/>
      <c r="G33" s="40"/>
    </row>
    <row r="34" spans="1:12" ht="15" x14ac:dyDescent="0.25">
      <c r="A34" s="57"/>
      <c r="B34" s="40"/>
      <c r="C34" s="40"/>
      <c r="D34" s="40"/>
      <c r="E34" s="40"/>
      <c r="F34" s="40"/>
      <c r="G34" s="40"/>
    </row>
    <row r="35" spans="1:12" ht="15" x14ac:dyDescent="0.25">
      <c r="A35" s="57"/>
      <c r="B35" s="40"/>
      <c r="C35" s="40"/>
      <c r="D35" s="40"/>
      <c r="E35" s="40"/>
      <c r="F35" s="40"/>
      <c r="G35" s="40"/>
    </row>
    <row r="36" spans="1:12" ht="15" x14ac:dyDescent="0.25">
      <c r="A36" s="57"/>
      <c r="B36" s="40"/>
      <c r="C36" s="40"/>
      <c r="D36" s="40"/>
      <c r="E36" s="40"/>
      <c r="F36" s="40"/>
      <c r="G36" s="40"/>
    </row>
    <row r="37" spans="1:12" ht="15" x14ac:dyDescent="0.25">
      <c r="A37" s="57"/>
      <c r="B37" s="40"/>
      <c r="C37" s="40"/>
      <c r="D37" s="40"/>
      <c r="E37" s="40"/>
      <c r="F37" s="40"/>
      <c r="G37" s="40"/>
    </row>
    <row r="38" spans="1:12" ht="15" x14ac:dyDescent="0.25">
      <c r="A38" s="57"/>
      <c r="B38" s="40"/>
      <c r="C38" s="40"/>
      <c r="D38" s="40"/>
      <c r="E38" s="40"/>
      <c r="F38" s="40"/>
      <c r="G38" s="40"/>
    </row>
    <row r="39" spans="1:12" ht="15" x14ac:dyDescent="0.25">
      <c r="A39" s="57"/>
      <c r="B39" s="40" t="s">
        <v>109</v>
      </c>
      <c r="C39" s="40"/>
      <c r="D39" s="40"/>
      <c r="E39" s="40"/>
      <c r="F39" s="40"/>
      <c r="G39" s="40"/>
    </row>
    <row r="40" spans="1:12" ht="15" x14ac:dyDescent="0.25">
      <c r="B40" s="40"/>
      <c r="C40" s="40" t="s">
        <v>110</v>
      </c>
    </row>
    <row r="41" spans="1:12" ht="15" x14ac:dyDescent="0.25">
      <c r="B41" s="40"/>
      <c r="C41" s="40"/>
    </row>
    <row r="42" spans="1:12" ht="15" x14ac:dyDescent="0.25">
      <c r="B42" s="40"/>
      <c r="C42" s="180"/>
    </row>
    <row r="46" spans="1:12" ht="15" x14ac:dyDescent="0.25">
      <c r="A46" s="316" t="s">
        <v>39</v>
      </c>
      <c r="B46" s="316"/>
      <c r="C46" s="316"/>
      <c r="D46" s="316"/>
      <c r="E46" s="316"/>
      <c r="F46" s="316"/>
      <c r="G46" s="316"/>
      <c r="H46"/>
      <c r="I46"/>
      <c r="J46"/>
      <c r="K46"/>
      <c r="L46"/>
    </row>
    <row r="47" spans="1:12" ht="15" x14ac:dyDescent="0.25">
      <c r="A47" s="316" t="s">
        <v>40</v>
      </c>
      <c r="B47" s="316"/>
      <c r="C47" s="316"/>
      <c r="D47" s="316"/>
      <c r="E47" s="316"/>
      <c r="F47" s="316"/>
      <c r="G47" s="316"/>
      <c r="H47"/>
      <c r="I47"/>
      <c r="J47"/>
      <c r="K47"/>
      <c r="L47"/>
    </row>
    <row r="48" spans="1:12" ht="15" x14ac:dyDescent="0.25">
      <c r="A48" s="316" t="s">
        <v>320</v>
      </c>
      <c r="B48" s="316"/>
      <c r="C48" s="316"/>
      <c r="D48" s="316"/>
      <c r="E48" s="316"/>
      <c r="F48" s="316"/>
      <c r="G48" s="316"/>
      <c r="H48"/>
      <c r="I48"/>
      <c r="J48"/>
      <c r="K48"/>
      <c r="L48"/>
    </row>
  </sheetData>
  <mergeCells count="10">
    <mergeCell ref="A46:G46"/>
    <mergeCell ref="A47:G47"/>
    <mergeCell ref="A48:G48"/>
    <mergeCell ref="A3:G3"/>
    <mergeCell ref="A4:G4"/>
    <mergeCell ref="A6:G6"/>
    <mergeCell ref="A7:G7"/>
    <mergeCell ref="A8:G8"/>
    <mergeCell ref="A5:G5"/>
    <mergeCell ref="A10:G10"/>
  </mergeCells>
  <pageMargins left="1" right="0.75" top="0.6" bottom="1" header="0.5" footer="0.5"/>
  <pageSetup scale="96" orientation="portrait" horizontalDpi="4294967292" verticalDpi="4294967292" r:id="rId1"/>
  <headerFooter alignWithMargins="0">
    <oddHeader xml:space="preserve">&amp;R&amp;"NewCenturySchlbk,Regular"&amp;8
</oddHeader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423B1-69CD-4B70-9EA3-97CC36123F87}">
  <sheetPr>
    <pageSetUpPr fitToPage="1"/>
  </sheetPr>
  <dimension ref="A1:O59"/>
  <sheetViews>
    <sheetView view="pageLayout" zoomScaleNormal="100" workbookViewId="0">
      <selection activeCell="A17" sqref="A17:A23"/>
    </sheetView>
  </sheetViews>
  <sheetFormatPr defaultRowHeight="12.75" x14ac:dyDescent="0.2"/>
  <cols>
    <col min="1" max="1" width="9.140625" style="284"/>
    <col min="2" max="2" width="1.85546875" style="283" customWidth="1"/>
    <col min="3" max="3" width="17.42578125" style="283" customWidth="1"/>
    <col min="4" max="4" width="1.7109375" style="283" customWidth="1"/>
    <col min="5" max="5" width="19.7109375" style="283" customWidth="1"/>
    <col min="6" max="6" width="1.7109375" style="283" customWidth="1"/>
    <col min="7" max="7" width="15.7109375" style="283" customWidth="1"/>
    <col min="8" max="8" width="1.7109375" style="283" customWidth="1"/>
    <col min="9" max="9" width="15.7109375" style="283" customWidth="1"/>
    <col min="10" max="10" width="1.7109375" style="283" customWidth="1"/>
    <col min="11" max="11" width="15.7109375" style="283" customWidth="1"/>
    <col min="12" max="13" width="9.140625" style="283"/>
    <col min="14" max="14" width="13.42578125" style="283" customWidth="1"/>
    <col min="15" max="15" width="14.5703125" style="283" bestFit="1" customWidth="1"/>
    <col min="16" max="258" width="9.140625" style="283"/>
    <col min="259" max="259" width="17.42578125" style="283" customWidth="1"/>
    <col min="260" max="260" width="1.7109375" style="283" customWidth="1"/>
    <col min="261" max="261" width="19.7109375" style="283" customWidth="1"/>
    <col min="262" max="262" width="1.7109375" style="283" customWidth="1"/>
    <col min="263" max="263" width="15.7109375" style="283" customWidth="1"/>
    <col min="264" max="264" width="1.7109375" style="283" customWidth="1"/>
    <col min="265" max="265" width="15.7109375" style="283" customWidth="1"/>
    <col min="266" max="266" width="1.7109375" style="283" customWidth="1"/>
    <col min="267" max="267" width="15.7109375" style="283" customWidth="1"/>
    <col min="268" max="514" width="9.140625" style="283"/>
    <col min="515" max="515" width="17.42578125" style="283" customWidth="1"/>
    <col min="516" max="516" width="1.7109375" style="283" customWidth="1"/>
    <col min="517" max="517" width="19.7109375" style="283" customWidth="1"/>
    <col min="518" max="518" width="1.7109375" style="283" customWidth="1"/>
    <col min="519" max="519" width="15.7109375" style="283" customWidth="1"/>
    <col min="520" max="520" width="1.7109375" style="283" customWidth="1"/>
    <col min="521" max="521" width="15.7109375" style="283" customWidth="1"/>
    <col min="522" max="522" width="1.7109375" style="283" customWidth="1"/>
    <col min="523" max="523" width="15.7109375" style="283" customWidth="1"/>
    <col min="524" max="770" width="9.140625" style="283"/>
    <col min="771" max="771" width="17.42578125" style="283" customWidth="1"/>
    <col min="772" max="772" width="1.7109375" style="283" customWidth="1"/>
    <col min="773" max="773" width="19.7109375" style="283" customWidth="1"/>
    <col min="774" max="774" width="1.7109375" style="283" customWidth="1"/>
    <col min="775" max="775" width="15.7109375" style="283" customWidth="1"/>
    <col min="776" max="776" width="1.7109375" style="283" customWidth="1"/>
    <col min="777" max="777" width="15.7109375" style="283" customWidth="1"/>
    <col min="778" max="778" width="1.7109375" style="283" customWidth="1"/>
    <col min="779" max="779" width="15.7109375" style="283" customWidth="1"/>
    <col min="780" max="1026" width="9.140625" style="283"/>
    <col min="1027" max="1027" width="17.42578125" style="283" customWidth="1"/>
    <col min="1028" max="1028" width="1.7109375" style="283" customWidth="1"/>
    <col min="1029" max="1029" width="19.7109375" style="283" customWidth="1"/>
    <col min="1030" max="1030" width="1.7109375" style="283" customWidth="1"/>
    <col min="1031" max="1031" width="15.7109375" style="283" customWidth="1"/>
    <col min="1032" max="1032" width="1.7109375" style="283" customWidth="1"/>
    <col min="1033" max="1033" width="15.7109375" style="283" customWidth="1"/>
    <col min="1034" max="1034" width="1.7109375" style="283" customWidth="1"/>
    <col min="1035" max="1035" width="15.7109375" style="283" customWidth="1"/>
    <col min="1036" max="1282" width="9.140625" style="283"/>
    <col min="1283" max="1283" width="17.42578125" style="283" customWidth="1"/>
    <col min="1284" max="1284" width="1.7109375" style="283" customWidth="1"/>
    <col min="1285" max="1285" width="19.7109375" style="283" customWidth="1"/>
    <col min="1286" max="1286" width="1.7109375" style="283" customWidth="1"/>
    <col min="1287" max="1287" width="15.7109375" style="283" customWidth="1"/>
    <col min="1288" max="1288" width="1.7109375" style="283" customWidth="1"/>
    <col min="1289" max="1289" width="15.7109375" style="283" customWidth="1"/>
    <col min="1290" max="1290" width="1.7109375" style="283" customWidth="1"/>
    <col min="1291" max="1291" width="15.7109375" style="283" customWidth="1"/>
    <col min="1292" max="1538" width="9.140625" style="283"/>
    <col min="1539" max="1539" width="17.42578125" style="283" customWidth="1"/>
    <col min="1540" max="1540" width="1.7109375" style="283" customWidth="1"/>
    <col min="1541" max="1541" width="19.7109375" style="283" customWidth="1"/>
    <col min="1542" max="1542" width="1.7109375" style="283" customWidth="1"/>
    <col min="1543" max="1543" width="15.7109375" style="283" customWidth="1"/>
    <col min="1544" max="1544" width="1.7109375" style="283" customWidth="1"/>
    <col min="1545" max="1545" width="15.7109375" style="283" customWidth="1"/>
    <col min="1546" max="1546" width="1.7109375" style="283" customWidth="1"/>
    <col min="1547" max="1547" width="15.7109375" style="283" customWidth="1"/>
    <col min="1548" max="1794" width="9.140625" style="283"/>
    <col min="1795" max="1795" width="17.42578125" style="283" customWidth="1"/>
    <col min="1796" max="1796" width="1.7109375" style="283" customWidth="1"/>
    <col min="1797" max="1797" width="19.7109375" style="283" customWidth="1"/>
    <col min="1798" max="1798" width="1.7109375" style="283" customWidth="1"/>
    <col min="1799" max="1799" width="15.7109375" style="283" customWidth="1"/>
    <col min="1800" max="1800" width="1.7109375" style="283" customWidth="1"/>
    <col min="1801" max="1801" width="15.7109375" style="283" customWidth="1"/>
    <col min="1802" max="1802" width="1.7109375" style="283" customWidth="1"/>
    <col min="1803" max="1803" width="15.7109375" style="283" customWidth="1"/>
    <col min="1804" max="2050" width="9.140625" style="283"/>
    <col min="2051" max="2051" width="17.42578125" style="283" customWidth="1"/>
    <col min="2052" max="2052" width="1.7109375" style="283" customWidth="1"/>
    <col min="2053" max="2053" width="19.7109375" style="283" customWidth="1"/>
    <col min="2054" max="2054" width="1.7109375" style="283" customWidth="1"/>
    <col min="2055" max="2055" width="15.7109375" style="283" customWidth="1"/>
    <col min="2056" max="2056" width="1.7109375" style="283" customWidth="1"/>
    <col min="2057" max="2057" width="15.7109375" style="283" customWidth="1"/>
    <col min="2058" max="2058" width="1.7109375" style="283" customWidth="1"/>
    <col min="2059" max="2059" width="15.7109375" style="283" customWidth="1"/>
    <col min="2060" max="2306" width="9.140625" style="283"/>
    <col min="2307" max="2307" width="17.42578125" style="283" customWidth="1"/>
    <col min="2308" max="2308" width="1.7109375" style="283" customWidth="1"/>
    <col min="2309" max="2309" width="19.7109375" style="283" customWidth="1"/>
    <col min="2310" max="2310" width="1.7109375" style="283" customWidth="1"/>
    <col min="2311" max="2311" width="15.7109375" style="283" customWidth="1"/>
    <col min="2312" max="2312" width="1.7109375" style="283" customWidth="1"/>
    <col min="2313" max="2313" width="15.7109375" style="283" customWidth="1"/>
    <col min="2314" max="2314" width="1.7109375" style="283" customWidth="1"/>
    <col min="2315" max="2315" width="15.7109375" style="283" customWidth="1"/>
    <col min="2316" max="2562" width="9.140625" style="283"/>
    <col min="2563" max="2563" width="17.42578125" style="283" customWidth="1"/>
    <col min="2564" max="2564" width="1.7109375" style="283" customWidth="1"/>
    <col min="2565" max="2565" width="19.7109375" style="283" customWidth="1"/>
    <col min="2566" max="2566" width="1.7109375" style="283" customWidth="1"/>
    <col min="2567" max="2567" width="15.7109375" style="283" customWidth="1"/>
    <col min="2568" max="2568" width="1.7109375" style="283" customWidth="1"/>
    <col min="2569" max="2569" width="15.7109375" style="283" customWidth="1"/>
    <col min="2570" max="2570" width="1.7109375" style="283" customWidth="1"/>
    <col min="2571" max="2571" width="15.7109375" style="283" customWidth="1"/>
    <col min="2572" max="2818" width="9.140625" style="283"/>
    <col min="2819" max="2819" width="17.42578125" style="283" customWidth="1"/>
    <col min="2820" max="2820" width="1.7109375" style="283" customWidth="1"/>
    <col min="2821" max="2821" width="19.7109375" style="283" customWidth="1"/>
    <col min="2822" max="2822" width="1.7109375" style="283" customWidth="1"/>
    <col min="2823" max="2823" width="15.7109375" style="283" customWidth="1"/>
    <col min="2824" max="2824" width="1.7109375" style="283" customWidth="1"/>
    <col min="2825" max="2825" width="15.7109375" style="283" customWidth="1"/>
    <col min="2826" max="2826" width="1.7109375" style="283" customWidth="1"/>
    <col min="2827" max="2827" width="15.7109375" style="283" customWidth="1"/>
    <col min="2828" max="3074" width="9.140625" style="283"/>
    <col min="3075" max="3075" width="17.42578125" style="283" customWidth="1"/>
    <col min="3076" max="3076" width="1.7109375" style="283" customWidth="1"/>
    <col min="3077" max="3077" width="19.7109375" style="283" customWidth="1"/>
    <col min="3078" max="3078" width="1.7109375" style="283" customWidth="1"/>
    <col min="3079" max="3079" width="15.7109375" style="283" customWidth="1"/>
    <col min="3080" max="3080" width="1.7109375" style="283" customWidth="1"/>
    <col min="3081" max="3081" width="15.7109375" style="283" customWidth="1"/>
    <col min="3082" max="3082" width="1.7109375" style="283" customWidth="1"/>
    <col min="3083" max="3083" width="15.7109375" style="283" customWidth="1"/>
    <col min="3084" max="3330" width="9.140625" style="283"/>
    <col min="3331" max="3331" width="17.42578125" style="283" customWidth="1"/>
    <col min="3332" max="3332" width="1.7109375" style="283" customWidth="1"/>
    <col min="3333" max="3333" width="19.7109375" style="283" customWidth="1"/>
    <col min="3334" max="3334" width="1.7109375" style="283" customWidth="1"/>
    <col min="3335" max="3335" width="15.7109375" style="283" customWidth="1"/>
    <col min="3336" max="3336" width="1.7109375" style="283" customWidth="1"/>
    <col min="3337" max="3337" width="15.7109375" style="283" customWidth="1"/>
    <col min="3338" max="3338" width="1.7109375" style="283" customWidth="1"/>
    <col min="3339" max="3339" width="15.7109375" style="283" customWidth="1"/>
    <col min="3340" max="3586" width="9.140625" style="283"/>
    <col min="3587" max="3587" width="17.42578125" style="283" customWidth="1"/>
    <col min="3588" max="3588" width="1.7109375" style="283" customWidth="1"/>
    <col min="3589" max="3589" width="19.7109375" style="283" customWidth="1"/>
    <col min="3590" max="3590" width="1.7109375" style="283" customWidth="1"/>
    <col min="3591" max="3591" width="15.7109375" style="283" customWidth="1"/>
    <col min="3592" max="3592" width="1.7109375" style="283" customWidth="1"/>
    <col min="3593" max="3593" width="15.7109375" style="283" customWidth="1"/>
    <col min="3594" max="3594" width="1.7109375" style="283" customWidth="1"/>
    <col min="3595" max="3595" width="15.7109375" style="283" customWidth="1"/>
    <col min="3596" max="3842" width="9.140625" style="283"/>
    <col min="3843" max="3843" width="17.42578125" style="283" customWidth="1"/>
    <col min="3844" max="3844" width="1.7109375" style="283" customWidth="1"/>
    <col min="3845" max="3845" width="19.7109375" style="283" customWidth="1"/>
    <col min="3846" max="3846" width="1.7109375" style="283" customWidth="1"/>
    <col min="3847" max="3847" width="15.7109375" style="283" customWidth="1"/>
    <col min="3848" max="3848" width="1.7109375" style="283" customWidth="1"/>
    <col min="3849" max="3849" width="15.7109375" style="283" customWidth="1"/>
    <col min="3850" max="3850" width="1.7109375" style="283" customWidth="1"/>
    <col min="3851" max="3851" width="15.7109375" style="283" customWidth="1"/>
    <col min="3852" max="4098" width="9.140625" style="283"/>
    <col min="4099" max="4099" width="17.42578125" style="283" customWidth="1"/>
    <col min="4100" max="4100" width="1.7109375" style="283" customWidth="1"/>
    <col min="4101" max="4101" width="19.7109375" style="283" customWidth="1"/>
    <col min="4102" max="4102" width="1.7109375" style="283" customWidth="1"/>
    <col min="4103" max="4103" width="15.7109375" style="283" customWidth="1"/>
    <col min="4104" max="4104" width="1.7109375" style="283" customWidth="1"/>
    <col min="4105" max="4105" width="15.7109375" style="283" customWidth="1"/>
    <col min="4106" max="4106" width="1.7109375" style="283" customWidth="1"/>
    <col min="4107" max="4107" width="15.7109375" style="283" customWidth="1"/>
    <col min="4108" max="4354" width="9.140625" style="283"/>
    <col min="4355" max="4355" width="17.42578125" style="283" customWidth="1"/>
    <col min="4356" max="4356" width="1.7109375" style="283" customWidth="1"/>
    <col min="4357" max="4357" width="19.7109375" style="283" customWidth="1"/>
    <col min="4358" max="4358" width="1.7109375" style="283" customWidth="1"/>
    <col min="4359" max="4359" width="15.7109375" style="283" customWidth="1"/>
    <col min="4360" max="4360" width="1.7109375" style="283" customWidth="1"/>
    <col min="4361" max="4361" width="15.7109375" style="283" customWidth="1"/>
    <col min="4362" max="4362" width="1.7109375" style="283" customWidth="1"/>
    <col min="4363" max="4363" width="15.7109375" style="283" customWidth="1"/>
    <col min="4364" max="4610" width="9.140625" style="283"/>
    <col min="4611" max="4611" width="17.42578125" style="283" customWidth="1"/>
    <col min="4612" max="4612" width="1.7109375" style="283" customWidth="1"/>
    <col min="4613" max="4613" width="19.7109375" style="283" customWidth="1"/>
    <col min="4614" max="4614" width="1.7109375" style="283" customWidth="1"/>
    <col min="4615" max="4615" width="15.7109375" style="283" customWidth="1"/>
    <col min="4616" max="4616" width="1.7109375" style="283" customWidth="1"/>
    <col min="4617" max="4617" width="15.7109375" style="283" customWidth="1"/>
    <col min="4618" max="4618" width="1.7109375" style="283" customWidth="1"/>
    <col min="4619" max="4619" width="15.7109375" style="283" customWidth="1"/>
    <col min="4620" max="4866" width="9.140625" style="283"/>
    <col min="4867" max="4867" width="17.42578125" style="283" customWidth="1"/>
    <col min="4868" max="4868" width="1.7109375" style="283" customWidth="1"/>
    <col min="4869" max="4869" width="19.7109375" style="283" customWidth="1"/>
    <col min="4870" max="4870" width="1.7109375" style="283" customWidth="1"/>
    <col min="4871" max="4871" width="15.7109375" style="283" customWidth="1"/>
    <col min="4872" max="4872" width="1.7109375" style="283" customWidth="1"/>
    <col min="4873" max="4873" width="15.7109375" style="283" customWidth="1"/>
    <col min="4874" max="4874" width="1.7109375" style="283" customWidth="1"/>
    <col min="4875" max="4875" width="15.7109375" style="283" customWidth="1"/>
    <col min="4876" max="5122" width="9.140625" style="283"/>
    <col min="5123" max="5123" width="17.42578125" style="283" customWidth="1"/>
    <col min="5124" max="5124" width="1.7109375" style="283" customWidth="1"/>
    <col min="5125" max="5125" width="19.7109375" style="283" customWidth="1"/>
    <col min="5126" max="5126" width="1.7109375" style="283" customWidth="1"/>
    <col min="5127" max="5127" width="15.7109375" style="283" customWidth="1"/>
    <col min="5128" max="5128" width="1.7109375" style="283" customWidth="1"/>
    <col min="5129" max="5129" width="15.7109375" style="283" customWidth="1"/>
    <col min="5130" max="5130" width="1.7109375" style="283" customWidth="1"/>
    <col min="5131" max="5131" width="15.7109375" style="283" customWidth="1"/>
    <col min="5132" max="5378" width="9.140625" style="283"/>
    <col min="5379" max="5379" width="17.42578125" style="283" customWidth="1"/>
    <col min="5380" max="5380" width="1.7109375" style="283" customWidth="1"/>
    <col min="5381" max="5381" width="19.7109375" style="283" customWidth="1"/>
    <col min="5382" max="5382" width="1.7109375" style="283" customWidth="1"/>
    <col min="5383" max="5383" width="15.7109375" style="283" customWidth="1"/>
    <col min="5384" max="5384" width="1.7109375" style="283" customWidth="1"/>
    <col min="5385" max="5385" width="15.7109375" style="283" customWidth="1"/>
    <col min="5386" max="5386" width="1.7109375" style="283" customWidth="1"/>
    <col min="5387" max="5387" width="15.7109375" style="283" customWidth="1"/>
    <col min="5388" max="5634" width="9.140625" style="283"/>
    <col min="5635" max="5635" width="17.42578125" style="283" customWidth="1"/>
    <col min="5636" max="5636" width="1.7109375" style="283" customWidth="1"/>
    <col min="5637" max="5637" width="19.7109375" style="283" customWidth="1"/>
    <col min="5638" max="5638" width="1.7109375" style="283" customWidth="1"/>
    <col min="5639" max="5639" width="15.7109375" style="283" customWidth="1"/>
    <col min="5640" max="5640" width="1.7109375" style="283" customWidth="1"/>
    <col min="5641" max="5641" width="15.7109375" style="283" customWidth="1"/>
    <col min="5642" max="5642" width="1.7109375" style="283" customWidth="1"/>
    <col min="5643" max="5643" width="15.7109375" style="283" customWidth="1"/>
    <col min="5644" max="5890" width="9.140625" style="283"/>
    <col min="5891" max="5891" width="17.42578125" style="283" customWidth="1"/>
    <col min="5892" max="5892" width="1.7109375" style="283" customWidth="1"/>
    <col min="5893" max="5893" width="19.7109375" style="283" customWidth="1"/>
    <col min="5894" max="5894" width="1.7109375" style="283" customWidth="1"/>
    <col min="5895" max="5895" width="15.7109375" style="283" customWidth="1"/>
    <col min="5896" max="5896" width="1.7109375" style="283" customWidth="1"/>
    <col min="5897" max="5897" width="15.7109375" style="283" customWidth="1"/>
    <col min="5898" max="5898" width="1.7109375" style="283" customWidth="1"/>
    <col min="5899" max="5899" width="15.7109375" style="283" customWidth="1"/>
    <col min="5900" max="6146" width="9.140625" style="283"/>
    <col min="6147" max="6147" width="17.42578125" style="283" customWidth="1"/>
    <col min="6148" max="6148" width="1.7109375" style="283" customWidth="1"/>
    <col min="6149" max="6149" width="19.7109375" style="283" customWidth="1"/>
    <col min="6150" max="6150" width="1.7109375" style="283" customWidth="1"/>
    <col min="6151" max="6151" width="15.7109375" style="283" customWidth="1"/>
    <col min="6152" max="6152" width="1.7109375" style="283" customWidth="1"/>
    <col min="6153" max="6153" width="15.7109375" style="283" customWidth="1"/>
    <col min="6154" max="6154" width="1.7109375" style="283" customWidth="1"/>
    <col min="6155" max="6155" width="15.7109375" style="283" customWidth="1"/>
    <col min="6156" max="6402" width="9.140625" style="283"/>
    <col min="6403" max="6403" width="17.42578125" style="283" customWidth="1"/>
    <col min="6404" max="6404" width="1.7109375" style="283" customWidth="1"/>
    <col min="6405" max="6405" width="19.7109375" style="283" customWidth="1"/>
    <col min="6406" max="6406" width="1.7109375" style="283" customWidth="1"/>
    <col min="6407" max="6407" width="15.7109375" style="283" customWidth="1"/>
    <col min="6408" max="6408" width="1.7109375" style="283" customWidth="1"/>
    <col min="6409" max="6409" width="15.7109375" style="283" customWidth="1"/>
    <col min="6410" max="6410" width="1.7109375" style="283" customWidth="1"/>
    <col min="6411" max="6411" width="15.7109375" style="283" customWidth="1"/>
    <col min="6412" max="6658" width="9.140625" style="283"/>
    <col min="6659" max="6659" width="17.42578125" style="283" customWidth="1"/>
    <col min="6660" max="6660" width="1.7109375" style="283" customWidth="1"/>
    <col min="6661" max="6661" width="19.7109375" style="283" customWidth="1"/>
    <col min="6662" max="6662" width="1.7109375" style="283" customWidth="1"/>
    <col min="6663" max="6663" width="15.7109375" style="283" customWidth="1"/>
    <col min="6664" max="6664" width="1.7109375" style="283" customWidth="1"/>
    <col min="6665" max="6665" width="15.7109375" style="283" customWidth="1"/>
    <col min="6666" max="6666" width="1.7109375" style="283" customWidth="1"/>
    <col min="6667" max="6667" width="15.7109375" style="283" customWidth="1"/>
    <col min="6668" max="6914" width="9.140625" style="283"/>
    <col min="6915" max="6915" width="17.42578125" style="283" customWidth="1"/>
    <col min="6916" max="6916" width="1.7109375" style="283" customWidth="1"/>
    <col min="6917" max="6917" width="19.7109375" style="283" customWidth="1"/>
    <col min="6918" max="6918" width="1.7109375" style="283" customWidth="1"/>
    <col min="6919" max="6919" width="15.7109375" style="283" customWidth="1"/>
    <col min="6920" max="6920" width="1.7109375" style="283" customWidth="1"/>
    <col min="6921" max="6921" width="15.7109375" style="283" customWidth="1"/>
    <col min="6922" max="6922" width="1.7109375" style="283" customWidth="1"/>
    <col min="6923" max="6923" width="15.7109375" style="283" customWidth="1"/>
    <col min="6924" max="7170" width="9.140625" style="283"/>
    <col min="7171" max="7171" width="17.42578125" style="283" customWidth="1"/>
    <col min="7172" max="7172" width="1.7109375" style="283" customWidth="1"/>
    <col min="7173" max="7173" width="19.7109375" style="283" customWidth="1"/>
    <col min="7174" max="7174" width="1.7109375" style="283" customWidth="1"/>
    <col min="7175" max="7175" width="15.7109375" style="283" customWidth="1"/>
    <col min="7176" max="7176" width="1.7109375" style="283" customWidth="1"/>
    <col min="7177" max="7177" width="15.7109375" style="283" customWidth="1"/>
    <col min="7178" max="7178" width="1.7109375" style="283" customWidth="1"/>
    <col min="7179" max="7179" width="15.7109375" style="283" customWidth="1"/>
    <col min="7180" max="7426" width="9.140625" style="283"/>
    <col min="7427" max="7427" width="17.42578125" style="283" customWidth="1"/>
    <col min="7428" max="7428" width="1.7109375" style="283" customWidth="1"/>
    <col min="7429" max="7429" width="19.7109375" style="283" customWidth="1"/>
    <col min="7430" max="7430" width="1.7109375" style="283" customWidth="1"/>
    <col min="7431" max="7431" width="15.7109375" style="283" customWidth="1"/>
    <col min="7432" max="7432" width="1.7109375" style="283" customWidth="1"/>
    <col min="7433" max="7433" width="15.7109375" style="283" customWidth="1"/>
    <col min="7434" max="7434" width="1.7109375" style="283" customWidth="1"/>
    <col min="7435" max="7435" width="15.7109375" style="283" customWidth="1"/>
    <col min="7436" max="7682" width="9.140625" style="283"/>
    <col min="7683" max="7683" width="17.42578125" style="283" customWidth="1"/>
    <col min="7684" max="7684" width="1.7109375" style="283" customWidth="1"/>
    <col min="7685" max="7685" width="19.7109375" style="283" customWidth="1"/>
    <col min="7686" max="7686" width="1.7109375" style="283" customWidth="1"/>
    <col min="7687" max="7687" width="15.7109375" style="283" customWidth="1"/>
    <col min="7688" max="7688" width="1.7109375" style="283" customWidth="1"/>
    <col min="7689" max="7689" width="15.7109375" style="283" customWidth="1"/>
    <col min="7690" max="7690" width="1.7109375" style="283" customWidth="1"/>
    <col min="7691" max="7691" width="15.7109375" style="283" customWidth="1"/>
    <col min="7692" max="7938" width="9.140625" style="283"/>
    <col min="7939" max="7939" width="17.42578125" style="283" customWidth="1"/>
    <col min="7940" max="7940" width="1.7109375" style="283" customWidth="1"/>
    <col min="7941" max="7941" width="19.7109375" style="283" customWidth="1"/>
    <col min="7942" max="7942" width="1.7109375" style="283" customWidth="1"/>
    <col min="7943" max="7943" width="15.7109375" style="283" customWidth="1"/>
    <col min="7944" max="7944" width="1.7109375" style="283" customWidth="1"/>
    <col min="7945" max="7945" width="15.7109375" style="283" customWidth="1"/>
    <col min="7946" max="7946" width="1.7109375" style="283" customWidth="1"/>
    <col min="7947" max="7947" width="15.7109375" style="283" customWidth="1"/>
    <col min="7948" max="8194" width="9.140625" style="283"/>
    <col min="8195" max="8195" width="17.42578125" style="283" customWidth="1"/>
    <col min="8196" max="8196" width="1.7109375" style="283" customWidth="1"/>
    <col min="8197" max="8197" width="19.7109375" style="283" customWidth="1"/>
    <col min="8198" max="8198" width="1.7109375" style="283" customWidth="1"/>
    <col min="8199" max="8199" width="15.7109375" style="283" customWidth="1"/>
    <col min="8200" max="8200" width="1.7109375" style="283" customWidth="1"/>
    <col min="8201" max="8201" width="15.7109375" style="283" customWidth="1"/>
    <col min="8202" max="8202" width="1.7109375" style="283" customWidth="1"/>
    <col min="8203" max="8203" width="15.7109375" style="283" customWidth="1"/>
    <col min="8204" max="8450" width="9.140625" style="283"/>
    <col min="8451" max="8451" width="17.42578125" style="283" customWidth="1"/>
    <col min="8452" max="8452" width="1.7109375" style="283" customWidth="1"/>
    <col min="8453" max="8453" width="19.7109375" style="283" customWidth="1"/>
    <col min="8454" max="8454" width="1.7109375" style="283" customWidth="1"/>
    <col min="8455" max="8455" width="15.7109375" style="283" customWidth="1"/>
    <col min="8456" max="8456" width="1.7109375" style="283" customWidth="1"/>
    <col min="8457" max="8457" width="15.7109375" style="283" customWidth="1"/>
    <col min="8458" max="8458" width="1.7109375" style="283" customWidth="1"/>
    <col min="8459" max="8459" width="15.7109375" style="283" customWidth="1"/>
    <col min="8460" max="8706" width="9.140625" style="283"/>
    <col min="8707" max="8707" width="17.42578125" style="283" customWidth="1"/>
    <col min="8708" max="8708" width="1.7109375" style="283" customWidth="1"/>
    <col min="8709" max="8709" width="19.7109375" style="283" customWidth="1"/>
    <col min="8710" max="8710" width="1.7109375" style="283" customWidth="1"/>
    <col min="8711" max="8711" width="15.7109375" style="283" customWidth="1"/>
    <col min="8712" max="8712" width="1.7109375" style="283" customWidth="1"/>
    <col min="8713" max="8713" width="15.7109375" style="283" customWidth="1"/>
    <col min="8714" max="8714" width="1.7109375" style="283" customWidth="1"/>
    <col min="8715" max="8715" width="15.7109375" style="283" customWidth="1"/>
    <col min="8716" max="8962" width="9.140625" style="283"/>
    <col min="8963" max="8963" width="17.42578125" style="283" customWidth="1"/>
    <col min="8964" max="8964" width="1.7109375" style="283" customWidth="1"/>
    <col min="8965" max="8965" width="19.7109375" style="283" customWidth="1"/>
    <col min="8966" max="8966" width="1.7109375" style="283" customWidth="1"/>
    <col min="8967" max="8967" width="15.7109375" style="283" customWidth="1"/>
    <col min="8968" max="8968" width="1.7109375" style="283" customWidth="1"/>
    <col min="8969" max="8969" width="15.7109375" style="283" customWidth="1"/>
    <col min="8970" max="8970" width="1.7109375" style="283" customWidth="1"/>
    <col min="8971" max="8971" width="15.7109375" style="283" customWidth="1"/>
    <col min="8972" max="9218" width="9.140625" style="283"/>
    <col min="9219" max="9219" width="17.42578125" style="283" customWidth="1"/>
    <col min="9220" max="9220" width="1.7109375" style="283" customWidth="1"/>
    <col min="9221" max="9221" width="19.7109375" style="283" customWidth="1"/>
    <col min="9222" max="9222" width="1.7109375" style="283" customWidth="1"/>
    <col min="9223" max="9223" width="15.7109375" style="283" customWidth="1"/>
    <col min="9224" max="9224" width="1.7109375" style="283" customWidth="1"/>
    <col min="9225" max="9225" width="15.7109375" style="283" customWidth="1"/>
    <col min="9226" max="9226" width="1.7109375" style="283" customWidth="1"/>
    <col min="9227" max="9227" width="15.7109375" style="283" customWidth="1"/>
    <col min="9228" max="9474" width="9.140625" style="283"/>
    <col min="9475" max="9475" width="17.42578125" style="283" customWidth="1"/>
    <col min="9476" max="9476" width="1.7109375" style="283" customWidth="1"/>
    <col min="9477" max="9477" width="19.7109375" style="283" customWidth="1"/>
    <col min="9478" max="9478" width="1.7109375" style="283" customWidth="1"/>
    <col min="9479" max="9479" width="15.7109375" style="283" customWidth="1"/>
    <col min="9480" max="9480" width="1.7109375" style="283" customWidth="1"/>
    <col min="9481" max="9481" width="15.7109375" style="283" customWidth="1"/>
    <col min="9482" max="9482" width="1.7109375" style="283" customWidth="1"/>
    <col min="9483" max="9483" width="15.7109375" style="283" customWidth="1"/>
    <col min="9484" max="9730" width="9.140625" style="283"/>
    <col min="9731" max="9731" width="17.42578125" style="283" customWidth="1"/>
    <col min="9732" max="9732" width="1.7109375" style="283" customWidth="1"/>
    <col min="9733" max="9733" width="19.7109375" style="283" customWidth="1"/>
    <col min="9734" max="9734" width="1.7109375" style="283" customWidth="1"/>
    <col min="9735" max="9735" width="15.7109375" style="283" customWidth="1"/>
    <col min="9736" max="9736" width="1.7109375" style="283" customWidth="1"/>
    <col min="9737" max="9737" width="15.7109375" style="283" customWidth="1"/>
    <col min="9738" max="9738" width="1.7109375" style="283" customWidth="1"/>
    <col min="9739" max="9739" width="15.7109375" style="283" customWidth="1"/>
    <col min="9740" max="9986" width="9.140625" style="283"/>
    <col min="9987" max="9987" width="17.42578125" style="283" customWidth="1"/>
    <col min="9988" max="9988" width="1.7109375" style="283" customWidth="1"/>
    <col min="9989" max="9989" width="19.7109375" style="283" customWidth="1"/>
    <col min="9990" max="9990" width="1.7109375" style="283" customWidth="1"/>
    <col min="9991" max="9991" width="15.7109375" style="283" customWidth="1"/>
    <col min="9992" max="9992" width="1.7109375" style="283" customWidth="1"/>
    <col min="9993" max="9993" width="15.7109375" style="283" customWidth="1"/>
    <col min="9994" max="9994" width="1.7109375" style="283" customWidth="1"/>
    <col min="9995" max="9995" width="15.7109375" style="283" customWidth="1"/>
    <col min="9996" max="10242" width="9.140625" style="283"/>
    <col min="10243" max="10243" width="17.42578125" style="283" customWidth="1"/>
    <col min="10244" max="10244" width="1.7109375" style="283" customWidth="1"/>
    <col min="10245" max="10245" width="19.7109375" style="283" customWidth="1"/>
    <col min="10246" max="10246" width="1.7109375" style="283" customWidth="1"/>
    <col min="10247" max="10247" width="15.7109375" style="283" customWidth="1"/>
    <col min="10248" max="10248" width="1.7109375" style="283" customWidth="1"/>
    <col min="10249" max="10249" width="15.7109375" style="283" customWidth="1"/>
    <col min="10250" max="10250" width="1.7109375" style="283" customWidth="1"/>
    <col min="10251" max="10251" width="15.7109375" style="283" customWidth="1"/>
    <col min="10252" max="10498" width="9.140625" style="283"/>
    <col min="10499" max="10499" width="17.42578125" style="283" customWidth="1"/>
    <col min="10500" max="10500" width="1.7109375" style="283" customWidth="1"/>
    <col min="10501" max="10501" width="19.7109375" style="283" customWidth="1"/>
    <col min="10502" max="10502" width="1.7109375" style="283" customWidth="1"/>
    <col min="10503" max="10503" width="15.7109375" style="283" customWidth="1"/>
    <col min="10504" max="10504" width="1.7109375" style="283" customWidth="1"/>
    <col min="10505" max="10505" width="15.7109375" style="283" customWidth="1"/>
    <col min="10506" max="10506" width="1.7109375" style="283" customWidth="1"/>
    <col min="10507" max="10507" width="15.7109375" style="283" customWidth="1"/>
    <col min="10508" max="10754" width="9.140625" style="283"/>
    <col min="10755" max="10755" width="17.42578125" style="283" customWidth="1"/>
    <col min="10756" max="10756" width="1.7109375" style="283" customWidth="1"/>
    <col min="10757" max="10757" width="19.7109375" style="283" customWidth="1"/>
    <col min="10758" max="10758" width="1.7109375" style="283" customWidth="1"/>
    <col min="10759" max="10759" width="15.7109375" style="283" customWidth="1"/>
    <col min="10760" max="10760" width="1.7109375" style="283" customWidth="1"/>
    <col min="10761" max="10761" width="15.7109375" style="283" customWidth="1"/>
    <col min="10762" max="10762" width="1.7109375" style="283" customWidth="1"/>
    <col min="10763" max="10763" width="15.7109375" style="283" customWidth="1"/>
    <col min="10764" max="11010" width="9.140625" style="283"/>
    <col min="11011" max="11011" width="17.42578125" style="283" customWidth="1"/>
    <col min="11012" max="11012" width="1.7109375" style="283" customWidth="1"/>
    <col min="11013" max="11013" width="19.7109375" style="283" customWidth="1"/>
    <col min="11014" max="11014" width="1.7109375" style="283" customWidth="1"/>
    <col min="11015" max="11015" width="15.7109375" style="283" customWidth="1"/>
    <col min="11016" max="11016" width="1.7109375" style="283" customWidth="1"/>
    <col min="11017" max="11017" width="15.7109375" style="283" customWidth="1"/>
    <col min="11018" max="11018" width="1.7109375" style="283" customWidth="1"/>
    <col min="11019" max="11019" width="15.7109375" style="283" customWidth="1"/>
    <col min="11020" max="11266" width="9.140625" style="283"/>
    <col min="11267" max="11267" width="17.42578125" style="283" customWidth="1"/>
    <col min="11268" max="11268" width="1.7109375" style="283" customWidth="1"/>
    <col min="11269" max="11269" width="19.7109375" style="283" customWidth="1"/>
    <col min="11270" max="11270" width="1.7109375" style="283" customWidth="1"/>
    <col min="11271" max="11271" width="15.7109375" style="283" customWidth="1"/>
    <col min="11272" max="11272" width="1.7109375" style="283" customWidth="1"/>
    <col min="11273" max="11273" width="15.7109375" style="283" customWidth="1"/>
    <col min="11274" max="11274" width="1.7109375" style="283" customWidth="1"/>
    <col min="11275" max="11275" width="15.7109375" style="283" customWidth="1"/>
    <col min="11276" max="11522" width="9.140625" style="283"/>
    <col min="11523" max="11523" width="17.42578125" style="283" customWidth="1"/>
    <col min="11524" max="11524" width="1.7109375" style="283" customWidth="1"/>
    <col min="11525" max="11525" width="19.7109375" style="283" customWidth="1"/>
    <col min="11526" max="11526" width="1.7109375" style="283" customWidth="1"/>
    <col min="11527" max="11527" width="15.7109375" style="283" customWidth="1"/>
    <col min="11528" max="11528" width="1.7109375" style="283" customWidth="1"/>
    <col min="11529" max="11529" width="15.7109375" style="283" customWidth="1"/>
    <col min="11530" max="11530" width="1.7109375" style="283" customWidth="1"/>
    <col min="11531" max="11531" width="15.7109375" style="283" customWidth="1"/>
    <col min="11532" max="11778" width="9.140625" style="283"/>
    <col min="11779" max="11779" width="17.42578125" style="283" customWidth="1"/>
    <col min="11780" max="11780" width="1.7109375" style="283" customWidth="1"/>
    <col min="11781" max="11781" width="19.7109375" style="283" customWidth="1"/>
    <col min="11782" max="11782" width="1.7109375" style="283" customWidth="1"/>
    <col min="11783" max="11783" width="15.7109375" style="283" customWidth="1"/>
    <col min="11784" max="11784" width="1.7109375" style="283" customWidth="1"/>
    <col min="11785" max="11785" width="15.7109375" style="283" customWidth="1"/>
    <col min="11786" max="11786" width="1.7109375" style="283" customWidth="1"/>
    <col min="11787" max="11787" width="15.7109375" style="283" customWidth="1"/>
    <col min="11788" max="12034" width="9.140625" style="283"/>
    <col min="12035" max="12035" width="17.42578125" style="283" customWidth="1"/>
    <col min="12036" max="12036" width="1.7109375" style="283" customWidth="1"/>
    <col min="12037" max="12037" width="19.7109375" style="283" customWidth="1"/>
    <col min="12038" max="12038" width="1.7109375" style="283" customWidth="1"/>
    <col min="12039" max="12039" width="15.7109375" style="283" customWidth="1"/>
    <col min="12040" max="12040" width="1.7109375" style="283" customWidth="1"/>
    <col min="12041" max="12041" width="15.7109375" style="283" customWidth="1"/>
    <col min="12042" max="12042" width="1.7109375" style="283" customWidth="1"/>
    <col min="12043" max="12043" width="15.7109375" style="283" customWidth="1"/>
    <col min="12044" max="12290" width="9.140625" style="283"/>
    <col min="12291" max="12291" width="17.42578125" style="283" customWidth="1"/>
    <col min="12292" max="12292" width="1.7109375" style="283" customWidth="1"/>
    <col min="12293" max="12293" width="19.7109375" style="283" customWidth="1"/>
    <col min="12294" max="12294" width="1.7109375" style="283" customWidth="1"/>
    <col min="12295" max="12295" width="15.7109375" style="283" customWidth="1"/>
    <col min="12296" max="12296" width="1.7109375" style="283" customWidth="1"/>
    <col min="12297" max="12297" width="15.7109375" style="283" customWidth="1"/>
    <col min="12298" max="12298" width="1.7109375" style="283" customWidth="1"/>
    <col min="12299" max="12299" width="15.7109375" style="283" customWidth="1"/>
    <col min="12300" max="12546" width="9.140625" style="283"/>
    <col min="12547" max="12547" width="17.42578125" style="283" customWidth="1"/>
    <col min="12548" max="12548" width="1.7109375" style="283" customWidth="1"/>
    <col min="12549" max="12549" width="19.7109375" style="283" customWidth="1"/>
    <col min="12550" max="12550" width="1.7109375" style="283" customWidth="1"/>
    <col min="12551" max="12551" width="15.7109375" style="283" customWidth="1"/>
    <col min="12552" max="12552" width="1.7109375" style="283" customWidth="1"/>
    <col min="12553" max="12553" width="15.7109375" style="283" customWidth="1"/>
    <col min="12554" max="12554" width="1.7109375" style="283" customWidth="1"/>
    <col min="12555" max="12555" width="15.7109375" style="283" customWidth="1"/>
    <col min="12556" max="12802" width="9.140625" style="283"/>
    <col min="12803" max="12803" width="17.42578125" style="283" customWidth="1"/>
    <col min="12804" max="12804" width="1.7109375" style="283" customWidth="1"/>
    <col min="12805" max="12805" width="19.7109375" style="283" customWidth="1"/>
    <col min="12806" max="12806" width="1.7109375" style="283" customWidth="1"/>
    <col min="12807" max="12807" width="15.7109375" style="283" customWidth="1"/>
    <col min="12808" max="12808" width="1.7109375" style="283" customWidth="1"/>
    <col min="12809" max="12809" width="15.7109375" style="283" customWidth="1"/>
    <col min="12810" max="12810" width="1.7109375" style="283" customWidth="1"/>
    <col min="12811" max="12811" width="15.7109375" style="283" customWidth="1"/>
    <col min="12812" max="13058" width="9.140625" style="283"/>
    <col min="13059" max="13059" width="17.42578125" style="283" customWidth="1"/>
    <col min="13060" max="13060" width="1.7109375" style="283" customWidth="1"/>
    <col min="13061" max="13061" width="19.7109375" style="283" customWidth="1"/>
    <col min="13062" max="13062" width="1.7109375" style="283" customWidth="1"/>
    <col min="13063" max="13063" width="15.7109375" style="283" customWidth="1"/>
    <col min="13064" max="13064" width="1.7109375" style="283" customWidth="1"/>
    <col min="13065" max="13065" width="15.7109375" style="283" customWidth="1"/>
    <col min="13066" max="13066" width="1.7109375" style="283" customWidth="1"/>
    <col min="13067" max="13067" width="15.7109375" style="283" customWidth="1"/>
    <col min="13068" max="13314" width="9.140625" style="283"/>
    <col min="13315" max="13315" width="17.42578125" style="283" customWidth="1"/>
    <col min="13316" max="13316" width="1.7109375" style="283" customWidth="1"/>
    <col min="13317" max="13317" width="19.7109375" style="283" customWidth="1"/>
    <col min="13318" max="13318" width="1.7109375" style="283" customWidth="1"/>
    <col min="13319" max="13319" width="15.7109375" style="283" customWidth="1"/>
    <col min="13320" max="13320" width="1.7109375" style="283" customWidth="1"/>
    <col min="13321" max="13321" width="15.7109375" style="283" customWidth="1"/>
    <col min="13322" max="13322" width="1.7109375" style="283" customWidth="1"/>
    <col min="13323" max="13323" width="15.7109375" style="283" customWidth="1"/>
    <col min="13324" max="13570" width="9.140625" style="283"/>
    <col min="13571" max="13571" width="17.42578125" style="283" customWidth="1"/>
    <col min="13572" max="13572" width="1.7109375" style="283" customWidth="1"/>
    <col min="13573" max="13573" width="19.7109375" style="283" customWidth="1"/>
    <col min="13574" max="13574" width="1.7109375" style="283" customWidth="1"/>
    <col min="13575" max="13575" width="15.7109375" style="283" customWidth="1"/>
    <col min="13576" max="13576" width="1.7109375" style="283" customWidth="1"/>
    <col min="13577" max="13577" width="15.7109375" style="283" customWidth="1"/>
    <col min="13578" max="13578" width="1.7109375" style="283" customWidth="1"/>
    <col min="13579" max="13579" width="15.7109375" style="283" customWidth="1"/>
    <col min="13580" max="13826" width="9.140625" style="283"/>
    <col min="13827" max="13827" width="17.42578125" style="283" customWidth="1"/>
    <col min="13828" max="13828" width="1.7109375" style="283" customWidth="1"/>
    <col min="13829" max="13829" width="19.7109375" style="283" customWidth="1"/>
    <col min="13830" max="13830" width="1.7109375" style="283" customWidth="1"/>
    <col min="13831" max="13831" width="15.7109375" style="283" customWidth="1"/>
    <col min="13832" max="13832" width="1.7109375" style="283" customWidth="1"/>
    <col min="13833" max="13833" width="15.7109375" style="283" customWidth="1"/>
    <col min="13834" max="13834" width="1.7109375" style="283" customWidth="1"/>
    <col min="13835" max="13835" width="15.7109375" style="283" customWidth="1"/>
    <col min="13836" max="14082" width="9.140625" style="283"/>
    <col min="14083" max="14083" width="17.42578125" style="283" customWidth="1"/>
    <col min="14084" max="14084" width="1.7109375" style="283" customWidth="1"/>
    <col min="14085" max="14085" width="19.7109375" style="283" customWidth="1"/>
    <col min="14086" max="14086" width="1.7109375" style="283" customWidth="1"/>
    <col min="14087" max="14087" width="15.7109375" style="283" customWidth="1"/>
    <col min="14088" max="14088" width="1.7109375" style="283" customWidth="1"/>
    <col min="14089" max="14089" width="15.7109375" style="283" customWidth="1"/>
    <col min="14090" max="14090" width="1.7109375" style="283" customWidth="1"/>
    <col min="14091" max="14091" width="15.7109375" style="283" customWidth="1"/>
    <col min="14092" max="14338" width="9.140625" style="283"/>
    <col min="14339" max="14339" width="17.42578125" style="283" customWidth="1"/>
    <col min="14340" max="14340" width="1.7109375" style="283" customWidth="1"/>
    <col min="14341" max="14341" width="19.7109375" style="283" customWidth="1"/>
    <col min="14342" max="14342" width="1.7109375" style="283" customWidth="1"/>
    <col min="14343" max="14343" width="15.7109375" style="283" customWidth="1"/>
    <col min="14344" max="14344" width="1.7109375" style="283" customWidth="1"/>
    <col min="14345" max="14345" width="15.7109375" style="283" customWidth="1"/>
    <col min="14346" max="14346" width="1.7109375" style="283" customWidth="1"/>
    <col min="14347" max="14347" width="15.7109375" style="283" customWidth="1"/>
    <col min="14348" max="14594" width="9.140625" style="283"/>
    <col min="14595" max="14595" width="17.42578125" style="283" customWidth="1"/>
    <col min="14596" max="14596" width="1.7109375" style="283" customWidth="1"/>
    <col min="14597" max="14597" width="19.7109375" style="283" customWidth="1"/>
    <col min="14598" max="14598" width="1.7109375" style="283" customWidth="1"/>
    <col min="14599" max="14599" width="15.7109375" style="283" customWidth="1"/>
    <col min="14600" max="14600" width="1.7109375" style="283" customWidth="1"/>
    <col min="14601" max="14601" width="15.7109375" style="283" customWidth="1"/>
    <col min="14602" max="14602" width="1.7109375" style="283" customWidth="1"/>
    <col min="14603" max="14603" width="15.7109375" style="283" customWidth="1"/>
    <col min="14604" max="14850" width="9.140625" style="283"/>
    <col min="14851" max="14851" width="17.42578125" style="283" customWidth="1"/>
    <col min="14852" max="14852" width="1.7109375" style="283" customWidth="1"/>
    <col min="14853" max="14853" width="19.7109375" style="283" customWidth="1"/>
    <col min="14854" max="14854" width="1.7109375" style="283" customWidth="1"/>
    <col min="14855" max="14855" width="15.7109375" style="283" customWidth="1"/>
    <col min="14856" max="14856" width="1.7109375" style="283" customWidth="1"/>
    <col min="14857" max="14857" width="15.7109375" style="283" customWidth="1"/>
    <col min="14858" max="14858" width="1.7109375" style="283" customWidth="1"/>
    <col min="14859" max="14859" width="15.7109375" style="283" customWidth="1"/>
    <col min="14860" max="15106" width="9.140625" style="283"/>
    <col min="15107" max="15107" width="17.42578125" style="283" customWidth="1"/>
    <col min="15108" max="15108" width="1.7109375" style="283" customWidth="1"/>
    <col min="15109" max="15109" width="19.7109375" style="283" customWidth="1"/>
    <col min="15110" max="15110" width="1.7109375" style="283" customWidth="1"/>
    <col min="15111" max="15111" width="15.7109375" style="283" customWidth="1"/>
    <col min="15112" max="15112" width="1.7109375" style="283" customWidth="1"/>
    <col min="15113" max="15113" width="15.7109375" style="283" customWidth="1"/>
    <col min="15114" max="15114" width="1.7109375" style="283" customWidth="1"/>
    <col min="15115" max="15115" width="15.7109375" style="283" customWidth="1"/>
    <col min="15116" max="15362" width="9.140625" style="283"/>
    <col min="15363" max="15363" width="17.42578125" style="283" customWidth="1"/>
    <col min="15364" max="15364" width="1.7109375" style="283" customWidth="1"/>
    <col min="15365" max="15365" width="19.7109375" style="283" customWidth="1"/>
    <col min="15366" max="15366" width="1.7109375" style="283" customWidth="1"/>
    <col min="15367" max="15367" width="15.7109375" style="283" customWidth="1"/>
    <col min="15368" max="15368" width="1.7109375" style="283" customWidth="1"/>
    <col min="15369" max="15369" width="15.7109375" style="283" customWidth="1"/>
    <col min="15370" max="15370" width="1.7109375" style="283" customWidth="1"/>
    <col min="15371" max="15371" width="15.7109375" style="283" customWidth="1"/>
    <col min="15372" max="15618" width="9.140625" style="283"/>
    <col min="15619" max="15619" width="17.42578125" style="283" customWidth="1"/>
    <col min="15620" max="15620" width="1.7109375" style="283" customWidth="1"/>
    <col min="15621" max="15621" width="19.7109375" style="283" customWidth="1"/>
    <col min="15622" max="15622" width="1.7109375" style="283" customWidth="1"/>
    <col min="15623" max="15623" width="15.7109375" style="283" customWidth="1"/>
    <col min="15624" max="15624" width="1.7109375" style="283" customWidth="1"/>
    <col min="15625" max="15625" width="15.7109375" style="283" customWidth="1"/>
    <col min="15626" max="15626" width="1.7109375" style="283" customWidth="1"/>
    <col min="15627" max="15627" width="15.7109375" style="283" customWidth="1"/>
    <col min="15628" max="15874" width="9.140625" style="283"/>
    <col min="15875" max="15875" width="17.42578125" style="283" customWidth="1"/>
    <col min="15876" max="15876" width="1.7109375" style="283" customWidth="1"/>
    <col min="15877" max="15877" width="19.7109375" style="283" customWidth="1"/>
    <col min="15878" max="15878" width="1.7109375" style="283" customWidth="1"/>
    <col min="15879" max="15879" width="15.7109375" style="283" customWidth="1"/>
    <col min="15880" max="15880" width="1.7109375" style="283" customWidth="1"/>
    <col min="15881" max="15881" width="15.7109375" style="283" customWidth="1"/>
    <col min="15882" max="15882" width="1.7109375" style="283" customWidth="1"/>
    <col min="15883" max="15883" width="15.7109375" style="283" customWidth="1"/>
    <col min="15884" max="16130" width="9.140625" style="283"/>
    <col min="16131" max="16131" width="17.42578125" style="283" customWidth="1"/>
    <col min="16132" max="16132" width="1.7109375" style="283" customWidth="1"/>
    <col min="16133" max="16133" width="19.7109375" style="283" customWidth="1"/>
    <col min="16134" max="16134" width="1.7109375" style="283" customWidth="1"/>
    <col min="16135" max="16135" width="15.7109375" style="283" customWidth="1"/>
    <col min="16136" max="16136" width="1.7109375" style="283" customWidth="1"/>
    <col min="16137" max="16137" width="15.7109375" style="283" customWidth="1"/>
    <col min="16138" max="16138" width="1.7109375" style="283" customWidth="1"/>
    <col min="16139" max="16139" width="15.7109375" style="283" customWidth="1"/>
    <col min="16140" max="16384" width="9.140625" style="283"/>
  </cols>
  <sheetData>
    <row r="1" spans="1:12" s="15" customFormat="1" ht="15" x14ac:dyDescent="0.25">
      <c r="A1" s="311"/>
      <c r="B1"/>
      <c r="C1"/>
      <c r="D1"/>
      <c r="E1"/>
      <c r="F1"/>
      <c r="G1" s="8"/>
    </row>
    <row r="2" spans="1:12" s="15" customFormat="1" ht="15" x14ac:dyDescent="0.25">
      <c r="A2" s="311"/>
      <c r="B2"/>
      <c r="C2"/>
      <c r="D2"/>
      <c r="E2"/>
      <c r="F2"/>
      <c r="G2" s="8"/>
    </row>
    <row r="3" spans="1:12" s="15" customFormat="1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/>
    </row>
    <row r="4" spans="1:12" s="15" customFormat="1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/>
    </row>
    <row r="5" spans="1:12" s="15" customFormat="1" ht="15" x14ac:dyDescent="0.25">
      <c r="A5" s="316" t="s">
        <v>336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/>
    </row>
    <row r="6" spans="1:12" s="15" customFormat="1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/>
    </row>
    <row r="7" spans="1:12" s="15" customFormat="1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/>
    </row>
    <row r="8" spans="1:12" s="15" customFormat="1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/>
    </row>
    <row r="9" spans="1:12" s="15" customFormat="1" ht="15" x14ac:dyDescent="0.25">
      <c r="A9" s="311"/>
      <c r="B9" s="163"/>
      <c r="C9" s="163"/>
      <c r="D9" s="163"/>
      <c r="E9" s="163"/>
      <c r="F9" s="163"/>
      <c r="G9" s="163"/>
      <c r="H9"/>
      <c r="I9"/>
      <c r="J9"/>
      <c r="K9"/>
      <c r="L9"/>
    </row>
    <row r="10" spans="1:12" s="15" customFormat="1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/>
    </row>
    <row r="13" spans="1:12" ht="15" x14ac:dyDescent="0.25">
      <c r="A13" s="57" t="s">
        <v>4</v>
      </c>
      <c r="E13" s="284"/>
      <c r="F13" s="284"/>
      <c r="G13" s="284"/>
      <c r="H13" s="284"/>
      <c r="I13" s="284"/>
      <c r="K13" s="284" t="s">
        <v>331</v>
      </c>
    </row>
    <row r="14" spans="1:12" ht="15" x14ac:dyDescent="0.25">
      <c r="A14" s="70" t="s">
        <v>5</v>
      </c>
      <c r="C14" s="285" t="s">
        <v>43</v>
      </c>
      <c r="E14" s="285" t="s">
        <v>41</v>
      </c>
      <c r="F14" s="284"/>
      <c r="G14" s="299" t="s">
        <v>304</v>
      </c>
      <c r="I14" s="285" t="s">
        <v>330</v>
      </c>
      <c r="K14" s="285" t="s">
        <v>332</v>
      </c>
    </row>
    <row r="15" spans="1:12" ht="15" x14ac:dyDescent="0.25">
      <c r="A15" s="303"/>
      <c r="C15" s="305" t="s">
        <v>9</v>
      </c>
      <c r="E15" s="305" t="s">
        <v>10</v>
      </c>
      <c r="F15" s="284"/>
      <c r="G15" s="305" t="s">
        <v>11</v>
      </c>
      <c r="I15" s="305" t="s">
        <v>45</v>
      </c>
      <c r="K15" s="305" t="s">
        <v>123</v>
      </c>
    </row>
    <row r="16" spans="1:12" ht="15" x14ac:dyDescent="0.25">
      <c r="A16" s="55"/>
    </row>
    <row r="17" spans="1:15" ht="15" x14ac:dyDescent="0.25">
      <c r="A17" s="57">
        <v>1</v>
      </c>
      <c r="C17" s="283" t="s">
        <v>324</v>
      </c>
      <c r="E17" s="290">
        <v>2400253</v>
      </c>
      <c r="F17" s="286"/>
      <c r="G17" s="286"/>
      <c r="H17" s="286"/>
      <c r="I17" s="286"/>
      <c r="K17" s="282">
        <f>E17+I17</f>
        <v>2400253</v>
      </c>
    </row>
    <row r="18" spans="1:15" ht="15" x14ac:dyDescent="0.25">
      <c r="A18" s="57"/>
      <c r="E18" s="291"/>
      <c r="F18" s="286"/>
      <c r="G18" s="286"/>
      <c r="H18" s="286"/>
      <c r="I18" s="286"/>
      <c r="K18" s="286"/>
    </row>
    <row r="19" spans="1:15" ht="15" x14ac:dyDescent="0.25">
      <c r="A19" s="57">
        <v>2</v>
      </c>
      <c r="C19" s="283" t="s">
        <v>325</v>
      </c>
      <c r="E19" s="291">
        <f>552408+111521+7522+4513+126682</f>
        <v>802646</v>
      </c>
      <c r="F19" s="286"/>
      <c r="G19" s="286"/>
      <c r="H19" s="286"/>
      <c r="I19" s="286"/>
      <c r="K19" s="286">
        <f>E19+I19</f>
        <v>802646</v>
      </c>
    </row>
    <row r="20" spans="1:15" ht="15" x14ac:dyDescent="0.25">
      <c r="A20" s="57"/>
      <c r="E20" s="291"/>
      <c r="F20" s="286"/>
      <c r="G20" s="286"/>
      <c r="H20" s="286"/>
      <c r="I20" s="286"/>
      <c r="K20" s="286"/>
    </row>
    <row r="21" spans="1:15" ht="15" x14ac:dyDescent="0.25">
      <c r="A21" s="57">
        <v>3</v>
      </c>
      <c r="C21" s="283" t="s">
        <v>329</v>
      </c>
      <c r="E21" s="310"/>
      <c r="F21" s="286"/>
      <c r="G21" s="286"/>
      <c r="H21" s="286"/>
      <c r="I21" s="302">
        <f>I45</f>
        <v>42714</v>
      </c>
      <c r="K21" s="287">
        <f>E21+I21</f>
        <v>42714</v>
      </c>
    </row>
    <row r="22" spans="1:15" ht="15" x14ac:dyDescent="0.25">
      <c r="A22" s="57"/>
      <c r="E22" s="310"/>
      <c r="F22" s="286"/>
      <c r="G22" s="286"/>
      <c r="H22" s="286"/>
      <c r="I22" s="286"/>
    </row>
    <row r="23" spans="1:15" ht="15.75" thickBot="1" x14ac:dyDescent="0.3">
      <c r="A23" s="57">
        <v>4</v>
      </c>
      <c r="C23" s="283" t="s">
        <v>340</v>
      </c>
      <c r="E23" s="298"/>
      <c r="F23" s="286"/>
      <c r="G23" s="286"/>
      <c r="H23" s="286"/>
      <c r="I23" s="302"/>
      <c r="K23" s="288">
        <f>SUM(K17:K21)</f>
        <v>3245613</v>
      </c>
    </row>
    <row r="24" spans="1:15" ht="15.75" thickTop="1" x14ac:dyDescent="0.25">
      <c r="A24" s="57"/>
      <c r="E24" s="294"/>
    </row>
    <row r="25" spans="1:15" ht="15" x14ac:dyDescent="0.25">
      <c r="A25" s="57">
        <v>5</v>
      </c>
      <c r="C25" s="283" t="s">
        <v>326</v>
      </c>
      <c r="E25" s="290">
        <f>2442871+18703+3875+211</f>
        <v>2465660</v>
      </c>
      <c r="F25" s="286"/>
      <c r="G25" s="286"/>
      <c r="H25" s="286"/>
      <c r="I25" s="286"/>
      <c r="K25" s="282">
        <f>E25+I25</f>
        <v>2465660</v>
      </c>
    </row>
    <row r="26" spans="1:15" ht="15" x14ac:dyDescent="0.25">
      <c r="A26" s="57"/>
      <c r="E26" s="291"/>
      <c r="F26" s="286"/>
      <c r="G26" s="286"/>
      <c r="H26" s="286"/>
      <c r="I26" s="286"/>
    </row>
    <row r="27" spans="1:15" ht="15" x14ac:dyDescent="0.25">
      <c r="A27" s="57">
        <v>6</v>
      </c>
      <c r="C27" s="283" t="s">
        <v>327</v>
      </c>
      <c r="E27" s="291">
        <v>59148</v>
      </c>
      <c r="F27" s="286"/>
      <c r="G27" s="286"/>
      <c r="H27" s="286"/>
      <c r="I27" s="286"/>
      <c r="K27" s="286">
        <f>E27+I27</f>
        <v>59148</v>
      </c>
      <c r="N27" s="295"/>
      <c r="O27" s="296"/>
    </row>
    <row r="28" spans="1:15" ht="15" x14ac:dyDescent="0.25">
      <c r="A28" s="57"/>
      <c r="E28" s="291"/>
      <c r="F28" s="286"/>
      <c r="G28" s="286"/>
      <c r="H28" s="286"/>
      <c r="I28" s="286"/>
      <c r="K28" s="286"/>
      <c r="N28" s="295"/>
      <c r="O28" s="296"/>
    </row>
    <row r="29" spans="1:15" ht="15" x14ac:dyDescent="0.25">
      <c r="A29" s="57">
        <v>7</v>
      </c>
      <c r="C29" s="283" t="s">
        <v>328</v>
      </c>
      <c r="E29" s="291">
        <v>426185</v>
      </c>
      <c r="F29" s="291"/>
      <c r="G29" s="291"/>
      <c r="H29" s="286"/>
      <c r="I29" s="286"/>
      <c r="K29" s="286"/>
      <c r="N29" s="297"/>
      <c r="O29" s="296"/>
    </row>
    <row r="30" spans="1:15" x14ac:dyDescent="0.2">
      <c r="E30" s="291"/>
      <c r="F30" s="291"/>
      <c r="G30" s="291"/>
      <c r="H30" s="286"/>
      <c r="I30" s="286"/>
    </row>
    <row r="31" spans="1:15" x14ac:dyDescent="0.2">
      <c r="A31" s="284">
        <v>8</v>
      </c>
      <c r="C31" s="283" t="s">
        <v>329</v>
      </c>
      <c r="E31" s="310"/>
      <c r="F31" s="291"/>
      <c r="G31" s="291"/>
      <c r="H31" s="286"/>
      <c r="I31" s="302">
        <f>I47</f>
        <v>43927</v>
      </c>
      <c r="K31" s="287">
        <f>E31+I31</f>
        <v>43927</v>
      </c>
    </row>
    <row r="32" spans="1:15" x14ac:dyDescent="0.2">
      <c r="E32" s="310"/>
      <c r="F32" s="291"/>
      <c r="G32" s="291"/>
      <c r="H32" s="286"/>
      <c r="I32" s="286"/>
    </row>
    <row r="33" spans="1:11" ht="13.5" thickBot="1" x14ac:dyDescent="0.25">
      <c r="A33" s="284">
        <v>9</v>
      </c>
      <c r="C33" s="283" t="s">
        <v>341</v>
      </c>
      <c r="E33" s="298"/>
      <c r="F33" s="291"/>
      <c r="G33" s="291"/>
      <c r="H33" s="286"/>
      <c r="I33" s="302"/>
      <c r="K33" s="288">
        <f>SUM(K25:K31)</f>
        <v>2568735</v>
      </c>
    </row>
    <row r="34" spans="1:11" ht="13.5" thickTop="1" x14ac:dyDescent="0.2">
      <c r="E34" s="291"/>
      <c r="F34" s="291"/>
      <c r="G34" s="291"/>
      <c r="H34" s="286"/>
      <c r="I34" s="286"/>
      <c r="K34" s="286"/>
    </row>
    <row r="35" spans="1:11" x14ac:dyDescent="0.2">
      <c r="E35" s="294"/>
      <c r="F35" s="294"/>
      <c r="G35" s="294"/>
    </row>
    <row r="36" spans="1:11" x14ac:dyDescent="0.2">
      <c r="A36" s="284">
        <v>10</v>
      </c>
      <c r="C36" s="283" t="s">
        <v>335</v>
      </c>
      <c r="E36" s="290">
        <v>993931</v>
      </c>
      <c r="F36" s="294"/>
      <c r="G36" s="294"/>
    </row>
    <row r="37" spans="1:11" x14ac:dyDescent="0.2">
      <c r="E37" s="290"/>
      <c r="F37" s="294"/>
      <c r="G37" s="294"/>
    </row>
    <row r="38" spans="1:11" x14ac:dyDescent="0.2">
      <c r="A38" s="284">
        <v>11</v>
      </c>
      <c r="C38" s="283" t="s">
        <v>329</v>
      </c>
      <c r="E38" s="292">
        <f>7234464-7147823</f>
        <v>86641</v>
      </c>
      <c r="F38" s="294"/>
      <c r="G38" s="294"/>
    </row>
    <row r="39" spans="1:11" x14ac:dyDescent="0.2">
      <c r="E39" s="294"/>
      <c r="F39" s="294"/>
      <c r="G39" s="294"/>
    </row>
    <row r="40" spans="1:11" ht="13.5" thickBot="1" x14ac:dyDescent="0.25">
      <c r="A40" s="284">
        <v>12</v>
      </c>
      <c r="C40" s="283" t="s">
        <v>17</v>
      </c>
      <c r="E40" s="293">
        <f>SUM(E17:E38)</f>
        <v>7234464</v>
      </c>
      <c r="F40" s="294"/>
      <c r="G40" s="291"/>
      <c r="I40" s="286"/>
      <c r="K40" s="286"/>
    </row>
    <row r="41" spans="1:11" ht="13.5" thickTop="1" x14ac:dyDescent="0.2">
      <c r="E41" s="294"/>
      <c r="F41" s="294"/>
      <c r="G41" s="294"/>
    </row>
    <row r="42" spans="1:11" x14ac:dyDescent="0.2">
      <c r="E42" s="294"/>
      <c r="F42" s="294"/>
      <c r="G42" s="294"/>
    </row>
    <row r="43" spans="1:11" x14ac:dyDescent="0.2">
      <c r="A43" s="284">
        <v>13</v>
      </c>
      <c r="C43" s="309" t="s">
        <v>334</v>
      </c>
      <c r="D43" s="306"/>
      <c r="E43" s="307"/>
      <c r="F43" s="308"/>
      <c r="G43" s="306"/>
      <c r="H43" s="306"/>
      <c r="I43" s="304"/>
    </row>
    <row r="44" spans="1:11" x14ac:dyDescent="0.2">
      <c r="E44" s="294"/>
      <c r="F44" s="294"/>
      <c r="G44" s="294"/>
    </row>
    <row r="45" spans="1:11" ht="15" x14ac:dyDescent="0.25">
      <c r="A45" s="284">
        <v>14</v>
      </c>
      <c r="C45" s="283" t="s">
        <v>324</v>
      </c>
      <c r="E45" s="290">
        <f>E17</f>
        <v>2400253</v>
      </c>
      <c r="F45" s="294"/>
      <c r="G45" s="300">
        <f>ROUND(E45/E49,3)</f>
        <v>0.49299999999999999</v>
      </c>
      <c r="I45" s="282">
        <f>ROUND(E38*G45,0)</f>
        <v>42714</v>
      </c>
      <c r="K45" s="289"/>
    </row>
    <row r="46" spans="1:11" ht="15" x14ac:dyDescent="0.25">
      <c r="E46" s="294"/>
      <c r="F46" s="294"/>
      <c r="G46" s="300"/>
    </row>
    <row r="47" spans="1:11" ht="15" x14ac:dyDescent="0.25">
      <c r="A47" s="284">
        <v>15</v>
      </c>
      <c r="C47" s="283" t="s">
        <v>326</v>
      </c>
      <c r="E47" s="292">
        <f>E25</f>
        <v>2465660</v>
      </c>
      <c r="F47" s="294"/>
      <c r="G47" s="301">
        <f>ROUND(E47/E49,3)</f>
        <v>0.50700000000000001</v>
      </c>
      <c r="I47" s="287">
        <f>ROUND(E38*G47,0)</f>
        <v>43927</v>
      </c>
      <c r="K47" s="289"/>
    </row>
    <row r="49" spans="1:11" ht="13.5" thickBot="1" x14ac:dyDescent="0.25">
      <c r="A49" s="284">
        <v>16</v>
      </c>
      <c r="C49" s="283" t="s">
        <v>17</v>
      </c>
      <c r="E49" s="288">
        <f>E45+E47</f>
        <v>4865913</v>
      </c>
      <c r="G49" s="313">
        <f>G45+G47</f>
        <v>1</v>
      </c>
      <c r="I49" s="288">
        <f>I45+I47</f>
        <v>86641</v>
      </c>
    </row>
    <row r="50" spans="1:11" ht="13.5" thickTop="1" x14ac:dyDescent="0.2"/>
    <row r="53" spans="1:11" ht="15" x14ac:dyDescent="0.25">
      <c r="B53" s="283" t="s">
        <v>333</v>
      </c>
      <c r="C53"/>
      <c r="D53"/>
    </row>
    <row r="54" spans="1:11" ht="15" x14ac:dyDescent="0.25">
      <c r="C54"/>
      <c r="D54"/>
    </row>
    <row r="57" spans="1:11" ht="15" x14ac:dyDescent="0.25">
      <c r="C57" s="316" t="s">
        <v>39</v>
      </c>
      <c r="D57" s="316"/>
      <c r="E57" s="316"/>
      <c r="F57" s="316"/>
      <c r="G57" s="316"/>
      <c r="H57" s="316"/>
      <c r="I57" s="316"/>
      <c r="J57" s="316"/>
      <c r="K57" s="316"/>
    </row>
    <row r="58" spans="1:11" ht="15" x14ac:dyDescent="0.25">
      <c r="C58" s="316" t="s">
        <v>40</v>
      </c>
      <c r="D58" s="316"/>
      <c r="E58" s="316"/>
      <c r="F58" s="316"/>
      <c r="G58" s="316"/>
      <c r="H58" s="316"/>
      <c r="I58" s="316"/>
      <c r="J58" s="316"/>
      <c r="K58" s="316"/>
    </row>
    <row r="59" spans="1:11" ht="15" x14ac:dyDescent="0.25">
      <c r="C59" s="316" t="s">
        <v>140</v>
      </c>
      <c r="D59" s="316"/>
      <c r="E59" s="316"/>
      <c r="F59" s="316"/>
      <c r="G59" s="316"/>
      <c r="H59" s="316"/>
      <c r="I59" s="316"/>
      <c r="J59" s="316"/>
      <c r="K59" s="316"/>
    </row>
  </sheetData>
  <mergeCells count="10">
    <mergeCell ref="A8:K8"/>
    <mergeCell ref="A10:K10"/>
    <mergeCell ref="C57:K57"/>
    <mergeCell ref="C58:K58"/>
    <mergeCell ref="C59:K59"/>
    <mergeCell ref="A3:K3"/>
    <mergeCell ref="A4:K4"/>
    <mergeCell ref="A5:K5"/>
    <mergeCell ref="A6:K6"/>
    <mergeCell ref="A7:K7"/>
  </mergeCell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869A-E3A2-472E-9076-18DAC1BA489D}">
  <dimension ref="A1:N226"/>
  <sheetViews>
    <sheetView view="pageLayout" zoomScaleNormal="110" workbookViewId="0">
      <selection activeCell="C9" sqref="C9"/>
    </sheetView>
  </sheetViews>
  <sheetFormatPr defaultColWidth="9.140625" defaultRowHeight="12.75" x14ac:dyDescent="0.2"/>
  <cols>
    <col min="1" max="1" width="4.42578125" style="125" bestFit="1" customWidth="1"/>
    <col min="2" max="2" width="2.5703125" style="125" customWidth="1"/>
    <col min="3" max="3" width="23.42578125" style="125" customWidth="1"/>
    <col min="4" max="4" width="2.5703125" style="125" customWidth="1"/>
    <col min="5" max="5" width="15.5703125" style="125" customWidth="1"/>
    <col min="6" max="6" width="2.5703125" style="125" customWidth="1"/>
    <col min="7" max="7" width="15.5703125" style="125" customWidth="1"/>
    <col min="8" max="8" width="2.5703125" style="125" customWidth="1"/>
    <col min="9" max="9" width="13.5703125" style="125" customWidth="1"/>
    <col min="10" max="14" width="11.5703125" style="125" customWidth="1"/>
    <col min="15" max="16384" width="9.140625" style="125"/>
  </cols>
  <sheetData>
    <row r="1" spans="1:13" ht="15" x14ac:dyDescent="0.2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5"/>
      <c r="L1" s="15"/>
      <c r="M1" s="201"/>
    </row>
    <row r="2" spans="1:13" ht="1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5"/>
      <c r="L2" s="15"/>
      <c r="M2" s="201"/>
    </row>
    <row r="3" spans="1:13" ht="15" x14ac:dyDescent="0.25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238"/>
      <c r="K3" s="238"/>
      <c r="L3" s="238"/>
      <c r="M3" s="238"/>
    </row>
    <row r="4" spans="1:13" ht="15" x14ac:dyDescent="0.25">
      <c r="A4" s="318" t="s">
        <v>1</v>
      </c>
      <c r="B4" s="318"/>
      <c r="C4" s="318"/>
      <c r="D4" s="318"/>
      <c r="E4" s="318"/>
      <c r="F4" s="318"/>
      <c r="G4" s="318"/>
      <c r="H4" s="318"/>
      <c r="I4" s="318"/>
      <c r="J4" s="238"/>
      <c r="K4" s="238"/>
      <c r="L4" s="238"/>
      <c r="M4" s="238"/>
    </row>
    <row r="5" spans="1:13" ht="15" x14ac:dyDescent="0.25">
      <c r="A5" s="318" t="s">
        <v>337</v>
      </c>
      <c r="B5" s="318"/>
      <c r="C5" s="318"/>
      <c r="D5" s="318"/>
      <c r="E5" s="318"/>
      <c r="F5" s="318"/>
      <c r="G5" s="318"/>
      <c r="H5" s="318"/>
      <c r="I5" s="318"/>
      <c r="J5" s="238"/>
      <c r="K5" s="238"/>
      <c r="L5" s="238"/>
      <c r="M5" s="238"/>
    </row>
    <row r="6" spans="1:13" ht="15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238"/>
      <c r="K6" s="238"/>
      <c r="L6" s="238"/>
      <c r="M6" s="238"/>
    </row>
    <row r="7" spans="1:13" ht="15" x14ac:dyDescent="0.25">
      <c r="A7" s="318" t="s">
        <v>3</v>
      </c>
      <c r="B7" s="318"/>
      <c r="C7" s="318"/>
      <c r="D7" s="318"/>
      <c r="E7" s="318"/>
      <c r="F7" s="318"/>
      <c r="G7" s="318"/>
      <c r="H7" s="318"/>
      <c r="I7" s="318"/>
      <c r="J7" s="238"/>
      <c r="K7" s="238"/>
      <c r="L7" s="238"/>
      <c r="M7" s="238"/>
    </row>
    <row r="8" spans="1:13" ht="15" x14ac:dyDescent="0.25">
      <c r="A8" s="318" t="s">
        <v>362</v>
      </c>
      <c r="B8" s="318"/>
      <c r="C8" s="318"/>
      <c r="D8" s="318"/>
      <c r="E8" s="318"/>
      <c r="F8" s="318"/>
      <c r="G8" s="318"/>
      <c r="H8" s="318"/>
      <c r="I8" s="318"/>
      <c r="J8" s="238"/>
      <c r="K8" s="238"/>
      <c r="L8" s="238"/>
      <c r="M8" s="238"/>
    </row>
    <row r="9" spans="1:13" ht="15" x14ac:dyDescent="0.25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</row>
    <row r="10" spans="1:13" ht="15" x14ac:dyDescent="0.25">
      <c r="A10" s="319" t="s">
        <v>363</v>
      </c>
      <c r="B10" s="319"/>
      <c r="C10" s="319"/>
      <c r="D10" s="319"/>
      <c r="E10" s="319"/>
      <c r="F10" s="319"/>
      <c r="G10" s="319"/>
      <c r="H10" s="319"/>
      <c r="I10" s="319"/>
      <c r="J10" s="240"/>
      <c r="K10" s="240"/>
      <c r="L10" s="240"/>
      <c r="M10" s="240"/>
    </row>
    <row r="11" spans="1:13" ht="15" x14ac:dyDescent="0.25">
      <c r="A11" s="199"/>
      <c r="B11" s="199"/>
      <c r="C11" s="199"/>
      <c r="D11" s="199"/>
      <c r="E11" s="137" t="s">
        <v>296</v>
      </c>
      <c r="F11" s="137"/>
      <c r="G11" s="137" t="s">
        <v>297</v>
      </c>
      <c r="H11" s="199"/>
      <c r="I11" s="137" t="s">
        <v>17</v>
      </c>
      <c r="J11" s="199"/>
      <c r="K11" s="199"/>
      <c r="L11" s="199"/>
      <c r="M11" s="199"/>
    </row>
    <row r="12" spans="1:13" x14ac:dyDescent="0.2">
      <c r="A12" s="183" t="s">
        <v>4</v>
      </c>
      <c r="B12" s="183"/>
      <c r="C12" s="184"/>
      <c r="D12" s="184"/>
      <c r="E12" s="137" t="s">
        <v>274</v>
      </c>
      <c r="F12" s="137"/>
      <c r="G12" s="137" t="s">
        <v>274</v>
      </c>
      <c r="H12" s="137"/>
      <c r="I12" s="137" t="s">
        <v>274</v>
      </c>
      <c r="K12" s="126"/>
      <c r="L12" s="126"/>
    </row>
    <row r="13" spans="1:13" x14ac:dyDescent="0.2">
      <c r="A13" s="225" t="s">
        <v>5</v>
      </c>
      <c r="B13" s="225"/>
      <c r="C13" s="226" t="s">
        <v>275</v>
      </c>
      <c r="D13" s="226"/>
      <c r="E13" s="136" t="s">
        <v>276</v>
      </c>
      <c r="F13" s="136"/>
      <c r="G13" s="136" t="s">
        <v>276</v>
      </c>
      <c r="H13" s="136"/>
      <c r="I13" s="136" t="s">
        <v>276</v>
      </c>
      <c r="K13" s="126"/>
      <c r="L13" s="126"/>
    </row>
    <row r="14" spans="1:13" x14ac:dyDescent="0.2">
      <c r="A14" s="183"/>
      <c r="B14" s="183"/>
      <c r="C14" s="184" t="s">
        <v>9</v>
      </c>
      <c r="D14" s="184"/>
      <c r="E14" s="137" t="s">
        <v>10</v>
      </c>
      <c r="F14" s="137"/>
      <c r="G14" s="137" t="s">
        <v>11</v>
      </c>
      <c r="H14" s="137"/>
      <c r="I14" s="137" t="s">
        <v>45</v>
      </c>
      <c r="K14" s="126"/>
      <c r="L14" s="126"/>
    </row>
    <row r="15" spans="1:13" x14ac:dyDescent="0.2">
      <c r="A15" s="183"/>
      <c r="B15" s="183"/>
      <c r="C15" s="184"/>
      <c r="D15" s="184"/>
      <c r="E15" s="137"/>
      <c r="F15" s="137"/>
      <c r="G15" s="137"/>
      <c r="H15" s="137"/>
      <c r="I15" s="137"/>
      <c r="K15" s="126"/>
      <c r="L15" s="126"/>
    </row>
    <row r="16" spans="1:13" x14ac:dyDescent="0.2">
      <c r="A16" s="183">
        <v>1</v>
      </c>
      <c r="B16" s="183"/>
      <c r="C16" s="227">
        <v>44180</v>
      </c>
      <c r="D16" s="228"/>
      <c r="E16" s="185">
        <v>16552383.85</v>
      </c>
      <c r="F16" s="185"/>
      <c r="G16" s="185">
        <v>9520239.6300000008</v>
      </c>
      <c r="H16" s="185"/>
      <c r="I16" s="185">
        <f>SUM(E16:G16)</f>
        <v>26072623.48</v>
      </c>
      <c r="K16" s="126"/>
      <c r="L16" s="126"/>
    </row>
    <row r="17" spans="1:12" x14ac:dyDescent="0.2">
      <c r="A17" s="183">
        <f t="shared" ref="A17:A45" si="0">A16+1</f>
        <v>2</v>
      </c>
      <c r="B17" s="183"/>
      <c r="C17" s="227">
        <f t="shared" ref="C17:C28" si="1">C16+30</f>
        <v>44210</v>
      </c>
      <c r="D17" s="228"/>
      <c r="E17" s="185">
        <v>15743635.59</v>
      </c>
      <c r="F17" s="185"/>
      <c r="G17" s="185">
        <v>8758263.4800000004</v>
      </c>
      <c r="H17" s="185"/>
      <c r="I17" s="185">
        <f t="shared" ref="I17:I28" si="2">SUM(E17:G17)</f>
        <v>24501899.07</v>
      </c>
      <c r="K17" s="126"/>
      <c r="L17" s="126"/>
    </row>
    <row r="18" spans="1:12" x14ac:dyDescent="0.2">
      <c r="A18" s="183">
        <f t="shared" si="0"/>
        <v>3</v>
      </c>
      <c r="B18" s="183"/>
      <c r="C18" s="227">
        <f t="shared" si="1"/>
        <v>44240</v>
      </c>
      <c r="D18" s="228"/>
      <c r="E18" s="185">
        <v>16958007.449999999</v>
      </c>
      <c r="F18" s="185"/>
      <c r="G18" s="185">
        <v>9482224.1799999997</v>
      </c>
      <c r="H18" s="185"/>
      <c r="I18" s="185">
        <f t="shared" si="2"/>
        <v>26440231.629999999</v>
      </c>
      <c r="K18" s="126"/>
      <c r="L18" s="126"/>
    </row>
    <row r="19" spans="1:12" x14ac:dyDescent="0.2">
      <c r="A19" s="183">
        <f t="shared" si="0"/>
        <v>4</v>
      </c>
      <c r="B19" s="183"/>
      <c r="C19" s="227">
        <f t="shared" si="1"/>
        <v>44270</v>
      </c>
      <c r="D19" s="228"/>
      <c r="E19" s="185">
        <v>17408286.609999999</v>
      </c>
      <c r="F19" s="185"/>
      <c r="G19" s="185">
        <v>9459362.5099999998</v>
      </c>
      <c r="H19" s="185"/>
      <c r="I19" s="185">
        <f t="shared" si="2"/>
        <v>26867649.119999997</v>
      </c>
      <c r="K19" s="126"/>
      <c r="L19" s="126"/>
    </row>
    <row r="20" spans="1:12" x14ac:dyDescent="0.2">
      <c r="A20" s="183">
        <f t="shared" si="0"/>
        <v>5</v>
      </c>
      <c r="B20" s="183"/>
      <c r="C20" s="227">
        <f t="shared" si="1"/>
        <v>44300</v>
      </c>
      <c r="D20" s="228"/>
      <c r="E20" s="185">
        <v>17659880.710000001</v>
      </c>
      <c r="F20" s="185"/>
      <c r="G20" s="185">
        <v>9218436.6699999999</v>
      </c>
      <c r="H20" s="185"/>
      <c r="I20" s="185">
        <f t="shared" si="2"/>
        <v>26878317.380000003</v>
      </c>
      <c r="K20" s="126"/>
      <c r="L20" s="126"/>
    </row>
    <row r="21" spans="1:12" x14ac:dyDescent="0.2">
      <c r="A21" s="183">
        <f t="shared" si="0"/>
        <v>6</v>
      </c>
      <c r="B21" s="183"/>
      <c r="C21" s="227">
        <f t="shared" si="1"/>
        <v>44330</v>
      </c>
      <c r="D21" s="228"/>
      <c r="E21" s="185">
        <v>17998997.289999999</v>
      </c>
      <c r="F21" s="185"/>
      <c r="G21" s="185">
        <v>9319673.2699999996</v>
      </c>
      <c r="H21" s="185"/>
      <c r="I21" s="185">
        <f t="shared" si="2"/>
        <v>27318670.559999999</v>
      </c>
      <c r="K21" s="126"/>
      <c r="L21" s="126"/>
    </row>
    <row r="22" spans="1:12" x14ac:dyDescent="0.2">
      <c r="A22" s="183">
        <f t="shared" si="0"/>
        <v>7</v>
      </c>
      <c r="B22" s="183"/>
      <c r="C22" s="227">
        <f t="shared" si="1"/>
        <v>44360</v>
      </c>
      <c r="D22" s="228"/>
      <c r="E22" s="185">
        <v>17714340.57</v>
      </c>
      <c r="F22" s="185"/>
      <c r="G22" s="185">
        <v>8984028.2300000004</v>
      </c>
      <c r="H22" s="185"/>
      <c r="I22" s="185">
        <f t="shared" si="2"/>
        <v>26698368.800000001</v>
      </c>
      <c r="K22" s="126"/>
      <c r="L22" s="126"/>
    </row>
    <row r="23" spans="1:12" x14ac:dyDescent="0.2">
      <c r="A23" s="183">
        <f t="shared" si="0"/>
        <v>8</v>
      </c>
      <c r="B23" s="183"/>
      <c r="C23" s="227">
        <f t="shared" si="1"/>
        <v>44390</v>
      </c>
      <c r="D23" s="228"/>
      <c r="E23" s="185">
        <v>17689193.68</v>
      </c>
      <c r="F23" s="185"/>
      <c r="G23" s="185">
        <v>8775839.2899999991</v>
      </c>
      <c r="H23" s="185"/>
      <c r="I23" s="185">
        <f t="shared" si="2"/>
        <v>26465032.969999999</v>
      </c>
      <c r="K23" s="126"/>
      <c r="L23" s="126"/>
    </row>
    <row r="24" spans="1:12" x14ac:dyDescent="0.2">
      <c r="A24" s="183">
        <f t="shared" si="0"/>
        <v>9</v>
      </c>
      <c r="B24" s="183"/>
      <c r="C24" s="227">
        <f t="shared" si="1"/>
        <v>44420</v>
      </c>
      <c r="D24" s="228"/>
      <c r="E24" s="185">
        <v>17230074.399999999</v>
      </c>
      <c r="F24" s="185"/>
      <c r="G24" s="185">
        <v>8611869.8300000001</v>
      </c>
      <c r="H24" s="185"/>
      <c r="I24" s="185">
        <f t="shared" si="2"/>
        <v>25841944.229999997</v>
      </c>
      <c r="K24" s="126"/>
      <c r="L24" s="126"/>
    </row>
    <row r="25" spans="1:12" x14ac:dyDescent="0.2">
      <c r="A25" s="183">
        <f t="shared" si="0"/>
        <v>10</v>
      </c>
      <c r="B25" s="183"/>
      <c r="C25" s="227">
        <f t="shared" si="1"/>
        <v>44450</v>
      </c>
      <c r="D25" s="228"/>
      <c r="E25" s="185">
        <v>17385098.280000001</v>
      </c>
      <c r="F25" s="185"/>
      <c r="G25" s="185">
        <v>8764045.0999999996</v>
      </c>
      <c r="H25" s="185"/>
      <c r="I25" s="185">
        <f t="shared" si="2"/>
        <v>26149143.380000003</v>
      </c>
      <c r="K25" s="126"/>
      <c r="L25" s="126"/>
    </row>
    <row r="26" spans="1:12" x14ac:dyDescent="0.2">
      <c r="A26" s="183">
        <f t="shared" si="0"/>
        <v>11</v>
      </c>
      <c r="B26" s="183"/>
      <c r="C26" s="227">
        <f t="shared" si="1"/>
        <v>44480</v>
      </c>
      <c r="D26" s="228"/>
      <c r="E26" s="185">
        <v>17749177.120000001</v>
      </c>
      <c r="F26" s="185"/>
      <c r="G26" s="185">
        <v>9013164.9299999997</v>
      </c>
      <c r="H26" s="185"/>
      <c r="I26" s="185">
        <f t="shared" si="2"/>
        <v>26762342.050000001</v>
      </c>
      <c r="K26" s="126"/>
      <c r="L26" s="126"/>
    </row>
    <row r="27" spans="1:12" x14ac:dyDescent="0.2">
      <c r="A27" s="183">
        <f t="shared" si="0"/>
        <v>12</v>
      </c>
      <c r="B27" s="183"/>
      <c r="C27" s="227">
        <f t="shared" si="1"/>
        <v>44510</v>
      </c>
      <c r="D27" s="228"/>
      <c r="E27" s="185">
        <v>17983734</v>
      </c>
      <c r="F27" s="185"/>
      <c r="G27" s="185">
        <v>9201203.7699999996</v>
      </c>
      <c r="H27" s="185"/>
      <c r="I27" s="185">
        <f t="shared" si="2"/>
        <v>27184937.77</v>
      </c>
      <c r="K27" s="126"/>
      <c r="L27" s="126"/>
    </row>
    <row r="28" spans="1:12" x14ac:dyDescent="0.2">
      <c r="A28" s="183">
        <f t="shared" si="0"/>
        <v>13</v>
      </c>
      <c r="B28" s="183"/>
      <c r="C28" s="227">
        <f t="shared" si="1"/>
        <v>44540</v>
      </c>
      <c r="D28" s="228"/>
      <c r="E28" s="185">
        <v>17702910.629999999</v>
      </c>
      <c r="F28" s="185"/>
      <c r="G28" s="185">
        <v>9290741.6799999997</v>
      </c>
      <c r="H28" s="185"/>
      <c r="I28" s="185">
        <f t="shared" si="2"/>
        <v>26993652.309999999</v>
      </c>
      <c r="K28" s="126"/>
      <c r="L28" s="126"/>
    </row>
    <row r="29" spans="1:12" x14ac:dyDescent="0.2">
      <c r="A29" s="183">
        <f t="shared" si="0"/>
        <v>14</v>
      </c>
      <c r="B29" s="183"/>
      <c r="C29" s="127" t="s">
        <v>17</v>
      </c>
      <c r="D29" s="127"/>
      <c r="E29" s="193">
        <f>SUM(E16:E28)</f>
        <v>225775720.18000001</v>
      </c>
      <c r="F29" s="193"/>
      <c r="G29" s="193">
        <f t="shared" ref="G29" si="3">SUM(G16:G28)</f>
        <v>118399092.56999996</v>
      </c>
      <c r="H29" s="193"/>
      <c r="I29" s="193">
        <f>SUM(I16:I28)</f>
        <v>344174812.74999994</v>
      </c>
      <c r="K29" s="126"/>
      <c r="L29" s="126"/>
    </row>
    <row r="30" spans="1:12" x14ac:dyDescent="0.2">
      <c r="A30" s="183"/>
      <c r="B30" s="183"/>
      <c r="C30" s="127"/>
      <c r="D30" s="127"/>
      <c r="E30" s="185"/>
      <c r="F30" s="185"/>
      <c r="G30" s="185"/>
      <c r="H30" s="185"/>
      <c r="I30" s="185"/>
      <c r="K30" s="126"/>
      <c r="L30" s="126"/>
    </row>
    <row r="31" spans="1:12" x14ac:dyDescent="0.2">
      <c r="A31" s="183">
        <f>A29+1</f>
        <v>15</v>
      </c>
      <c r="B31" s="183"/>
      <c r="C31" s="223" t="s">
        <v>277</v>
      </c>
      <c r="D31" s="223"/>
      <c r="E31" s="224">
        <f>ROUND(+E29/13,2)</f>
        <v>17367363.09</v>
      </c>
      <c r="F31" s="224"/>
      <c r="G31" s="224">
        <f t="shared" ref="G31:I31" si="4">ROUND(+G29/13,2)</f>
        <v>9107622.5099999998</v>
      </c>
      <c r="H31" s="224"/>
      <c r="I31" s="224">
        <f t="shared" si="4"/>
        <v>26474985.600000001</v>
      </c>
      <c r="K31" s="126"/>
      <c r="L31" s="126"/>
    </row>
    <row r="32" spans="1:12" x14ac:dyDescent="0.2">
      <c r="A32" s="183"/>
      <c r="B32" s="183"/>
      <c r="C32" s="127"/>
      <c r="D32" s="127"/>
      <c r="E32" s="229" t="s">
        <v>160</v>
      </c>
      <c r="F32" s="229"/>
      <c r="G32" s="229" t="s">
        <v>160</v>
      </c>
      <c r="H32" s="229"/>
      <c r="I32" s="137"/>
      <c r="J32" s="126"/>
      <c r="K32" s="126"/>
      <c r="L32" s="126"/>
    </row>
    <row r="33" spans="1:12" x14ac:dyDescent="0.2">
      <c r="A33" s="183">
        <f>+A31+1</f>
        <v>16</v>
      </c>
      <c r="B33" s="183"/>
      <c r="C33" s="184"/>
      <c r="D33" s="184"/>
      <c r="E33" s="137" t="s">
        <v>278</v>
      </c>
      <c r="F33" s="137"/>
      <c r="G33" s="137"/>
      <c r="H33" s="137"/>
      <c r="I33" s="137" t="s">
        <v>274</v>
      </c>
      <c r="J33" s="137"/>
      <c r="K33" s="126"/>
      <c r="L33" s="126"/>
    </row>
    <row r="34" spans="1:12" x14ac:dyDescent="0.2">
      <c r="A34" s="183">
        <f t="shared" si="0"/>
        <v>17</v>
      </c>
      <c r="B34" s="183"/>
      <c r="C34" s="226" t="s">
        <v>279</v>
      </c>
      <c r="D34" s="226"/>
      <c r="E34" s="230" t="s">
        <v>280</v>
      </c>
      <c r="F34" s="230"/>
      <c r="G34" s="231" t="s">
        <v>281</v>
      </c>
      <c r="H34" s="231"/>
      <c r="I34" s="136" t="s">
        <v>282</v>
      </c>
      <c r="J34" s="137"/>
      <c r="K34" s="126"/>
      <c r="L34" s="126"/>
    </row>
    <row r="35" spans="1:12" x14ac:dyDescent="0.2">
      <c r="A35" s="183">
        <f t="shared" si="0"/>
        <v>18</v>
      </c>
      <c r="B35" s="183"/>
      <c r="C35" s="181" t="s">
        <v>283</v>
      </c>
      <c r="D35" s="128"/>
      <c r="E35" s="129">
        <v>2372</v>
      </c>
      <c r="F35" s="129"/>
      <c r="G35" s="130">
        <f>ROUND(E35/E37,4)</f>
        <v>0.69540000000000002</v>
      </c>
      <c r="H35" s="130"/>
      <c r="I35" s="185">
        <f>ROUND(G35*I31,0)</f>
        <v>18410705</v>
      </c>
      <c r="J35" s="137"/>
      <c r="K35" s="144"/>
      <c r="L35" s="126"/>
    </row>
    <row r="36" spans="1:12" x14ac:dyDescent="0.2">
      <c r="A36" s="183">
        <f t="shared" si="0"/>
        <v>19</v>
      </c>
      <c r="B36" s="183"/>
      <c r="C36" s="181" t="s">
        <v>284</v>
      </c>
      <c r="D36" s="128"/>
      <c r="E36" s="131">
        <v>1039</v>
      </c>
      <c r="F36" s="131"/>
      <c r="G36" s="132">
        <f>ROUND(E36/E37,4)</f>
        <v>0.30459999999999998</v>
      </c>
      <c r="H36" s="132"/>
      <c r="I36" s="133">
        <f>ROUND(G36*I31,0)</f>
        <v>8064281</v>
      </c>
      <c r="J36" s="137"/>
      <c r="K36" s="144"/>
      <c r="L36" s="126"/>
    </row>
    <row r="37" spans="1:12" ht="13.5" thickBot="1" x14ac:dyDescent="0.25">
      <c r="A37" s="183">
        <f t="shared" si="0"/>
        <v>20</v>
      </c>
      <c r="B37" s="183"/>
      <c r="C37" s="143"/>
      <c r="D37" s="127"/>
      <c r="E37" s="134">
        <f>E35+E36</f>
        <v>3411</v>
      </c>
      <c r="F37" s="134"/>
      <c r="G37" s="135">
        <f>+G35+G36</f>
        <v>1</v>
      </c>
      <c r="H37" s="135"/>
      <c r="I37" s="186">
        <f>I35+I36</f>
        <v>26474986</v>
      </c>
      <c r="J37" s="137"/>
      <c r="K37" s="126"/>
      <c r="L37" s="126"/>
    </row>
    <row r="38" spans="1:12" ht="13.5" thickTop="1" x14ac:dyDescent="0.2">
      <c r="A38" s="183"/>
      <c r="B38" s="183"/>
      <c r="C38" s="232" t="s">
        <v>160</v>
      </c>
      <c r="D38" s="232"/>
      <c r="E38" s="126"/>
      <c r="F38" s="126"/>
      <c r="G38" s="126"/>
      <c r="H38" s="126"/>
      <c r="I38" s="126"/>
      <c r="J38" s="137"/>
      <c r="K38" s="126"/>
      <c r="L38" s="126"/>
    </row>
    <row r="39" spans="1:12" x14ac:dyDescent="0.2">
      <c r="A39" s="183">
        <f>+A37+1</f>
        <v>21</v>
      </c>
      <c r="B39" s="183"/>
      <c r="C39" s="232"/>
      <c r="D39" s="232"/>
      <c r="E39" s="194" t="s">
        <v>268</v>
      </c>
      <c r="F39" s="194"/>
      <c r="G39" s="194" t="s">
        <v>269</v>
      </c>
      <c r="H39" s="137"/>
      <c r="I39" s="126"/>
      <c r="J39" s="126"/>
    </row>
    <row r="40" spans="1:12" ht="13.5" thickBot="1" x14ac:dyDescent="0.25">
      <c r="A40" s="183">
        <f t="shared" si="0"/>
        <v>22</v>
      </c>
      <c r="B40" s="183"/>
      <c r="C40" s="233" t="s">
        <v>313</v>
      </c>
      <c r="D40" s="126"/>
      <c r="E40" s="136" t="s">
        <v>285</v>
      </c>
      <c r="F40" s="136"/>
      <c r="G40" s="136" t="s">
        <v>285</v>
      </c>
      <c r="H40" s="137"/>
      <c r="I40" s="126"/>
      <c r="J40" s="126"/>
    </row>
    <row r="41" spans="1:12" x14ac:dyDescent="0.2">
      <c r="A41" s="183">
        <f t="shared" si="0"/>
        <v>23</v>
      </c>
      <c r="B41" s="183"/>
      <c r="C41" s="126" t="s">
        <v>286</v>
      </c>
      <c r="D41" s="126"/>
      <c r="E41" s="187">
        <f>+$I$35*' Page 8'!E26</f>
        <v>16398239.916029813</v>
      </c>
      <c r="F41" s="187"/>
      <c r="G41" s="187">
        <f>+$I$36*' Page 8'!E32</f>
        <v>6159096.408904681</v>
      </c>
      <c r="H41" s="138"/>
      <c r="I41" s="126"/>
      <c r="J41" s="126"/>
    </row>
    <row r="42" spans="1:12" ht="13.5" thickBot="1" x14ac:dyDescent="0.25">
      <c r="A42" s="183">
        <f t="shared" si="0"/>
        <v>24</v>
      </c>
      <c r="B42" s="183"/>
      <c r="C42" s="126" t="s">
        <v>287</v>
      </c>
      <c r="D42" s="126"/>
      <c r="E42" s="145">
        <f>+$I$35*' Page 8'!G26</f>
        <v>1869169.2717326928</v>
      </c>
      <c r="F42" s="145"/>
      <c r="G42" s="145">
        <f>+$I$36*' Page 8'!G32</f>
        <v>856340.19731064257</v>
      </c>
      <c r="H42" s="138"/>
      <c r="I42" s="126"/>
      <c r="J42" s="126"/>
    </row>
    <row r="43" spans="1:12" ht="13.5" thickBot="1" x14ac:dyDescent="0.25">
      <c r="A43" s="183">
        <f t="shared" si="0"/>
        <v>25</v>
      </c>
      <c r="B43" s="183"/>
      <c r="C43" s="126" t="s">
        <v>288</v>
      </c>
      <c r="D43" s="126"/>
      <c r="E43" s="145">
        <f>+$I$35*' Page 8'!I26</f>
        <v>143295.81223749576</v>
      </c>
      <c r="F43" s="145"/>
      <c r="G43" s="146">
        <f>+$I$36*' Page 8'!I32</f>
        <v>1002873.6195758779</v>
      </c>
      <c r="H43" s="138"/>
      <c r="I43" s="126"/>
      <c r="J43" s="126"/>
    </row>
    <row r="44" spans="1:12" x14ac:dyDescent="0.2">
      <c r="A44" s="183">
        <f t="shared" si="0"/>
        <v>26</v>
      </c>
      <c r="B44" s="183"/>
      <c r="C44" s="126" t="s">
        <v>289</v>
      </c>
      <c r="D44" s="126"/>
      <c r="E44" s="145">
        <f>+$I$35*' Page 8'!K26</f>
        <v>0</v>
      </c>
      <c r="F44" s="145"/>
      <c r="G44" s="145">
        <f>+$I$36*' Page 8'!K32</f>
        <v>45970.774208798932</v>
      </c>
      <c r="H44" s="138"/>
      <c r="I44" s="126"/>
      <c r="J44" s="126"/>
    </row>
    <row r="45" spans="1:12" ht="13.5" thickBot="1" x14ac:dyDescent="0.25">
      <c r="A45" s="183">
        <f t="shared" si="0"/>
        <v>27</v>
      </c>
      <c r="B45" s="183"/>
      <c r="C45" s="126" t="s">
        <v>17</v>
      </c>
      <c r="D45" s="126"/>
      <c r="E45" s="188">
        <f>SUM(E41:E44)</f>
        <v>18410705.000000004</v>
      </c>
      <c r="F45" s="188"/>
      <c r="G45" s="188">
        <f>SUM(G41:G44)</f>
        <v>8064281</v>
      </c>
      <c r="H45" s="138"/>
      <c r="I45" s="126"/>
      <c r="J45" s="126"/>
    </row>
    <row r="46" spans="1:12" ht="13.5" thickTop="1" x14ac:dyDescent="0.2">
      <c r="A46" s="183"/>
      <c r="B46" s="183"/>
      <c r="C46" s="139"/>
      <c r="D46" s="139"/>
      <c r="E46" s="126"/>
      <c r="F46" s="126"/>
      <c r="G46" s="126"/>
      <c r="H46" s="126"/>
      <c r="I46" s="126"/>
      <c r="J46" s="126"/>
      <c r="K46" s="126"/>
      <c r="L46" s="126"/>
    </row>
    <row r="47" spans="1:12" x14ac:dyDescent="0.2">
      <c r="A47" s="183"/>
      <c r="B47" s="183"/>
      <c r="D47" s="140"/>
      <c r="E47" s="126"/>
      <c r="F47" s="126"/>
      <c r="J47" s="126"/>
      <c r="K47" s="126"/>
      <c r="L47" s="126"/>
    </row>
    <row r="48" spans="1:12" x14ac:dyDescent="0.2">
      <c r="A48" s="183">
        <f>+A45+1</f>
        <v>28</v>
      </c>
      <c r="B48" s="183"/>
      <c r="C48" s="139" t="s">
        <v>300</v>
      </c>
      <c r="D48" s="140"/>
      <c r="E48" s="126"/>
      <c r="F48" s="126"/>
      <c r="G48" s="189">
        <f>+G43</f>
        <v>1002873.6195758779</v>
      </c>
      <c r="H48" s="234"/>
      <c r="J48" s="126"/>
      <c r="K48" s="126"/>
      <c r="L48" s="126"/>
    </row>
    <row r="49" spans="1:14" x14ac:dyDescent="0.2">
      <c r="A49" s="183">
        <f>+A48+1</f>
        <v>29</v>
      </c>
      <c r="B49" s="183"/>
      <c r="C49" s="139" t="s">
        <v>301</v>
      </c>
      <c r="D49" s="140"/>
      <c r="E49" s="126"/>
      <c r="F49" s="235" t="s">
        <v>302</v>
      </c>
      <c r="G49" s="222">
        <v>993931</v>
      </c>
      <c r="H49" s="234"/>
      <c r="J49" s="126"/>
      <c r="K49" s="126"/>
      <c r="L49" s="126"/>
    </row>
    <row r="50" spans="1:14" x14ac:dyDescent="0.2">
      <c r="A50" s="183">
        <f t="shared" ref="A50:A52" si="5">+A49+1</f>
        <v>30</v>
      </c>
      <c r="B50" s="183"/>
      <c r="C50" s="139" t="s">
        <v>304</v>
      </c>
      <c r="D50" s="139"/>
      <c r="E50" s="139"/>
      <c r="F50" s="139"/>
      <c r="G50" s="190">
        <f>+G48/G49</f>
        <v>1.0089972237266751</v>
      </c>
      <c r="H50" s="126"/>
      <c r="I50" s="190"/>
      <c r="J50" s="126"/>
      <c r="K50" s="126"/>
      <c r="L50" s="126"/>
    </row>
    <row r="51" spans="1:14" x14ac:dyDescent="0.2">
      <c r="A51" s="183">
        <f t="shared" si="5"/>
        <v>31</v>
      </c>
      <c r="B51" s="183"/>
      <c r="C51" s="139" t="s">
        <v>314</v>
      </c>
      <c r="D51" s="141"/>
      <c r="E51" s="126"/>
      <c r="F51" s="126" t="s">
        <v>303</v>
      </c>
      <c r="G51" s="191">
        <v>365</v>
      </c>
      <c r="H51" s="126"/>
      <c r="I51" s="242"/>
      <c r="J51" s="126"/>
      <c r="K51" s="126"/>
      <c r="L51" s="126"/>
    </row>
    <row r="52" spans="1:14" x14ac:dyDescent="0.2">
      <c r="A52" s="183">
        <f t="shared" si="5"/>
        <v>32</v>
      </c>
      <c r="B52" s="183"/>
      <c r="C52" s="139" t="s">
        <v>315</v>
      </c>
      <c r="D52" s="139"/>
      <c r="E52" s="126"/>
      <c r="F52" s="126"/>
      <c r="G52" s="241">
        <f>+G50*G51</f>
        <v>368.28398666023639</v>
      </c>
      <c r="H52" s="126"/>
      <c r="I52" s="192"/>
      <c r="J52" s="126"/>
      <c r="K52" s="126"/>
      <c r="L52" s="126"/>
    </row>
    <row r="53" spans="1:14" x14ac:dyDescent="0.2">
      <c r="A53" s="183"/>
      <c r="B53" s="183"/>
      <c r="D53" s="127"/>
      <c r="E53" s="126"/>
      <c r="F53" s="126"/>
      <c r="G53" s="147"/>
      <c r="H53" s="126"/>
      <c r="I53" s="126"/>
      <c r="J53" s="126"/>
      <c r="K53" s="126"/>
      <c r="L53" s="126"/>
    </row>
    <row r="54" spans="1:14" x14ac:dyDescent="0.2">
      <c r="A54" s="183"/>
      <c r="B54" s="142"/>
      <c r="C54" s="140" t="s">
        <v>290</v>
      </c>
      <c r="D54" s="127"/>
      <c r="E54" s="126"/>
      <c r="F54" s="126"/>
      <c r="G54" s="126"/>
      <c r="H54" s="126"/>
      <c r="I54" s="126"/>
      <c r="J54" s="126"/>
      <c r="K54" s="126"/>
      <c r="L54" s="126"/>
    </row>
    <row r="55" spans="1:14" x14ac:dyDescent="0.2">
      <c r="A55" s="183"/>
      <c r="B55" s="142"/>
      <c r="C55" s="140" t="s">
        <v>291</v>
      </c>
      <c r="D55" s="127"/>
      <c r="E55" s="126"/>
      <c r="F55" s="126"/>
      <c r="G55" s="126"/>
      <c r="H55" s="126"/>
      <c r="I55" s="126"/>
      <c r="J55" s="126"/>
      <c r="K55" s="126"/>
      <c r="L55" s="126"/>
    </row>
    <row r="56" spans="1:14" x14ac:dyDescent="0.2">
      <c r="A56" s="183"/>
      <c r="B56" s="142"/>
      <c r="C56" s="140" t="s">
        <v>311</v>
      </c>
      <c r="D56" s="127"/>
      <c r="G56" s="126"/>
      <c r="H56" s="126"/>
      <c r="I56" s="126"/>
      <c r="J56" s="126"/>
      <c r="K56" s="126"/>
      <c r="L56" s="126"/>
    </row>
    <row r="57" spans="1:14" x14ac:dyDescent="0.2">
      <c r="A57" s="183"/>
      <c r="B57" s="142"/>
      <c r="C57" s="140" t="s">
        <v>292</v>
      </c>
      <c r="D57" s="127"/>
      <c r="G57" s="126"/>
      <c r="H57" s="126"/>
      <c r="I57" s="126"/>
      <c r="J57" s="126"/>
      <c r="K57" s="126"/>
      <c r="L57" s="126"/>
    </row>
    <row r="58" spans="1:14" x14ac:dyDescent="0.2">
      <c r="A58" s="142"/>
      <c r="B58" s="142"/>
      <c r="C58" s="127"/>
      <c r="D58" s="127"/>
      <c r="E58" s="126"/>
      <c r="F58" s="126"/>
      <c r="G58" s="126"/>
      <c r="H58" s="126"/>
      <c r="I58" s="126"/>
      <c r="J58" s="126"/>
      <c r="K58" s="126"/>
      <c r="L58" s="126"/>
    </row>
    <row r="59" spans="1:14" x14ac:dyDescent="0.2">
      <c r="C59" s="234" t="s">
        <v>312</v>
      </c>
      <c r="I59" s="236"/>
      <c r="J59" s="237"/>
      <c r="K59" s="237"/>
      <c r="L59" s="237"/>
      <c r="M59" s="237"/>
      <c r="N59" s="237"/>
    </row>
    <row r="60" spans="1:14" x14ac:dyDescent="0.2">
      <c r="I60" s="216"/>
      <c r="J60" s="195"/>
      <c r="K60" s="195"/>
      <c r="L60" s="195"/>
      <c r="M60" s="195"/>
      <c r="N60" s="195"/>
    </row>
    <row r="61" spans="1:14" x14ac:dyDescent="0.2">
      <c r="A61" s="321" t="s">
        <v>39</v>
      </c>
      <c r="B61" s="321"/>
      <c r="C61" s="321"/>
      <c r="D61" s="321"/>
      <c r="E61" s="321"/>
      <c r="F61" s="321"/>
      <c r="G61" s="321"/>
      <c r="H61" s="321"/>
      <c r="I61" s="321"/>
      <c r="J61" s="248"/>
      <c r="K61" s="248"/>
      <c r="L61" s="248"/>
      <c r="M61" s="248"/>
      <c r="N61" s="195"/>
    </row>
    <row r="62" spans="1:14" x14ac:dyDescent="0.2">
      <c r="A62" s="321" t="s">
        <v>40</v>
      </c>
      <c r="B62" s="321"/>
      <c r="C62" s="321"/>
      <c r="D62" s="321"/>
      <c r="E62" s="321"/>
      <c r="F62" s="321"/>
      <c r="G62" s="321"/>
      <c r="H62" s="321"/>
      <c r="I62" s="321"/>
      <c r="J62" s="248"/>
      <c r="K62" s="248"/>
      <c r="L62" s="248"/>
      <c r="M62" s="248"/>
      <c r="N62" s="195"/>
    </row>
    <row r="63" spans="1:14" x14ac:dyDescent="0.2">
      <c r="A63" s="321" t="s">
        <v>148</v>
      </c>
      <c r="B63" s="321"/>
      <c r="C63" s="321"/>
      <c r="D63" s="321"/>
      <c r="E63" s="321"/>
      <c r="F63" s="321"/>
      <c r="G63" s="321"/>
      <c r="H63" s="321"/>
      <c r="I63" s="321"/>
      <c r="J63" s="248"/>
      <c r="K63" s="248"/>
      <c r="L63" s="248"/>
      <c r="M63" s="248"/>
      <c r="N63" s="195"/>
    </row>
    <row r="64" spans="1:14" x14ac:dyDescent="0.2">
      <c r="I64" s="216"/>
      <c r="J64" s="195"/>
      <c r="K64" s="195"/>
      <c r="L64" s="195"/>
      <c r="M64" s="195"/>
      <c r="N64" s="195"/>
    </row>
    <row r="65" spans="9:14" x14ac:dyDescent="0.2">
      <c r="I65" s="216"/>
      <c r="J65" s="195"/>
      <c r="K65" s="195"/>
      <c r="L65" s="195"/>
      <c r="M65" s="195"/>
      <c r="N65" s="195"/>
    </row>
    <row r="66" spans="9:14" x14ac:dyDescent="0.2">
      <c r="I66" s="216"/>
      <c r="J66" s="195"/>
      <c r="K66" s="195"/>
      <c r="L66" s="195"/>
      <c r="M66" s="195"/>
      <c r="N66" s="195"/>
    </row>
    <row r="67" spans="9:14" x14ac:dyDescent="0.2">
      <c r="I67" s="216"/>
      <c r="J67" s="195"/>
      <c r="K67" s="195"/>
      <c r="L67" s="195"/>
      <c r="M67" s="195"/>
      <c r="N67" s="195"/>
    </row>
    <row r="68" spans="9:14" x14ac:dyDescent="0.2">
      <c r="I68" s="216"/>
      <c r="J68" s="195"/>
      <c r="K68" s="195"/>
      <c r="L68" s="195"/>
      <c r="M68" s="195"/>
      <c r="N68" s="195"/>
    </row>
    <row r="69" spans="9:14" x14ac:dyDescent="0.2">
      <c r="I69" s="217"/>
      <c r="J69" s="195"/>
      <c r="K69" s="195"/>
      <c r="L69" s="195"/>
      <c r="M69" s="195"/>
      <c r="N69" s="195"/>
    </row>
    <row r="70" spans="9:14" x14ac:dyDescent="0.2">
      <c r="I70" s="216"/>
      <c r="J70" s="195"/>
      <c r="K70" s="195"/>
      <c r="L70" s="195"/>
      <c r="M70" s="195"/>
      <c r="N70" s="195"/>
    </row>
    <row r="71" spans="9:14" x14ac:dyDescent="0.2">
      <c r="I71" s="216"/>
      <c r="J71" s="195"/>
      <c r="K71" s="195"/>
      <c r="L71" s="195"/>
      <c r="M71" s="195"/>
      <c r="N71" s="195"/>
    </row>
    <row r="72" spans="9:14" x14ac:dyDescent="0.2">
      <c r="I72" s="218"/>
      <c r="J72" s="195"/>
      <c r="K72" s="195"/>
      <c r="L72" s="195"/>
      <c r="M72" s="195"/>
      <c r="N72" s="195"/>
    </row>
    <row r="73" spans="9:14" x14ac:dyDescent="0.2">
      <c r="I73" s="218"/>
      <c r="J73" s="219"/>
      <c r="K73" s="219"/>
      <c r="L73" s="219"/>
      <c r="M73" s="219"/>
      <c r="N73" s="219"/>
    </row>
    <row r="74" spans="9:14" x14ac:dyDescent="0.2">
      <c r="I74" s="216"/>
      <c r="J74" s="195"/>
      <c r="K74" s="195"/>
      <c r="L74" s="195"/>
      <c r="M74" s="195"/>
      <c r="N74" s="195"/>
    </row>
    <row r="75" spans="9:14" x14ac:dyDescent="0.2">
      <c r="I75" s="216"/>
      <c r="J75" s="195"/>
      <c r="K75" s="195"/>
      <c r="L75" s="195"/>
      <c r="M75" s="195"/>
      <c r="N75" s="195"/>
    </row>
    <row r="76" spans="9:14" x14ac:dyDescent="0.2">
      <c r="I76" s="216"/>
      <c r="J76" s="195"/>
      <c r="K76" s="195"/>
      <c r="L76" s="195"/>
      <c r="M76" s="195"/>
      <c r="N76" s="195"/>
    </row>
    <row r="77" spans="9:14" x14ac:dyDescent="0.2">
      <c r="I77" s="216"/>
      <c r="J77" s="195"/>
      <c r="K77" s="195"/>
      <c r="L77" s="195"/>
      <c r="M77" s="195"/>
      <c r="N77" s="195"/>
    </row>
    <row r="78" spans="9:14" x14ac:dyDescent="0.2">
      <c r="I78" s="216"/>
      <c r="J78" s="195"/>
      <c r="K78" s="195"/>
      <c r="L78" s="195"/>
      <c r="M78" s="195"/>
      <c r="N78" s="195"/>
    </row>
    <row r="79" spans="9:14" x14ac:dyDescent="0.2">
      <c r="I79" s="220"/>
      <c r="J79" s="195"/>
      <c r="K79" s="195"/>
      <c r="L79" s="195"/>
      <c r="M79" s="195"/>
      <c r="N79" s="195"/>
    </row>
    <row r="80" spans="9:14" x14ac:dyDescent="0.2">
      <c r="I80" s="218"/>
      <c r="J80" s="195"/>
      <c r="K80" s="195"/>
      <c r="L80" s="195"/>
      <c r="M80" s="195"/>
      <c r="N80" s="195"/>
    </row>
    <row r="81" spans="9:14" x14ac:dyDescent="0.2">
      <c r="I81" s="218"/>
      <c r="J81" s="219"/>
      <c r="K81" s="219"/>
      <c r="L81" s="219"/>
      <c r="M81" s="219"/>
      <c r="N81" s="219"/>
    </row>
    <row r="82" spans="9:14" x14ac:dyDescent="0.2">
      <c r="I82" s="221"/>
      <c r="J82" s="221"/>
      <c r="K82" s="221"/>
      <c r="L82" s="221"/>
      <c r="M82" s="221"/>
      <c r="N82" s="221"/>
    </row>
    <row r="83" spans="9:14" x14ac:dyDescent="0.2">
      <c r="I83" s="221"/>
      <c r="J83" s="221"/>
      <c r="K83" s="221"/>
      <c r="L83" s="221"/>
      <c r="M83" s="221"/>
      <c r="N83" s="221"/>
    </row>
    <row r="84" spans="9:14" x14ac:dyDescent="0.2">
      <c r="I84" s="221"/>
      <c r="J84" s="221"/>
      <c r="K84" s="221"/>
      <c r="L84" s="221"/>
      <c r="M84" s="221"/>
      <c r="N84" s="221"/>
    </row>
    <row r="85" spans="9:14" x14ac:dyDescent="0.2">
      <c r="I85" s="221"/>
      <c r="J85" s="221"/>
      <c r="K85" s="221"/>
      <c r="L85" s="221"/>
      <c r="M85" s="221"/>
      <c r="N85" s="221"/>
    </row>
    <row r="86" spans="9:14" x14ac:dyDescent="0.2">
      <c r="I86" s="221"/>
      <c r="J86" s="221"/>
      <c r="K86" s="221"/>
      <c r="L86" s="221"/>
      <c r="M86" s="221"/>
      <c r="N86" s="221"/>
    </row>
    <row r="87" spans="9:14" x14ac:dyDescent="0.2">
      <c r="I87" s="221"/>
      <c r="J87" s="221"/>
      <c r="K87" s="221"/>
      <c r="L87" s="221"/>
      <c r="M87" s="221"/>
      <c r="N87" s="221"/>
    </row>
    <row r="88" spans="9:14" x14ac:dyDescent="0.2">
      <c r="I88" s="221"/>
      <c r="J88" s="221"/>
      <c r="K88" s="221"/>
      <c r="L88" s="221"/>
      <c r="M88" s="221"/>
      <c r="N88" s="221"/>
    </row>
    <row r="89" spans="9:14" x14ac:dyDescent="0.2">
      <c r="I89" s="221"/>
      <c r="J89" s="221"/>
      <c r="K89" s="221"/>
      <c r="L89" s="221"/>
      <c r="M89" s="221"/>
      <c r="N89" s="221"/>
    </row>
    <row r="90" spans="9:14" x14ac:dyDescent="0.2">
      <c r="I90" s="221"/>
      <c r="J90" s="221"/>
      <c r="K90" s="221"/>
      <c r="L90" s="221"/>
      <c r="M90" s="221"/>
      <c r="N90" s="221"/>
    </row>
    <row r="91" spans="9:14" x14ac:dyDescent="0.2">
      <c r="I91" s="221"/>
      <c r="J91" s="221"/>
      <c r="K91" s="221"/>
      <c r="L91" s="221"/>
      <c r="M91" s="221"/>
      <c r="N91" s="221"/>
    </row>
    <row r="92" spans="9:14" x14ac:dyDescent="0.2">
      <c r="I92" s="221"/>
      <c r="J92" s="221"/>
      <c r="K92" s="221"/>
      <c r="L92" s="221"/>
      <c r="M92" s="221"/>
      <c r="N92" s="221"/>
    </row>
    <row r="93" spans="9:14" x14ac:dyDescent="0.2">
      <c r="I93" s="221"/>
      <c r="J93" s="221"/>
      <c r="K93" s="221"/>
      <c r="L93" s="221"/>
      <c r="M93" s="221"/>
      <c r="N93" s="221"/>
    </row>
    <row r="94" spans="9:14" x14ac:dyDescent="0.2">
      <c r="I94" s="221"/>
      <c r="J94" s="221"/>
      <c r="K94" s="221"/>
      <c r="L94" s="221"/>
      <c r="M94" s="221"/>
      <c r="N94" s="221"/>
    </row>
    <row r="95" spans="9:14" x14ac:dyDescent="0.2">
      <c r="I95" s="221"/>
      <c r="J95" s="221"/>
      <c r="K95" s="221"/>
      <c r="L95" s="221"/>
      <c r="M95" s="221"/>
      <c r="N95" s="221"/>
    </row>
    <row r="96" spans="9:14" x14ac:dyDescent="0.2">
      <c r="I96" s="221"/>
      <c r="J96" s="221"/>
      <c r="K96" s="221"/>
      <c r="L96" s="221"/>
      <c r="M96" s="221"/>
      <c r="N96" s="221"/>
    </row>
    <row r="97" spans="9:14" x14ac:dyDescent="0.2">
      <c r="I97" s="221"/>
      <c r="J97" s="221"/>
      <c r="K97" s="221"/>
      <c r="L97" s="221"/>
      <c r="M97" s="221"/>
      <c r="N97" s="221"/>
    </row>
    <row r="98" spans="9:14" x14ac:dyDescent="0.2">
      <c r="I98" s="221"/>
      <c r="J98" s="221"/>
      <c r="K98" s="221"/>
      <c r="L98" s="221"/>
      <c r="M98" s="221"/>
      <c r="N98" s="221"/>
    </row>
    <row r="99" spans="9:14" x14ac:dyDescent="0.2">
      <c r="I99" s="221"/>
      <c r="J99" s="221"/>
      <c r="K99" s="221"/>
      <c r="L99" s="221"/>
      <c r="M99" s="221"/>
      <c r="N99" s="221"/>
    </row>
    <row r="100" spans="9:14" x14ac:dyDescent="0.2">
      <c r="I100" s="221"/>
      <c r="J100" s="221"/>
      <c r="K100" s="221"/>
      <c r="L100" s="221"/>
      <c r="M100" s="221"/>
      <c r="N100" s="221"/>
    </row>
    <row r="101" spans="9:14" x14ac:dyDescent="0.2">
      <c r="I101" s="221"/>
      <c r="J101" s="221"/>
      <c r="K101" s="221"/>
      <c r="L101" s="221"/>
      <c r="M101" s="221"/>
      <c r="N101" s="221"/>
    </row>
    <row r="102" spans="9:14" x14ac:dyDescent="0.2">
      <c r="I102" s="221"/>
      <c r="J102" s="221"/>
      <c r="K102" s="221"/>
      <c r="L102" s="221"/>
      <c r="M102" s="221"/>
      <c r="N102" s="221"/>
    </row>
    <row r="103" spans="9:14" x14ac:dyDescent="0.2">
      <c r="I103" s="221"/>
      <c r="J103" s="221"/>
      <c r="K103" s="221"/>
      <c r="L103" s="221"/>
      <c r="M103" s="221"/>
      <c r="N103" s="221"/>
    </row>
    <row r="104" spans="9:14" x14ac:dyDescent="0.2">
      <c r="I104" s="221"/>
      <c r="J104" s="221"/>
      <c r="K104" s="221"/>
      <c r="L104" s="221"/>
      <c r="M104" s="221"/>
      <c r="N104" s="221"/>
    </row>
    <row r="105" spans="9:14" x14ac:dyDescent="0.2">
      <c r="I105" s="221"/>
      <c r="J105" s="221"/>
      <c r="K105" s="221"/>
      <c r="L105" s="221"/>
      <c r="M105" s="221"/>
      <c r="N105" s="221"/>
    </row>
    <row r="106" spans="9:14" x14ac:dyDescent="0.2">
      <c r="I106" s="221"/>
      <c r="J106" s="221"/>
      <c r="K106" s="221"/>
      <c r="L106" s="221"/>
      <c r="M106" s="221"/>
      <c r="N106" s="221"/>
    </row>
    <row r="107" spans="9:14" x14ac:dyDescent="0.2">
      <c r="I107" s="221"/>
      <c r="J107" s="221"/>
      <c r="K107" s="221"/>
      <c r="L107" s="221"/>
      <c r="M107" s="221"/>
      <c r="N107" s="221"/>
    </row>
    <row r="108" spans="9:14" x14ac:dyDescent="0.2">
      <c r="I108" s="221"/>
      <c r="J108" s="221"/>
      <c r="K108" s="221"/>
      <c r="L108" s="221"/>
      <c r="M108" s="221"/>
      <c r="N108" s="221"/>
    </row>
    <row r="109" spans="9:14" x14ac:dyDescent="0.2">
      <c r="I109" s="221"/>
      <c r="J109" s="221"/>
      <c r="K109" s="221"/>
      <c r="L109" s="221"/>
      <c r="M109" s="221"/>
      <c r="N109" s="221"/>
    </row>
    <row r="110" spans="9:14" x14ac:dyDescent="0.2">
      <c r="I110" s="221"/>
      <c r="J110" s="221"/>
      <c r="K110" s="221"/>
      <c r="L110" s="221"/>
      <c r="M110" s="221"/>
      <c r="N110" s="221"/>
    </row>
    <row r="111" spans="9:14" x14ac:dyDescent="0.2">
      <c r="I111" s="221"/>
      <c r="J111" s="221"/>
      <c r="K111" s="221"/>
      <c r="L111" s="221"/>
      <c r="M111" s="221"/>
      <c r="N111" s="221"/>
    </row>
    <row r="112" spans="9:14" x14ac:dyDescent="0.2">
      <c r="I112" s="221"/>
      <c r="J112" s="221"/>
      <c r="K112" s="221"/>
      <c r="L112" s="221"/>
      <c r="M112" s="221"/>
      <c r="N112" s="221"/>
    </row>
    <row r="113" spans="9:14" x14ac:dyDescent="0.2">
      <c r="I113" s="221"/>
      <c r="J113" s="221"/>
      <c r="K113" s="221"/>
      <c r="L113" s="221"/>
      <c r="M113" s="221"/>
      <c r="N113" s="221"/>
    </row>
    <row r="114" spans="9:14" x14ac:dyDescent="0.2">
      <c r="I114" s="221"/>
      <c r="J114" s="221"/>
      <c r="K114" s="221"/>
      <c r="L114" s="221"/>
      <c r="M114" s="221"/>
      <c r="N114" s="221"/>
    </row>
    <row r="115" spans="9:14" x14ac:dyDescent="0.2">
      <c r="I115" s="221"/>
      <c r="J115" s="221"/>
      <c r="K115" s="221"/>
      <c r="L115" s="221"/>
      <c r="M115" s="221"/>
      <c r="N115" s="221"/>
    </row>
    <row r="116" spans="9:14" x14ac:dyDescent="0.2">
      <c r="I116" s="221"/>
      <c r="J116" s="221"/>
      <c r="K116" s="221"/>
      <c r="L116" s="221"/>
      <c r="M116" s="221"/>
      <c r="N116" s="221"/>
    </row>
    <row r="117" spans="9:14" x14ac:dyDescent="0.2">
      <c r="I117" s="221"/>
      <c r="J117" s="221"/>
      <c r="K117" s="221"/>
      <c r="L117" s="221"/>
      <c r="M117" s="221"/>
      <c r="N117" s="221"/>
    </row>
    <row r="118" spans="9:14" x14ac:dyDescent="0.2">
      <c r="I118" s="221"/>
      <c r="J118" s="221"/>
      <c r="K118" s="221"/>
      <c r="L118" s="221"/>
      <c r="M118" s="221"/>
      <c r="N118" s="221"/>
    </row>
    <row r="119" spans="9:14" x14ac:dyDescent="0.2">
      <c r="I119" s="221"/>
      <c r="J119" s="221"/>
      <c r="K119" s="221"/>
      <c r="L119" s="221"/>
      <c r="M119" s="221"/>
      <c r="N119" s="221"/>
    </row>
    <row r="120" spans="9:14" x14ac:dyDescent="0.2">
      <c r="I120" s="221"/>
      <c r="J120" s="221"/>
      <c r="K120" s="221"/>
      <c r="L120" s="221"/>
      <c r="M120" s="221"/>
      <c r="N120" s="221"/>
    </row>
    <row r="121" spans="9:14" x14ac:dyDescent="0.2">
      <c r="I121" s="221"/>
      <c r="J121" s="221"/>
      <c r="K121" s="221"/>
      <c r="L121" s="221"/>
      <c r="M121" s="221"/>
      <c r="N121" s="221"/>
    </row>
    <row r="122" spans="9:14" x14ac:dyDescent="0.2">
      <c r="I122" s="221"/>
      <c r="J122" s="221"/>
      <c r="K122" s="221"/>
      <c r="L122" s="221"/>
      <c r="M122" s="221"/>
      <c r="N122" s="221"/>
    </row>
    <row r="123" spans="9:14" x14ac:dyDescent="0.2">
      <c r="I123" s="221"/>
      <c r="J123" s="221"/>
      <c r="K123" s="221"/>
      <c r="L123" s="221"/>
      <c r="M123" s="221"/>
      <c r="N123" s="221"/>
    </row>
    <row r="124" spans="9:14" x14ac:dyDescent="0.2">
      <c r="I124" s="221"/>
      <c r="J124" s="221"/>
      <c r="K124" s="221"/>
      <c r="L124" s="221"/>
      <c r="M124" s="221"/>
      <c r="N124" s="221"/>
    </row>
    <row r="125" spans="9:14" x14ac:dyDescent="0.2">
      <c r="I125" s="221"/>
      <c r="J125" s="221"/>
      <c r="K125" s="221"/>
      <c r="L125" s="221"/>
      <c r="M125" s="221"/>
      <c r="N125" s="221"/>
    </row>
    <row r="126" spans="9:14" x14ac:dyDescent="0.2">
      <c r="I126" s="221"/>
      <c r="J126" s="221"/>
      <c r="K126" s="221"/>
      <c r="L126" s="221"/>
      <c r="M126" s="221"/>
      <c r="N126" s="221"/>
    </row>
    <row r="127" spans="9:14" x14ac:dyDescent="0.2">
      <c r="I127" s="221"/>
      <c r="J127" s="221"/>
      <c r="K127" s="221"/>
      <c r="L127" s="221"/>
      <c r="M127" s="221"/>
      <c r="N127" s="221"/>
    </row>
    <row r="128" spans="9:14" x14ac:dyDescent="0.2">
      <c r="I128" s="221"/>
      <c r="J128" s="221"/>
      <c r="K128" s="221"/>
      <c r="L128" s="221"/>
      <c r="M128" s="221"/>
      <c r="N128" s="221"/>
    </row>
    <row r="129" spans="9:14" x14ac:dyDescent="0.2">
      <c r="I129" s="221"/>
      <c r="J129" s="221"/>
      <c r="K129" s="221"/>
      <c r="L129" s="221"/>
      <c r="M129" s="221"/>
      <c r="N129" s="221"/>
    </row>
    <row r="130" spans="9:14" x14ac:dyDescent="0.2">
      <c r="I130" s="221"/>
      <c r="J130" s="221"/>
      <c r="K130" s="221"/>
      <c r="L130" s="221"/>
      <c r="M130" s="221"/>
      <c r="N130" s="221"/>
    </row>
    <row r="131" spans="9:14" x14ac:dyDescent="0.2">
      <c r="I131" s="221"/>
      <c r="J131" s="221"/>
      <c r="K131" s="221"/>
      <c r="L131" s="221"/>
      <c r="M131" s="221"/>
      <c r="N131" s="221"/>
    </row>
    <row r="132" spans="9:14" x14ac:dyDescent="0.2">
      <c r="I132" s="221"/>
      <c r="J132" s="221"/>
      <c r="K132" s="221"/>
      <c r="L132" s="221"/>
      <c r="M132" s="221"/>
      <c r="N132" s="221"/>
    </row>
    <row r="133" spans="9:14" x14ac:dyDescent="0.2">
      <c r="I133" s="221"/>
      <c r="J133" s="221"/>
      <c r="K133" s="221"/>
      <c r="L133" s="221"/>
      <c r="M133" s="221"/>
      <c r="N133" s="221"/>
    </row>
    <row r="134" spans="9:14" x14ac:dyDescent="0.2">
      <c r="I134" s="221"/>
      <c r="J134" s="221"/>
      <c r="K134" s="221"/>
      <c r="L134" s="221"/>
      <c r="M134" s="221"/>
      <c r="N134" s="221"/>
    </row>
    <row r="135" spans="9:14" x14ac:dyDescent="0.2">
      <c r="I135" s="221"/>
      <c r="J135" s="221"/>
      <c r="K135" s="221"/>
      <c r="L135" s="221"/>
      <c r="M135" s="221"/>
      <c r="N135" s="221"/>
    </row>
    <row r="136" spans="9:14" x14ac:dyDescent="0.2">
      <c r="I136" s="221"/>
      <c r="J136" s="221"/>
      <c r="K136" s="221"/>
      <c r="L136" s="221"/>
      <c r="M136" s="221"/>
      <c r="N136" s="221"/>
    </row>
    <row r="137" spans="9:14" x14ac:dyDescent="0.2">
      <c r="I137" s="221"/>
      <c r="J137" s="221"/>
      <c r="K137" s="221"/>
      <c r="L137" s="221"/>
      <c r="M137" s="221"/>
      <c r="N137" s="221"/>
    </row>
    <row r="138" spans="9:14" x14ac:dyDescent="0.2">
      <c r="I138" s="221"/>
      <c r="J138" s="221"/>
      <c r="K138" s="221"/>
      <c r="L138" s="221"/>
      <c r="M138" s="221"/>
      <c r="N138" s="221"/>
    </row>
    <row r="139" spans="9:14" x14ac:dyDescent="0.2">
      <c r="I139" s="221"/>
      <c r="J139" s="221"/>
      <c r="K139" s="221"/>
      <c r="L139" s="221"/>
      <c r="M139" s="221"/>
      <c r="N139" s="221"/>
    </row>
    <row r="140" spans="9:14" x14ac:dyDescent="0.2">
      <c r="I140" s="221"/>
      <c r="J140" s="221"/>
      <c r="K140" s="221"/>
      <c r="L140" s="221"/>
      <c r="M140" s="221"/>
      <c r="N140" s="221"/>
    </row>
    <row r="141" spans="9:14" x14ac:dyDescent="0.2">
      <c r="I141" s="221"/>
      <c r="J141" s="221"/>
      <c r="K141" s="221"/>
      <c r="L141" s="221"/>
      <c r="M141" s="221"/>
      <c r="N141" s="221"/>
    </row>
    <row r="142" spans="9:14" x14ac:dyDescent="0.2">
      <c r="I142" s="221"/>
      <c r="J142" s="221"/>
      <c r="K142" s="221"/>
      <c r="L142" s="221"/>
      <c r="M142" s="221"/>
      <c r="N142" s="221"/>
    </row>
    <row r="143" spans="9:14" x14ac:dyDescent="0.2">
      <c r="I143" s="221"/>
      <c r="J143" s="221"/>
      <c r="K143" s="221"/>
      <c r="L143" s="221"/>
      <c r="M143" s="221"/>
      <c r="N143" s="221"/>
    </row>
    <row r="144" spans="9:14" x14ac:dyDescent="0.2">
      <c r="I144" s="221"/>
      <c r="J144" s="221"/>
      <c r="K144" s="221"/>
      <c r="L144" s="221"/>
      <c r="M144" s="221"/>
      <c r="N144" s="221"/>
    </row>
    <row r="145" spans="9:14" x14ac:dyDescent="0.2">
      <c r="I145" s="221"/>
      <c r="J145" s="221"/>
      <c r="K145" s="221"/>
      <c r="L145" s="221"/>
      <c r="M145" s="221"/>
      <c r="N145" s="221"/>
    </row>
    <row r="146" spans="9:14" x14ac:dyDescent="0.2">
      <c r="I146" s="221"/>
      <c r="J146" s="221"/>
      <c r="K146" s="221"/>
      <c r="L146" s="221"/>
      <c r="M146" s="221"/>
      <c r="N146" s="221"/>
    </row>
    <row r="147" spans="9:14" x14ac:dyDescent="0.2">
      <c r="I147" s="221"/>
      <c r="J147" s="221"/>
      <c r="K147" s="221"/>
      <c r="L147" s="221"/>
      <c r="M147" s="221"/>
      <c r="N147" s="221"/>
    </row>
    <row r="148" spans="9:14" x14ac:dyDescent="0.2">
      <c r="I148" s="221"/>
      <c r="J148" s="221"/>
      <c r="K148" s="221"/>
      <c r="L148" s="221"/>
      <c r="M148" s="221"/>
      <c r="N148" s="221"/>
    </row>
    <row r="149" spans="9:14" x14ac:dyDescent="0.2">
      <c r="I149" s="221"/>
      <c r="J149" s="221"/>
      <c r="K149" s="221"/>
      <c r="L149" s="221"/>
      <c r="M149" s="221"/>
      <c r="N149" s="221"/>
    </row>
    <row r="150" spans="9:14" x14ac:dyDescent="0.2">
      <c r="I150" s="221"/>
      <c r="J150" s="221"/>
      <c r="K150" s="221"/>
      <c r="L150" s="221"/>
      <c r="M150" s="221"/>
      <c r="N150" s="221"/>
    </row>
    <row r="151" spans="9:14" x14ac:dyDescent="0.2">
      <c r="I151" s="221"/>
      <c r="J151" s="221"/>
      <c r="K151" s="221"/>
      <c r="L151" s="221"/>
      <c r="M151" s="221"/>
      <c r="N151" s="221"/>
    </row>
    <row r="152" spans="9:14" x14ac:dyDescent="0.2">
      <c r="I152" s="221"/>
      <c r="J152" s="221"/>
      <c r="K152" s="221"/>
      <c r="L152" s="221"/>
      <c r="M152" s="221"/>
      <c r="N152" s="221"/>
    </row>
    <row r="153" spans="9:14" x14ac:dyDescent="0.2">
      <c r="I153" s="221"/>
      <c r="J153" s="221"/>
      <c r="K153" s="221"/>
      <c r="L153" s="221"/>
      <c r="M153" s="221"/>
      <c r="N153" s="221"/>
    </row>
    <row r="154" spans="9:14" x14ac:dyDescent="0.2">
      <c r="I154" s="221"/>
      <c r="J154" s="221"/>
      <c r="K154" s="221"/>
      <c r="L154" s="221"/>
      <c r="M154" s="221"/>
      <c r="N154" s="221"/>
    </row>
    <row r="155" spans="9:14" x14ac:dyDescent="0.2">
      <c r="I155" s="221"/>
      <c r="J155" s="221"/>
      <c r="K155" s="221"/>
      <c r="L155" s="221"/>
      <c r="M155" s="221"/>
      <c r="N155" s="221"/>
    </row>
    <row r="156" spans="9:14" x14ac:dyDescent="0.2">
      <c r="I156" s="221"/>
      <c r="J156" s="221"/>
      <c r="K156" s="221"/>
      <c r="L156" s="221"/>
      <c r="M156" s="221"/>
      <c r="N156" s="221"/>
    </row>
    <row r="157" spans="9:14" x14ac:dyDescent="0.2">
      <c r="I157" s="221"/>
      <c r="J157" s="221"/>
      <c r="K157" s="221"/>
      <c r="L157" s="221"/>
      <c r="M157" s="221"/>
      <c r="N157" s="221"/>
    </row>
    <row r="158" spans="9:14" x14ac:dyDescent="0.2">
      <c r="I158" s="221"/>
      <c r="J158" s="221"/>
      <c r="K158" s="221"/>
      <c r="L158" s="221"/>
      <c r="M158" s="221"/>
      <c r="N158" s="221"/>
    </row>
    <row r="159" spans="9:14" x14ac:dyDescent="0.2">
      <c r="I159" s="221"/>
      <c r="J159" s="221"/>
      <c r="K159" s="221"/>
      <c r="L159" s="221"/>
      <c r="M159" s="221"/>
      <c r="N159" s="221"/>
    </row>
    <row r="160" spans="9:14" x14ac:dyDescent="0.2">
      <c r="I160" s="221"/>
      <c r="J160" s="221"/>
      <c r="K160" s="221"/>
      <c r="L160" s="221"/>
      <c r="M160" s="221"/>
      <c r="N160" s="221"/>
    </row>
    <row r="161" spans="9:14" x14ac:dyDescent="0.2">
      <c r="I161" s="221"/>
      <c r="J161" s="221"/>
      <c r="K161" s="221"/>
      <c r="L161" s="221"/>
      <c r="M161" s="221"/>
      <c r="N161" s="221"/>
    </row>
    <row r="162" spans="9:14" x14ac:dyDescent="0.2">
      <c r="I162" s="221"/>
      <c r="J162" s="221"/>
      <c r="K162" s="221"/>
      <c r="L162" s="221"/>
      <c r="M162" s="221"/>
      <c r="N162" s="221"/>
    </row>
    <row r="163" spans="9:14" x14ac:dyDescent="0.2">
      <c r="I163" s="221"/>
      <c r="J163" s="221"/>
      <c r="K163" s="221"/>
      <c r="L163" s="221"/>
      <c r="M163" s="221"/>
      <c r="N163" s="221"/>
    </row>
    <row r="164" spans="9:14" x14ac:dyDescent="0.2">
      <c r="I164" s="221"/>
      <c r="J164" s="221"/>
      <c r="K164" s="221"/>
      <c r="L164" s="221"/>
      <c r="M164" s="221"/>
      <c r="N164" s="221"/>
    </row>
    <row r="165" spans="9:14" x14ac:dyDescent="0.2">
      <c r="I165" s="221"/>
      <c r="J165" s="221"/>
      <c r="K165" s="221"/>
      <c r="L165" s="221"/>
      <c r="M165" s="221"/>
      <c r="N165" s="221"/>
    </row>
    <row r="166" spans="9:14" x14ac:dyDescent="0.2">
      <c r="I166" s="221"/>
      <c r="J166" s="221"/>
      <c r="K166" s="221"/>
      <c r="L166" s="221"/>
      <c r="M166" s="221"/>
      <c r="N166" s="221"/>
    </row>
    <row r="167" spans="9:14" x14ac:dyDescent="0.2">
      <c r="I167" s="221"/>
      <c r="J167" s="221"/>
      <c r="K167" s="221"/>
      <c r="L167" s="221"/>
      <c r="M167" s="221"/>
      <c r="N167" s="221"/>
    </row>
    <row r="168" spans="9:14" x14ac:dyDescent="0.2">
      <c r="I168" s="221"/>
      <c r="J168" s="221"/>
      <c r="K168" s="221"/>
      <c r="L168" s="221"/>
      <c r="M168" s="221"/>
      <c r="N168" s="221"/>
    </row>
    <row r="169" spans="9:14" x14ac:dyDescent="0.2">
      <c r="I169" s="221"/>
      <c r="J169" s="221"/>
      <c r="K169" s="221"/>
      <c r="L169" s="221"/>
      <c r="M169" s="221"/>
      <c r="N169" s="221"/>
    </row>
    <row r="170" spans="9:14" x14ac:dyDescent="0.2">
      <c r="I170" s="221"/>
      <c r="J170" s="221"/>
      <c r="K170" s="221"/>
      <c r="L170" s="221"/>
      <c r="M170" s="221"/>
      <c r="N170" s="221"/>
    </row>
    <row r="171" spans="9:14" x14ac:dyDescent="0.2">
      <c r="I171" s="221"/>
      <c r="J171" s="221"/>
      <c r="K171" s="221"/>
      <c r="L171" s="221"/>
      <c r="M171" s="221"/>
      <c r="N171" s="221"/>
    </row>
    <row r="172" spans="9:14" x14ac:dyDescent="0.2">
      <c r="I172" s="221"/>
      <c r="J172" s="221"/>
      <c r="K172" s="221"/>
      <c r="L172" s="221"/>
      <c r="M172" s="221"/>
      <c r="N172" s="221"/>
    </row>
    <row r="173" spans="9:14" x14ac:dyDescent="0.2">
      <c r="I173" s="221"/>
      <c r="J173" s="221"/>
      <c r="K173" s="221"/>
      <c r="L173" s="221"/>
      <c r="M173" s="221"/>
      <c r="N173" s="221"/>
    </row>
    <row r="174" spans="9:14" x14ac:dyDescent="0.2">
      <c r="I174" s="221"/>
      <c r="J174" s="221"/>
      <c r="K174" s="221"/>
      <c r="L174" s="221"/>
      <c r="M174" s="221"/>
      <c r="N174" s="221"/>
    </row>
    <row r="175" spans="9:14" x14ac:dyDescent="0.2">
      <c r="I175" s="221"/>
      <c r="J175" s="221"/>
      <c r="K175" s="221"/>
      <c r="L175" s="221"/>
      <c r="M175" s="221"/>
      <c r="N175" s="221"/>
    </row>
    <row r="176" spans="9:14" x14ac:dyDescent="0.2">
      <c r="I176" s="221"/>
      <c r="J176" s="221"/>
      <c r="K176" s="221"/>
      <c r="L176" s="221"/>
      <c r="M176" s="221"/>
      <c r="N176" s="221"/>
    </row>
    <row r="177" spans="9:14" x14ac:dyDescent="0.2">
      <c r="I177" s="221"/>
      <c r="J177" s="221"/>
      <c r="K177" s="221"/>
      <c r="L177" s="221"/>
      <c r="M177" s="221"/>
      <c r="N177" s="221"/>
    </row>
    <row r="178" spans="9:14" x14ac:dyDescent="0.2">
      <c r="I178" s="221"/>
      <c r="J178" s="221"/>
      <c r="K178" s="221"/>
      <c r="L178" s="221"/>
      <c r="M178" s="221"/>
      <c r="N178" s="221"/>
    </row>
    <row r="179" spans="9:14" x14ac:dyDescent="0.2">
      <c r="I179" s="221"/>
      <c r="J179" s="221"/>
      <c r="K179" s="221"/>
      <c r="L179" s="221"/>
      <c r="M179" s="221"/>
      <c r="N179" s="221"/>
    </row>
    <row r="180" spans="9:14" x14ac:dyDescent="0.2">
      <c r="I180" s="221"/>
      <c r="J180" s="221"/>
      <c r="K180" s="221"/>
      <c r="L180" s="221"/>
      <c r="M180" s="221"/>
      <c r="N180" s="221"/>
    </row>
    <row r="181" spans="9:14" x14ac:dyDescent="0.2">
      <c r="I181" s="221"/>
      <c r="J181" s="221"/>
      <c r="K181" s="221"/>
      <c r="L181" s="221"/>
      <c r="M181" s="221"/>
      <c r="N181" s="221"/>
    </row>
    <row r="182" spans="9:14" x14ac:dyDescent="0.2">
      <c r="I182" s="221"/>
      <c r="J182" s="221"/>
      <c r="K182" s="221"/>
      <c r="L182" s="221"/>
      <c r="M182" s="221"/>
      <c r="N182" s="221"/>
    </row>
    <row r="183" spans="9:14" x14ac:dyDescent="0.2">
      <c r="I183" s="221"/>
      <c r="J183" s="221"/>
      <c r="K183" s="221"/>
      <c r="L183" s="221"/>
      <c r="M183" s="221"/>
      <c r="N183" s="221"/>
    </row>
    <row r="184" spans="9:14" x14ac:dyDescent="0.2">
      <c r="I184" s="221"/>
      <c r="J184" s="221"/>
      <c r="K184" s="221"/>
      <c r="L184" s="221"/>
      <c r="M184" s="221"/>
      <c r="N184" s="221"/>
    </row>
    <row r="185" spans="9:14" x14ac:dyDescent="0.2">
      <c r="I185" s="221"/>
      <c r="J185" s="221"/>
      <c r="K185" s="221"/>
      <c r="L185" s="221"/>
      <c r="M185" s="221"/>
      <c r="N185" s="221"/>
    </row>
    <row r="186" spans="9:14" x14ac:dyDescent="0.2">
      <c r="I186" s="221"/>
      <c r="J186" s="221"/>
      <c r="K186" s="221"/>
      <c r="L186" s="221"/>
      <c r="M186" s="221"/>
      <c r="N186" s="221"/>
    </row>
    <row r="187" spans="9:14" x14ac:dyDescent="0.2">
      <c r="I187" s="221"/>
      <c r="J187" s="221"/>
      <c r="K187" s="221"/>
      <c r="L187" s="221"/>
      <c r="M187" s="221"/>
      <c r="N187" s="221"/>
    </row>
    <row r="188" spans="9:14" x14ac:dyDescent="0.2">
      <c r="I188" s="221"/>
      <c r="J188" s="221"/>
      <c r="K188" s="221"/>
      <c r="L188" s="221"/>
      <c r="M188" s="221"/>
      <c r="N188" s="221"/>
    </row>
    <row r="189" spans="9:14" x14ac:dyDescent="0.2">
      <c r="I189" s="221"/>
      <c r="J189" s="221"/>
      <c r="K189" s="221"/>
      <c r="L189" s="221"/>
      <c r="M189" s="221"/>
      <c r="N189" s="221"/>
    </row>
    <row r="190" spans="9:14" x14ac:dyDescent="0.2">
      <c r="I190" s="221"/>
      <c r="J190" s="221"/>
      <c r="K190" s="221"/>
      <c r="L190" s="221"/>
      <c r="M190" s="221"/>
      <c r="N190" s="221"/>
    </row>
    <row r="191" spans="9:14" x14ac:dyDescent="0.2">
      <c r="I191" s="221"/>
      <c r="J191" s="221"/>
      <c r="K191" s="221"/>
      <c r="L191" s="221"/>
      <c r="M191" s="221"/>
      <c r="N191" s="221"/>
    </row>
    <row r="192" spans="9:14" x14ac:dyDescent="0.2">
      <c r="I192" s="221"/>
      <c r="J192" s="221"/>
      <c r="K192" s="221"/>
      <c r="L192" s="221"/>
      <c r="M192" s="221"/>
      <c r="N192" s="221"/>
    </row>
    <row r="193" spans="9:14" x14ac:dyDescent="0.2">
      <c r="I193" s="221"/>
      <c r="J193" s="221"/>
      <c r="K193" s="221"/>
      <c r="L193" s="221"/>
      <c r="M193" s="221"/>
      <c r="N193" s="221"/>
    </row>
    <row r="194" spans="9:14" x14ac:dyDescent="0.2">
      <c r="I194" s="221"/>
      <c r="J194" s="221"/>
      <c r="K194" s="221"/>
      <c r="L194" s="221"/>
      <c r="M194" s="221"/>
      <c r="N194" s="221"/>
    </row>
    <row r="195" spans="9:14" x14ac:dyDescent="0.2">
      <c r="I195" s="221"/>
      <c r="J195" s="221"/>
      <c r="K195" s="221"/>
      <c r="L195" s="221"/>
      <c r="M195" s="221"/>
      <c r="N195" s="221"/>
    </row>
    <row r="196" spans="9:14" x14ac:dyDescent="0.2">
      <c r="I196" s="221"/>
      <c r="J196" s="221"/>
      <c r="K196" s="221"/>
      <c r="L196" s="221"/>
      <c r="M196" s="221"/>
      <c r="N196" s="221"/>
    </row>
    <row r="197" spans="9:14" x14ac:dyDescent="0.2">
      <c r="I197" s="221"/>
      <c r="J197" s="221"/>
      <c r="K197" s="221"/>
      <c r="L197" s="221"/>
      <c r="M197" s="221"/>
      <c r="N197" s="221"/>
    </row>
    <row r="198" spans="9:14" x14ac:dyDescent="0.2">
      <c r="I198" s="221"/>
      <c r="J198" s="221"/>
      <c r="K198" s="221"/>
      <c r="L198" s="221"/>
      <c r="M198" s="221"/>
      <c r="N198" s="221"/>
    </row>
    <row r="199" spans="9:14" x14ac:dyDescent="0.2">
      <c r="I199" s="221"/>
      <c r="J199" s="221"/>
      <c r="K199" s="221"/>
      <c r="L199" s="221"/>
      <c r="M199" s="221"/>
      <c r="N199" s="221"/>
    </row>
    <row r="200" spans="9:14" x14ac:dyDescent="0.2">
      <c r="I200" s="221"/>
      <c r="J200" s="221"/>
      <c r="K200" s="221"/>
      <c r="L200" s="221"/>
      <c r="M200" s="221"/>
      <c r="N200" s="221"/>
    </row>
    <row r="201" spans="9:14" x14ac:dyDescent="0.2">
      <c r="I201" s="221"/>
      <c r="J201" s="221"/>
      <c r="K201" s="221"/>
      <c r="L201" s="221"/>
      <c r="M201" s="221"/>
      <c r="N201" s="221"/>
    </row>
    <row r="202" spans="9:14" x14ac:dyDescent="0.2">
      <c r="I202" s="221"/>
      <c r="J202" s="221"/>
      <c r="K202" s="221"/>
      <c r="L202" s="221"/>
      <c r="M202" s="221"/>
      <c r="N202" s="221"/>
    </row>
    <row r="203" spans="9:14" x14ac:dyDescent="0.2">
      <c r="I203" s="221"/>
      <c r="J203" s="221"/>
      <c r="K203" s="221"/>
      <c r="L203" s="221"/>
      <c r="M203" s="221"/>
      <c r="N203" s="221"/>
    </row>
    <row r="204" spans="9:14" x14ac:dyDescent="0.2">
      <c r="I204" s="221"/>
      <c r="J204" s="221"/>
      <c r="K204" s="221"/>
      <c r="L204" s="221"/>
      <c r="M204" s="221"/>
      <c r="N204" s="221"/>
    </row>
    <row r="205" spans="9:14" x14ac:dyDescent="0.2">
      <c r="I205" s="221"/>
      <c r="J205" s="221"/>
      <c r="K205" s="221"/>
      <c r="L205" s="221"/>
      <c r="M205" s="221"/>
      <c r="N205" s="221"/>
    </row>
    <row r="206" spans="9:14" x14ac:dyDescent="0.2">
      <c r="I206" s="221"/>
      <c r="J206" s="221"/>
      <c r="K206" s="221"/>
      <c r="L206" s="221"/>
      <c r="M206" s="221"/>
      <c r="N206" s="221"/>
    </row>
    <row r="207" spans="9:14" x14ac:dyDescent="0.2">
      <c r="I207" s="221"/>
      <c r="J207" s="221"/>
      <c r="K207" s="221"/>
      <c r="L207" s="221"/>
      <c r="M207" s="221"/>
      <c r="N207" s="221"/>
    </row>
    <row r="208" spans="9:14" x14ac:dyDescent="0.2">
      <c r="I208" s="221"/>
      <c r="J208" s="221"/>
      <c r="K208" s="221"/>
      <c r="L208" s="221"/>
      <c r="M208" s="221"/>
      <c r="N208" s="221"/>
    </row>
    <row r="209" spans="9:14" x14ac:dyDescent="0.2">
      <c r="I209" s="221"/>
      <c r="J209" s="221"/>
      <c r="K209" s="221"/>
      <c r="L209" s="221"/>
      <c r="M209" s="221"/>
      <c r="N209" s="221"/>
    </row>
    <row r="210" spans="9:14" x14ac:dyDescent="0.2">
      <c r="I210" s="221"/>
      <c r="J210" s="221"/>
      <c r="K210" s="221"/>
      <c r="L210" s="221"/>
      <c r="M210" s="221"/>
      <c r="N210" s="221"/>
    </row>
    <row r="226" spans="1:12" x14ac:dyDescent="0.2">
      <c r="A226" s="142"/>
      <c r="B226" s="142"/>
      <c r="C226" s="127"/>
      <c r="D226" s="127"/>
      <c r="E226" s="126"/>
      <c r="F226" s="126"/>
      <c r="G226" s="126"/>
      <c r="H226" s="126"/>
      <c r="I226" s="126"/>
      <c r="J226" s="126"/>
      <c r="K226" s="126"/>
      <c r="L226" s="126"/>
    </row>
  </sheetData>
  <mergeCells count="10">
    <mergeCell ref="A61:I61"/>
    <mergeCell ref="A62:I62"/>
    <mergeCell ref="A63:I63"/>
    <mergeCell ref="A3:I3"/>
    <mergeCell ref="A4:I4"/>
    <mergeCell ref="A5:I5"/>
    <mergeCell ref="A6:I6"/>
    <mergeCell ref="A7:I7"/>
    <mergeCell ref="A8:I8"/>
    <mergeCell ref="A10:I10"/>
  </mergeCells>
  <printOptions horizontalCentered="1"/>
  <pageMargins left="0.75" right="0.75" top="1" bottom="1" header="0.25" footer="0.5"/>
  <pageSetup scale="80" orientation="portrait" horizontalDpi="300" r:id="rId1"/>
  <headerFooter alignWithMargins="0">
    <oddHeader xml:space="preserve">&amp;R&amp;8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E8FA-9D34-4AAD-AA88-A3394DDE8F67}">
  <dimension ref="A1:N175"/>
  <sheetViews>
    <sheetView view="pageLayout" zoomScaleNormal="110" zoomScaleSheetLayoutView="90" workbookViewId="0">
      <selection activeCell="C9" sqref="C9"/>
    </sheetView>
  </sheetViews>
  <sheetFormatPr defaultColWidth="9.140625" defaultRowHeight="12.75" x14ac:dyDescent="0.2"/>
  <cols>
    <col min="1" max="1" width="4.42578125" style="209" bestFit="1" customWidth="1"/>
    <col min="2" max="2" width="1.7109375" style="202" customWidth="1"/>
    <col min="3" max="3" width="11.140625" style="214" customWidth="1"/>
    <col min="4" max="4" width="1.7109375" style="202" customWidth="1"/>
    <col min="5" max="5" width="12.7109375" style="202" customWidth="1"/>
    <col min="6" max="6" width="1.7109375" style="202" customWidth="1"/>
    <col min="7" max="7" width="12.7109375" style="202" customWidth="1"/>
    <col min="8" max="8" width="1.7109375" style="202" customWidth="1"/>
    <col min="9" max="9" width="12.7109375" style="202" customWidth="1"/>
    <col min="10" max="10" width="1.7109375" style="202" customWidth="1"/>
    <col min="11" max="11" width="12.7109375" style="202" customWidth="1"/>
    <col min="12" max="12" width="1.7109375" style="202" customWidth="1"/>
    <col min="13" max="13" width="14.42578125" style="202" customWidth="1"/>
    <col min="14" max="14" width="2.5703125" style="202" customWidth="1"/>
    <col min="15" max="15" width="11.5703125" style="202" customWidth="1"/>
    <col min="16" max="16384" width="9.140625" style="202"/>
  </cols>
  <sheetData>
    <row r="1" spans="1:14" ht="15" x14ac:dyDescent="0.25">
      <c r="A1" s="182"/>
      <c r="B1" s="198"/>
      <c r="C1" s="199"/>
      <c r="D1" s="198"/>
      <c r="E1" s="198"/>
      <c r="F1" s="198"/>
      <c r="G1" s="198"/>
      <c r="H1" s="198"/>
      <c r="I1" s="198"/>
      <c r="J1" s="198"/>
      <c r="K1" s="198"/>
      <c r="L1" s="198"/>
      <c r="M1" s="200"/>
      <c r="N1" s="201"/>
    </row>
    <row r="2" spans="1:14" ht="15" x14ac:dyDescent="0.25">
      <c r="A2" s="182"/>
      <c r="B2" s="198"/>
      <c r="C2" s="199"/>
      <c r="D2" s="198"/>
      <c r="E2" s="198"/>
      <c r="F2" s="198"/>
      <c r="G2" s="198"/>
      <c r="H2" s="198"/>
      <c r="I2" s="198"/>
      <c r="J2" s="198"/>
      <c r="K2" s="198"/>
      <c r="L2" s="198"/>
      <c r="M2" s="200"/>
      <c r="N2" s="201"/>
    </row>
    <row r="3" spans="1:14" ht="15" x14ac:dyDescent="0.25">
      <c r="A3" s="318" t="s">
        <v>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199"/>
    </row>
    <row r="4" spans="1:14" ht="15" x14ac:dyDescent="0.25">
      <c r="A4" s="318" t="s">
        <v>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199"/>
    </row>
    <row r="5" spans="1:14" ht="15" x14ac:dyDescent="0.25">
      <c r="A5" s="318" t="s">
        <v>309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199"/>
    </row>
    <row r="6" spans="1:14" ht="15" x14ac:dyDescent="0.25">
      <c r="A6" s="318" t="s">
        <v>2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199"/>
    </row>
    <row r="7" spans="1:14" ht="15" x14ac:dyDescent="0.25">
      <c r="A7" s="318" t="s">
        <v>3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199"/>
    </row>
    <row r="8" spans="1:14" ht="15" x14ac:dyDescent="0.25">
      <c r="A8" s="318" t="s">
        <v>362</v>
      </c>
      <c r="B8" s="318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199"/>
    </row>
    <row r="9" spans="1:14" ht="15" x14ac:dyDescent="0.25">
      <c r="A9" s="182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4" ht="15" x14ac:dyDescent="0.25">
      <c r="A10" s="319" t="s">
        <v>363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203"/>
    </row>
    <row r="11" spans="1:14" ht="22.5" x14ac:dyDescent="0.25">
      <c r="A11" s="243" t="s">
        <v>220</v>
      </c>
      <c r="B11" s="203"/>
      <c r="C11" s="244" t="s">
        <v>299</v>
      </c>
      <c r="D11" s="209"/>
      <c r="E11" s="245" t="s">
        <v>286</v>
      </c>
      <c r="F11" s="212"/>
      <c r="G11" s="245" t="s">
        <v>293</v>
      </c>
      <c r="H11" s="212"/>
      <c r="I11" s="245" t="s">
        <v>294</v>
      </c>
      <c r="J11" s="212"/>
      <c r="K11" s="245" t="s">
        <v>295</v>
      </c>
      <c r="L11" s="212"/>
      <c r="M11" s="245" t="s">
        <v>17</v>
      </c>
      <c r="N11" s="203"/>
    </row>
    <row r="12" spans="1:14" x14ac:dyDescent="0.2">
      <c r="A12" s="246"/>
      <c r="B12" s="204"/>
      <c r="C12" s="207" t="s">
        <v>9</v>
      </c>
      <c r="D12" s="207"/>
      <c r="E12" s="247" t="s">
        <v>10</v>
      </c>
      <c r="F12" s="247"/>
      <c r="G12" s="247" t="s">
        <v>11</v>
      </c>
      <c r="H12" s="247"/>
      <c r="I12" s="247" t="s">
        <v>45</v>
      </c>
      <c r="J12" s="205"/>
      <c r="K12" s="247" t="s">
        <v>123</v>
      </c>
      <c r="L12" s="205"/>
      <c r="M12" s="247" t="s">
        <v>124</v>
      </c>
    </row>
    <row r="13" spans="1:14" x14ac:dyDescent="0.2">
      <c r="A13" s="206"/>
      <c r="B13" s="204"/>
      <c r="C13" s="207"/>
      <c r="D13" s="208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4" x14ac:dyDescent="0.2">
      <c r="C14" s="202"/>
    </row>
    <row r="15" spans="1:14" x14ac:dyDescent="0.2">
      <c r="A15" s="209">
        <v>1</v>
      </c>
      <c r="C15" s="182">
        <v>500001</v>
      </c>
      <c r="D15" s="149"/>
      <c r="E15" s="150">
        <v>3771775</v>
      </c>
      <c r="F15" s="150"/>
      <c r="G15" s="150">
        <v>354698</v>
      </c>
      <c r="H15" s="150"/>
      <c r="I15" s="150">
        <v>36215</v>
      </c>
      <c r="J15" s="150"/>
      <c r="K15" s="150">
        <v>0</v>
      </c>
      <c r="L15" s="150"/>
      <c r="M15" s="150">
        <f t="shared" ref="M15:M26" si="0">SUM(E15:K15)</f>
        <v>4162688</v>
      </c>
    </row>
    <row r="16" spans="1:14" x14ac:dyDescent="0.2">
      <c r="A16" s="209">
        <v>2</v>
      </c>
      <c r="C16" s="182">
        <v>517001</v>
      </c>
      <c r="D16" s="149"/>
      <c r="E16" s="150">
        <v>13510205</v>
      </c>
      <c r="F16" s="150"/>
      <c r="G16" s="150">
        <v>1662182</v>
      </c>
      <c r="H16" s="150"/>
      <c r="I16" s="150">
        <v>133158</v>
      </c>
      <c r="J16" s="150"/>
      <c r="K16" s="150">
        <v>0</v>
      </c>
      <c r="L16" s="150"/>
      <c r="M16" s="150">
        <f t="shared" si="0"/>
        <v>15305545</v>
      </c>
    </row>
    <row r="17" spans="1:13" x14ac:dyDescent="0.2">
      <c r="A17" s="209">
        <v>3</v>
      </c>
      <c r="C17" s="182">
        <v>535001</v>
      </c>
      <c r="D17" s="149"/>
      <c r="E17" s="150">
        <v>839</v>
      </c>
      <c r="F17" s="150"/>
      <c r="G17" s="150">
        <v>103</v>
      </c>
      <c r="H17" s="150"/>
      <c r="I17" s="150">
        <v>8</v>
      </c>
      <c r="J17" s="150"/>
      <c r="K17" s="150">
        <v>0</v>
      </c>
      <c r="L17" s="150"/>
      <c r="M17" s="150">
        <f t="shared" si="0"/>
        <v>950</v>
      </c>
    </row>
    <row r="18" spans="1:13" x14ac:dyDescent="0.2">
      <c r="A18" s="209">
        <v>4</v>
      </c>
      <c r="C18" s="182">
        <v>546001</v>
      </c>
      <c r="D18" s="149"/>
      <c r="E18" s="210">
        <v>431706</v>
      </c>
      <c r="F18" s="210"/>
      <c r="G18" s="210">
        <v>11887</v>
      </c>
      <c r="H18" s="210"/>
      <c r="I18" s="210">
        <v>3893</v>
      </c>
      <c r="J18" s="210"/>
      <c r="K18" s="150">
        <v>0</v>
      </c>
      <c r="L18" s="150"/>
      <c r="M18" s="150">
        <f t="shared" si="0"/>
        <v>447486</v>
      </c>
    </row>
    <row r="19" spans="1:13" x14ac:dyDescent="0.2">
      <c r="A19" s="209">
        <v>5</v>
      </c>
      <c r="C19" s="182">
        <v>560001</v>
      </c>
      <c r="D19" s="149"/>
      <c r="E19" s="150">
        <v>2096562</v>
      </c>
      <c r="F19" s="150"/>
      <c r="G19" s="150">
        <v>202467</v>
      </c>
      <c r="H19" s="150"/>
      <c r="I19" s="150">
        <v>20177</v>
      </c>
      <c r="J19" s="150"/>
      <c r="K19" s="150">
        <v>0</v>
      </c>
      <c r="L19" s="150"/>
      <c r="M19" s="150">
        <f t="shared" si="0"/>
        <v>2319206</v>
      </c>
    </row>
    <row r="20" spans="1:13" x14ac:dyDescent="0.2">
      <c r="A20" s="209">
        <v>6</v>
      </c>
      <c r="C20" s="182">
        <v>580001</v>
      </c>
      <c r="D20" s="149"/>
      <c r="E20" s="150">
        <v>6472741</v>
      </c>
      <c r="F20" s="150"/>
      <c r="G20" s="150">
        <v>708239</v>
      </c>
      <c r="H20" s="150"/>
      <c r="I20" s="150">
        <v>26949</v>
      </c>
      <c r="J20" s="150"/>
      <c r="K20" s="150">
        <v>0</v>
      </c>
      <c r="L20" s="150"/>
      <c r="M20" s="150">
        <f t="shared" si="0"/>
        <v>7207929</v>
      </c>
    </row>
    <row r="21" spans="1:13" x14ac:dyDescent="0.2">
      <c r="A21" s="209">
        <v>7</v>
      </c>
      <c r="C21" s="182">
        <v>901001</v>
      </c>
      <c r="D21" s="149"/>
      <c r="E21" s="150">
        <v>1296982</v>
      </c>
      <c r="F21" s="150"/>
      <c r="G21" s="150">
        <v>154096</v>
      </c>
      <c r="H21" s="150"/>
      <c r="I21" s="150">
        <v>7276</v>
      </c>
      <c r="J21" s="150"/>
      <c r="K21" s="150">
        <v>0</v>
      </c>
      <c r="L21" s="150"/>
      <c r="M21" s="150">
        <f t="shared" si="0"/>
        <v>1458354</v>
      </c>
    </row>
    <row r="22" spans="1:13" x14ac:dyDescent="0.2">
      <c r="A22" s="209">
        <v>8</v>
      </c>
      <c r="C22" s="182">
        <v>510001</v>
      </c>
      <c r="D22" s="149"/>
      <c r="E22" s="150">
        <v>1979423</v>
      </c>
      <c r="F22" s="150"/>
      <c r="G22" s="150">
        <v>213978</v>
      </c>
      <c r="H22" s="150"/>
      <c r="I22" s="150">
        <v>19250</v>
      </c>
      <c r="J22" s="150"/>
      <c r="K22" s="150">
        <v>0</v>
      </c>
      <c r="L22" s="150"/>
      <c r="M22" s="150">
        <f t="shared" si="0"/>
        <v>2212651</v>
      </c>
    </row>
    <row r="23" spans="1:13" x14ac:dyDescent="0.2">
      <c r="A23" s="209">
        <v>9</v>
      </c>
      <c r="C23" s="182">
        <v>528001</v>
      </c>
      <c r="D23" s="149"/>
      <c r="E23" s="150">
        <v>10035779</v>
      </c>
      <c r="F23" s="150"/>
      <c r="G23" s="150">
        <v>1234718</v>
      </c>
      <c r="H23" s="150"/>
      <c r="I23" s="150">
        <v>98914</v>
      </c>
      <c r="J23" s="150"/>
      <c r="K23" s="150">
        <v>0</v>
      </c>
      <c r="L23" s="150"/>
      <c r="M23" s="150">
        <f t="shared" si="0"/>
        <v>11369411</v>
      </c>
    </row>
    <row r="24" spans="1:13" x14ac:dyDescent="0.2">
      <c r="A24" s="209">
        <v>10</v>
      </c>
      <c r="C24" s="182" t="s">
        <v>298</v>
      </c>
      <c r="D24" s="211"/>
      <c r="E24" s="150">
        <f>406582+1698</f>
        <v>408280</v>
      </c>
      <c r="F24" s="150"/>
      <c r="G24" s="150">
        <v>17560</v>
      </c>
      <c r="H24" s="150"/>
      <c r="I24" s="150">
        <f>3722+15</f>
        <v>3737</v>
      </c>
      <c r="J24" s="150"/>
      <c r="K24" s="150">
        <v>0</v>
      </c>
      <c r="L24" s="150"/>
      <c r="M24" s="150">
        <f t="shared" si="0"/>
        <v>429577</v>
      </c>
    </row>
    <row r="25" spans="1:13" x14ac:dyDescent="0.2">
      <c r="A25" s="209">
        <v>11</v>
      </c>
      <c r="C25" s="212" t="s">
        <v>17</v>
      </c>
      <c r="D25" s="213"/>
      <c r="E25" s="196">
        <f>SUM(E15:E24)</f>
        <v>40004292</v>
      </c>
      <c r="F25" s="195"/>
      <c r="G25" s="196">
        <f>SUM(G15:G24)</f>
        <v>4559928</v>
      </c>
      <c r="H25" s="195"/>
      <c r="I25" s="196">
        <f>SUM(I15:I24)</f>
        <v>349577</v>
      </c>
      <c r="J25" s="195"/>
      <c r="K25" s="196">
        <f>SUM(K15:K24)</f>
        <v>0</v>
      </c>
      <c r="L25" s="195"/>
      <c r="M25" s="196">
        <f>SUM(M15:M24)</f>
        <v>44913797</v>
      </c>
    </row>
    <row r="26" spans="1:13" x14ac:dyDescent="0.2">
      <c r="A26" s="209">
        <v>12</v>
      </c>
      <c r="C26" s="212" t="s">
        <v>282</v>
      </c>
      <c r="D26" s="213"/>
      <c r="E26" s="197">
        <f>+E25/$M25</f>
        <v>0.89069049316850235</v>
      </c>
      <c r="F26" s="151"/>
      <c r="G26" s="197">
        <f>+G25/$M25</f>
        <v>0.1015262192149998</v>
      </c>
      <c r="H26" s="151"/>
      <c r="I26" s="197">
        <f>+I25/$M25</f>
        <v>7.7832876164978882E-3</v>
      </c>
      <c r="J26" s="151"/>
      <c r="K26" s="197">
        <f>+K25/$M25</f>
        <v>0</v>
      </c>
      <c r="L26" s="151"/>
      <c r="M26" s="197">
        <f t="shared" si="0"/>
        <v>1</v>
      </c>
    </row>
    <row r="27" spans="1:13" x14ac:dyDescent="0.2">
      <c r="C27" s="182"/>
      <c r="D27" s="149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 x14ac:dyDescent="0.2">
      <c r="A28" s="209">
        <v>13</v>
      </c>
      <c r="C28" s="182">
        <v>840001</v>
      </c>
      <c r="D28" s="149"/>
      <c r="E28" s="150">
        <v>280219</v>
      </c>
      <c r="F28" s="150"/>
      <c r="G28" s="150">
        <v>30437</v>
      </c>
      <c r="H28" s="150"/>
      <c r="I28" s="150">
        <v>47203</v>
      </c>
      <c r="J28" s="150"/>
      <c r="K28" s="150">
        <v>1898</v>
      </c>
      <c r="L28" s="150"/>
      <c r="M28" s="150">
        <f>SUM(E28:K28)</f>
        <v>359757</v>
      </c>
    </row>
    <row r="29" spans="1:13" x14ac:dyDescent="0.2">
      <c r="A29" s="209">
        <v>14</v>
      </c>
      <c r="C29" s="182">
        <v>870001</v>
      </c>
      <c r="D29" s="149"/>
      <c r="E29" s="150">
        <v>5840155</v>
      </c>
      <c r="F29" s="150"/>
      <c r="G29" s="150">
        <v>852043</v>
      </c>
      <c r="H29" s="150"/>
      <c r="I29" s="150">
        <v>980693</v>
      </c>
      <c r="J29" s="150"/>
      <c r="K29" s="150">
        <v>46066</v>
      </c>
      <c r="L29" s="150"/>
      <c r="M29" s="150">
        <f>SUM(E29:K29)</f>
        <v>7718957</v>
      </c>
    </row>
    <row r="30" spans="1:13" x14ac:dyDescent="0.2">
      <c r="A30" s="209">
        <v>15</v>
      </c>
      <c r="C30" s="182">
        <v>901001</v>
      </c>
      <c r="D30" s="149"/>
      <c r="E30" s="150">
        <v>947395</v>
      </c>
      <c r="F30" s="150"/>
      <c r="G30" s="150">
        <v>100199</v>
      </c>
      <c r="H30" s="150"/>
      <c r="I30" s="150">
        <v>122935</v>
      </c>
      <c r="J30" s="150"/>
      <c r="K30" s="150">
        <v>4789</v>
      </c>
      <c r="L30" s="150"/>
      <c r="M30" s="150">
        <f>SUM(E30:K30)</f>
        <v>1175318</v>
      </c>
    </row>
    <row r="31" spans="1:13" x14ac:dyDescent="0.2">
      <c r="A31" s="209">
        <v>16</v>
      </c>
      <c r="C31" s="212" t="s">
        <v>17</v>
      </c>
      <c r="D31" s="213"/>
      <c r="E31" s="196">
        <f>SUM(E28:E30)</f>
        <v>7067769</v>
      </c>
      <c r="F31" s="195"/>
      <c r="G31" s="196">
        <f>SUM(G28:G30)</f>
        <v>982679</v>
      </c>
      <c r="H31" s="195"/>
      <c r="I31" s="196">
        <f>SUM(I28:I30)</f>
        <v>1150831</v>
      </c>
      <c r="J31" s="195"/>
      <c r="K31" s="196">
        <f>SUM(K28:K30)</f>
        <v>52753</v>
      </c>
      <c r="L31" s="195"/>
      <c r="M31" s="196">
        <f>SUM(M28:M30)</f>
        <v>9254032</v>
      </c>
    </row>
    <row r="32" spans="1:13" x14ac:dyDescent="0.2">
      <c r="A32" s="209">
        <v>17</v>
      </c>
      <c r="C32" s="212" t="s">
        <v>282</v>
      </c>
      <c r="D32" s="213"/>
      <c r="E32" s="197">
        <f>+E31/$M31</f>
        <v>0.76375022260567071</v>
      </c>
      <c r="F32" s="151"/>
      <c r="G32" s="197">
        <f>+G31/$M31</f>
        <v>0.10618928052118255</v>
      </c>
      <c r="H32" s="151"/>
      <c r="I32" s="197">
        <f>+I31/$M31</f>
        <v>0.12435995466624711</v>
      </c>
      <c r="J32" s="151"/>
      <c r="K32" s="197">
        <f>+K31/$M31</f>
        <v>5.7005422068996522E-3</v>
      </c>
      <c r="L32" s="151"/>
      <c r="M32" s="197">
        <f>SUM(E32:K32)</f>
        <v>1</v>
      </c>
    </row>
    <row r="36" spans="1:13" x14ac:dyDescent="0.2">
      <c r="C36" s="215" t="s">
        <v>310</v>
      </c>
    </row>
    <row r="46" spans="1:13" ht="15" x14ac:dyDescent="0.25">
      <c r="A46" s="318" t="s">
        <v>39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</row>
    <row r="47" spans="1:13" ht="15" x14ac:dyDescent="0.25">
      <c r="A47" s="318" t="s">
        <v>40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</row>
    <row r="48" spans="1:13" ht="15" x14ac:dyDescent="0.25">
      <c r="A48" s="318" t="s">
        <v>150</v>
      </c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</row>
    <row r="175" spans="1:13" x14ac:dyDescent="0.2">
      <c r="A175" s="206"/>
      <c r="B175" s="204"/>
      <c r="C175" s="207"/>
      <c r="D175" s="208"/>
      <c r="E175" s="205"/>
      <c r="F175" s="205"/>
      <c r="G175" s="205"/>
      <c r="H175" s="205"/>
      <c r="I175" s="205"/>
      <c r="J175" s="205"/>
      <c r="K175" s="205"/>
      <c r="L175" s="205"/>
      <c r="M175" s="205"/>
    </row>
  </sheetData>
  <mergeCells count="10">
    <mergeCell ref="A46:M46"/>
    <mergeCell ref="A47:M47"/>
    <mergeCell ref="A48:M48"/>
    <mergeCell ref="A10:M10"/>
    <mergeCell ref="A3:M3"/>
    <mergeCell ref="A4:M4"/>
    <mergeCell ref="A5:M5"/>
    <mergeCell ref="A6:M6"/>
    <mergeCell ref="A7:M7"/>
    <mergeCell ref="A8:M8"/>
  </mergeCells>
  <printOptions horizontalCentered="1"/>
  <pageMargins left="0.75" right="0.75" top="1" bottom="1" header="0.25" footer="0.5"/>
  <pageSetup scale="95" orientation="portrait" horizontalDpi="300" r:id="rId1"/>
  <headerFooter alignWithMargins="0">
    <oddHeader xml:space="preserve">&amp;R&amp;8
</oddHeader>
  </headerFooter>
  <ignoredErrors>
    <ignoredError sqref="M31 M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view="pageLayout" zoomScaleNormal="100" workbookViewId="0">
      <selection activeCell="C9" sqref="C9"/>
    </sheetView>
  </sheetViews>
  <sheetFormatPr defaultRowHeight="12.75" x14ac:dyDescent="0.2"/>
  <cols>
    <col min="1" max="1" width="5.28515625" style="15" customWidth="1"/>
    <col min="2" max="2" width="1.85546875" style="15" customWidth="1"/>
    <col min="3" max="3" width="11.28515625" style="15" customWidth="1"/>
    <col min="4" max="4" width="1.85546875" style="15" customWidth="1"/>
    <col min="5" max="5" width="9" style="15" customWidth="1"/>
    <col min="6" max="6" width="1.85546875" style="15" customWidth="1"/>
    <col min="7" max="7" width="12.42578125" style="15" customWidth="1"/>
    <col min="8" max="8" width="1.85546875" style="15" customWidth="1"/>
    <col min="9" max="9" width="9" style="15" customWidth="1"/>
    <col min="10" max="10" width="1.85546875" style="15" customWidth="1"/>
    <col min="11" max="11" width="12.42578125" style="15" customWidth="1"/>
    <col min="12" max="12" width="1.85546875" style="15" customWidth="1"/>
    <col min="13" max="13" width="11.28515625" style="15" customWidth="1"/>
    <col min="14" max="256" width="9.140625" style="15"/>
    <col min="257" max="257" width="4.7109375" style="15" customWidth="1"/>
    <col min="258" max="258" width="2.7109375" style="15" customWidth="1"/>
    <col min="259" max="259" width="25.7109375" style="15" customWidth="1"/>
    <col min="260" max="260" width="2.7109375" style="15" customWidth="1"/>
    <col min="261" max="261" width="15.7109375" style="15" customWidth="1"/>
    <col min="262" max="262" width="2.7109375" style="15" customWidth="1"/>
    <col min="263" max="263" width="15.7109375" style="15" customWidth="1"/>
    <col min="264" max="512" width="9.140625" style="15"/>
    <col min="513" max="513" width="4.7109375" style="15" customWidth="1"/>
    <col min="514" max="514" width="2.7109375" style="15" customWidth="1"/>
    <col min="515" max="515" width="25.7109375" style="15" customWidth="1"/>
    <col min="516" max="516" width="2.7109375" style="15" customWidth="1"/>
    <col min="517" max="517" width="15.7109375" style="15" customWidth="1"/>
    <col min="518" max="518" width="2.7109375" style="15" customWidth="1"/>
    <col min="519" max="519" width="15.7109375" style="15" customWidth="1"/>
    <col min="520" max="768" width="9.140625" style="15"/>
    <col min="769" max="769" width="4.7109375" style="15" customWidth="1"/>
    <col min="770" max="770" width="2.7109375" style="15" customWidth="1"/>
    <col min="771" max="771" width="25.7109375" style="15" customWidth="1"/>
    <col min="772" max="772" width="2.7109375" style="15" customWidth="1"/>
    <col min="773" max="773" width="15.7109375" style="15" customWidth="1"/>
    <col min="774" max="774" width="2.7109375" style="15" customWidth="1"/>
    <col min="775" max="775" width="15.7109375" style="15" customWidth="1"/>
    <col min="776" max="1024" width="9.140625" style="15"/>
    <col min="1025" max="1025" width="4.7109375" style="15" customWidth="1"/>
    <col min="1026" max="1026" width="2.7109375" style="15" customWidth="1"/>
    <col min="1027" max="1027" width="25.7109375" style="15" customWidth="1"/>
    <col min="1028" max="1028" width="2.7109375" style="15" customWidth="1"/>
    <col min="1029" max="1029" width="15.7109375" style="15" customWidth="1"/>
    <col min="1030" max="1030" width="2.7109375" style="15" customWidth="1"/>
    <col min="1031" max="1031" width="15.7109375" style="15" customWidth="1"/>
    <col min="1032" max="1280" width="9.140625" style="15"/>
    <col min="1281" max="1281" width="4.7109375" style="15" customWidth="1"/>
    <col min="1282" max="1282" width="2.7109375" style="15" customWidth="1"/>
    <col min="1283" max="1283" width="25.7109375" style="15" customWidth="1"/>
    <col min="1284" max="1284" width="2.7109375" style="15" customWidth="1"/>
    <col min="1285" max="1285" width="15.7109375" style="15" customWidth="1"/>
    <col min="1286" max="1286" width="2.7109375" style="15" customWidth="1"/>
    <col min="1287" max="1287" width="15.7109375" style="15" customWidth="1"/>
    <col min="1288" max="1536" width="9.140625" style="15"/>
    <col min="1537" max="1537" width="4.7109375" style="15" customWidth="1"/>
    <col min="1538" max="1538" width="2.7109375" style="15" customWidth="1"/>
    <col min="1539" max="1539" width="25.7109375" style="15" customWidth="1"/>
    <col min="1540" max="1540" width="2.7109375" style="15" customWidth="1"/>
    <col min="1541" max="1541" width="15.7109375" style="15" customWidth="1"/>
    <col min="1542" max="1542" width="2.7109375" style="15" customWidth="1"/>
    <col min="1543" max="1543" width="15.7109375" style="15" customWidth="1"/>
    <col min="1544" max="1792" width="9.140625" style="15"/>
    <col min="1793" max="1793" width="4.7109375" style="15" customWidth="1"/>
    <col min="1794" max="1794" width="2.7109375" style="15" customWidth="1"/>
    <col min="1795" max="1795" width="25.7109375" style="15" customWidth="1"/>
    <col min="1796" max="1796" width="2.7109375" style="15" customWidth="1"/>
    <col min="1797" max="1797" width="15.7109375" style="15" customWidth="1"/>
    <col min="1798" max="1798" width="2.7109375" style="15" customWidth="1"/>
    <col min="1799" max="1799" width="15.7109375" style="15" customWidth="1"/>
    <col min="1800" max="2048" width="9.140625" style="15"/>
    <col min="2049" max="2049" width="4.7109375" style="15" customWidth="1"/>
    <col min="2050" max="2050" width="2.7109375" style="15" customWidth="1"/>
    <col min="2051" max="2051" width="25.7109375" style="15" customWidth="1"/>
    <col min="2052" max="2052" width="2.7109375" style="15" customWidth="1"/>
    <col min="2053" max="2053" width="15.7109375" style="15" customWidth="1"/>
    <col min="2054" max="2054" width="2.7109375" style="15" customWidth="1"/>
    <col min="2055" max="2055" width="15.7109375" style="15" customWidth="1"/>
    <col min="2056" max="2304" width="9.140625" style="15"/>
    <col min="2305" max="2305" width="4.7109375" style="15" customWidth="1"/>
    <col min="2306" max="2306" width="2.7109375" style="15" customWidth="1"/>
    <col min="2307" max="2307" width="25.7109375" style="15" customWidth="1"/>
    <col min="2308" max="2308" width="2.7109375" style="15" customWidth="1"/>
    <col min="2309" max="2309" width="15.7109375" style="15" customWidth="1"/>
    <col min="2310" max="2310" width="2.7109375" style="15" customWidth="1"/>
    <col min="2311" max="2311" width="15.7109375" style="15" customWidth="1"/>
    <col min="2312" max="2560" width="9.140625" style="15"/>
    <col min="2561" max="2561" width="4.7109375" style="15" customWidth="1"/>
    <col min="2562" max="2562" width="2.7109375" style="15" customWidth="1"/>
    <col min="2563" max="2563" width="25.7109375" style="15" customWidth="1"/>
    <col min="2564" max="2564" width="2.7109375" style="15" customWidth="1"/>
    <col min="2565" max="2565" width="15.7109375" style="15" customWidth="1"/>
    <col min="2566" max="2566" width="2.7109375" style="15" customWidth="1"/>
    <col min="2567" max="2567" width="15.7109375" style="15" customWidth="1"/>
    <col min="2568" max="2816" width="9.140625" style="15"/>
    <col min="2817" max="2817" width="4.7109375" style="15" customWidth="1"/>
    <col min="2818" max="2818" width="2.7109375" style="15" customWidth="1"/>
    <col min="2819" max="2819" width="25.7109375" style="15" customWidth="1"/>
    <col min="2820" max="2820" width="2.7109375" style="15" customWidth="1"/>
    <col min="2821" max="2821" width="15.7109375" style="15" customWidth="1"/>
    <col min="2822" max="2822" width="2.7109375" style="15" customWidth="1"/>
    <col min="2823" max="2823" width="15.7109375" style="15" customWidth="1"/>
    <col min="2824" max="3072" width="9.140625" style="15"/>
    <col min="3073" max="3073" width="4.7109375" style="15" customWidth="1"/>
    <col min="3074" max="3074" width="2.7109375" style="15" customWidth="1"/>
    <col min="3075" max="3075" width="25.7109375" style="15" customWidth="1"/>
    <col min="3076" max="3076" width="2.7109375" style="15" customWidth="1"/>
    <col min="3077" max="3077" width="15.7109375" style="15" customWidth="1"/>
    <col min="3078" max="3078" width="2.7109375" style="15" customWidth="1"/>
    <col min="3079" max="3079" width="15.7109375" style="15" customWidth="1"/>
    <col min="3080" max="3328" width="9.140625" style="15"/>
    <col min="3329" max="3329" width="4.7109375" style="15" customWidth="1"/>
    <col min="3330" max="3330" width="2.7109375" style="15" customWidth="1"/>
    <col min="3331" max="3331" width="25.7109375" style="15" customWidth="1"/>
    <col min="3332" max="3332" width="2.7109375" style="15" customWidth="1"/>
    <col min="3333" max="3333" width="15.7109375" style="15" customWidth="1"/>
    <col min="3334" max="3334" width="2.7109375" style="15" customWidth="1"/>
    <col min="3335" max="3335" width="15.7109375" style="15" customWidth="1"/>
    <col min="3336" max="3584" width="9.140625" style="15"/>
    <col min="3585" max="3585" width="4.7109375" style="15" customWidth="1"/>
    <col min="3586" max="3586" width="2.7109375" style="15" customWidth="1"/>
    <col min="3587" max="3587" width="25.7109375" style="15" customWidth="1"/>
    <col min="3588" max="3588" width="2.7109375" style="15" customWidth="1"/>
    <col min="3589" max="3589" width="15.7109375" style="15" customWidth="1"/>
    <col min="3590" max="3590" width="2.7109375" style="15" customWidth="1"/>
    <col min="3591" max="3591" width="15.7109375" style="15" customWidth="1"/>
    <col min="3592" max="3840" width="9.140625" style="15"/>
    <col min="3841" max="3841" width="4.7109375" style="15" customWidth="1"/>
    <col min="3842" max="3842" width="2.7109375" style="15" customWidth="1"/>
    <col min="3843" max="3843" width="25.7109375" style="15" customWidth="1"/>
    <col min="3844" max="3844" width="2.7109375" style="15" customWidth="1"/>
    <col min="3845" max="3845" width="15.7109375" style="15" customWidth="1"/>
    <col min="3846" max="3846" width="2.7109375" style="15" customWidth="1"/>
    <col min="3847" max="3847" width="15.7109375" style="15" customWidth="1"/>
    <col min="3848" max="4096" width="9.140625" style="15"/>
    <col min="4097" max="4097" width="4.7109375" style="15" customWidth="1"/>
    <col min="4098" max="4098" width="2.7109375" style="15" customWidth="1"/>
    <col min="4099" max="4099" width="25.7109375" style="15" customWidth="1"/>
    <col min="4100" max="4100" width="2.7109375" style="15" customWidth="1"/>
    <col min="4101" max="4101" width="15.7109375" style="15" customWidth="1"/>
    <col min="4102" max="4102" width="2.7109375" style="15" customWidth="1"/>
    <col min="4103" max="4103" width="15.7109375" style="15" customWidth="1"/>
    <col min="4104" max="4352" width="9.140625" style="15"/>
    <col min="4353" max="4353" width="4.7109375" style="15" customWidth="1"/>
    <col min="4354" max="4354" width="2.7109375" style="15" customWidth="1"/>
    <col min="4355" max="4355" width="25.7109375" style="15" customWidth="1"/>
    <col min="4356" max="4356" width="2.7109375" style="15" customWidth="1"/>
    <col min="4357" max="4357" width="15.7109375" style="15" customWidth="1"/>
    <col min="4358" max="4358" width="2.7109375" style="15" customWidth="1"/>
    <col min="4359" max="4359" width="15.7109375" style="15" customWidth="1"/>
    <col min="4360" max="4608" width="9.140625" style="15"/>
    <col min="4609" max="4609" width="4.7109375" style="15" customWidth="1"/>
    <col min="4610" max="4610" width="2.7109375" style="15" customWidth="1"/>
    <col min="4611" max="4611" width="25.7109375" style="15" customWidth="1"/>
    <col min="4612" max="4612" width="2.7109375" style="15" customWidth="1"/>
    <col min="4613" max="4613" width="15.7109375" style="15" customWidth="1"/>
    <col min="4614" max="4614" width="2.7109375" style="15" customWidth="1"/>
    <col min="4615" max="4615" width="15.7109375" style="15" customWidth="1"/>
    <col min="4616" max="4864" width="9.140625" style="15"/>
    <col min="4865" max="4865" width="4.7109375" style="15" customWidth="1"/>
    <col min="4866" max="4866" width="2.7109375" style="15" customWidth="1"/>
    <col min="4867" max="4867" width="25.7109375" style="15" customWidth="1"/>
    <col min="4868" max="4868" width="2.7109375" style="15" customWidth="1"/>
    <col min="4869" max="4869" width="15.7109375" style="15" customWidth="1"/>
    <col min="4870" max="4870" width="2.7109375" style="15" customWidth="1"/>
    <col min="4871" max="4871" width="15.7109375" style="15" customWidth="1"/>
    <col min="4872" max="5120" width="9.140625" style="15"/>
    <col min="5121" max="5121" width="4.7109375" style="15" customWidth="1"/>
    <col min="5122" max="5122" width="2.7109375" style="15" customWidth="1"/>
    <col min="5123" max="5123" width="25.7109375" style="15" customWidth="1"/>
    <col min="5124" max="5124" width="2.7109375" style="15" customWidth="1"/>
    <col min="5125" max="5125" width="15.7109375" style="15" customWidth="1"/>
    <col min="5126" max="5126" width="2.7109375" style="15" customWidth="1"/>
    <col min="5127" max="5127" width="15.7109375" style="15" customWidth="1"/>
    <col min="5128" max="5376" width="9.140625" style="15"/>
    <col min="5377" max="5377" width="4.7109375" style="15" customWidth="1"/>
    <col min="5378" max="5378" width="2.7109375" style="15" customWidth="1"/>
    <col min="5379" max="5379" width="25.7109375" style="15" customWidth="1"/>
    <col min="5380" max="5380" width="2.7109375" style="15" customWidth="1"/>
    <col min="5381" max="5381" width="15.7109375" style="15" customWidth="1"/>
    <col min="5382" max="5382" width="2.7109375" style="15" customWidth="1"/>
    <col min="5383" max="5383" width="15.7109375" style="15" customWidth="1"/>
    <col min="5384" max="5632" width="9.140625" style="15"/>
    <col min="5633" max="5633" width="4.7109375" style="15" customWidth="1"/>
    <col min="5634" max="5634" width="2.7109375" style="15" customWidth="1"/>
    <col min="5635" max="5635" width="25.7109375" style="15" customWidth="1"/>
    <col min="5636" max="5636" width="2.7109375" style="15" customWidth="1"/>
    <col min="5637" max="5637" width="15.7109375" style="15" customWidth="1"/>
    <col min="5638" max="5638" width="2.7109375" style="15" customWidth="1"/>
    <col min="5639" max="5639" width="15.7109375" style="15" customWidth="1"/>
    <col min="5640" max="5888" width="9.140625" style="15"/>
    <col min="5889" max="5889" width="4.7109375" style="15" customWidth="1"/>
    <col min="5890" max="5890" width="2.7109375" style="15" customWidth="1"/>
    <col min="5891" max="5891" width="25.7109375" style="15" customWidth="1"/>
    <col min="5892" max="5892" width="2.7109375" style="15" customWidth="1"/>
    <col min="5893" max="5893" width="15.7109375" style="15" customWidth="1"/>
    <col min="5894" max="5894" width="2.7109375" style="15" customWidth="1"/>
    <col min="5895" max="5895" width="15.7109375" style="15" customWidth="1"/>
    <col min="5896" max="6144" width="9.140625" style="15"/>
    <col min="6145" max="6145" width="4.7109375" style="15" customWidth="1"/>
    <col min="6146" max="6146" width="2.7109375" style="15" customWidth="1"/>
    <col min="6147" max="6147" width="25.7109375" style="15" customWidth="1"/>
    <col min="6148" max="6148" width="2.7109375" style="15" customWidth="1"/>
    <col min="6149" max="6149" width="15.7109375" style="15" customWidth="1"/>
    <col min="6150" max="6150" width="2.7109375" style="15" customWidth="1"/>
    <col min="6151" max="6151" width="15.7109375" style="15" customWidth="1"/>
    <col min="6152" max="6400" width="9.140625" style="15"/>
    <col min="6401" max="6401" width="4.7109375" style="15" customWidth="1"/>
    <col min="6402" max="6402" width="2.7109375" style="15" customWidth="1"/>
    <col min="6403" max="6403" width="25.7109375" style="15" customWidth="1"/>
    <col min="6404" max="6404" width="2.7109375" style="15" customWidth="1"/>
    <col min="6405" max="6405" width="15.7109375" style="15" customWidth="1"/>
    <col min="6406" max="6406" width="2.7109375" style="15" customWidth="1"/>
    <col min="6407" max="6407" width="15.7109375" style="15" customWidth="1"/>
    <col min="6408" max="6656" width="9.140625" style="15"/>
    <col min="6657" max="6657" width="4.7109375" style="15" customWidth="1"/>
    <col min="6658" max="6658" width="2.7109375" style="15" customWidth="1"/>
    <col min="6659" max="6659" width="25.7109375" style="15" customWidth="1"/>
    <col min="6660" max="6660" width="2.7109375" style="15" customWidth="1"/>
    <col min="6661" max="6661" width="15.7109375" style="15" customWidth="1"/>
    <col min="6662" max="6662" width="2.7109375" style="15" customWidth="1"/>
    <col min="6663" max="6663" width="15.7109375" style="15" customWidth="1"/>
    <col min="6664" max="6912" width="9.140625" style="15"/>
    <col min="6913" max="6913" width="4.7109375" style="15" customWidth="1"/>
    <col min="6914" max="6914" width="2.7109375" style="15" customWidth="1"/>
    <col min="6915" max="6915" width="25.7109375" style="15" customWidth="1"/>
    <col min="6916" max="6916" width="2.7109375" style="15" customWidth="1"/>
    <col min="6917" max="6917" width="15.7109375" style="15" customWidth="1"/>
    <col min="6918" max="6918" width="2.7109375" style="15" customWidth="1"/>
    <col min="6919" max="6919" width="15.7109375" style="15" customWidth="1"/>
    <col min="6920" max="7168" width="9.140625" style="15"/>
    <col min="7169" max="7169" width="4.7109375" style="15" customWidth="1"/>
    <col min="7170" max="7170" width="2.7109375" style="15" customWidth="1"/>
    <col min="7171" max="7171" width="25.7109375" style="15" customWidth="1"/>
    <col min="7172" max="7172" width="2.7109375" style="15" customWidth="1"/>
    <col min="7173" max="7173" width="15.7109375" style="15" customWidth="1"/>
    <col min="7174" max="7174" width="2.7109375" style="15" customWidth="1"/>
    <col min="7175" max="7175" width="15.7109375" style="15" customWidth="1"/>
    <col min="7176" max="7424" width="9.140625" style="15"/>
    <col min="7425" max="7425" width="4.7109375" style="15" customWidth="1"/>
    <col min="7426" max="7426" width="2.7109375" style="15" customWidth="1"/>
    <col min="7427" max="7427" width="25.7109375" style="15" customWidth="1"/>
    <col min="7428" max="7428" width="2.7109375" style="15" customWidth="1"/>
    <col min="7429" max="7429" width="15.7109375" style="15" customWidth="1"/>
    <col min="7430" max="7430" width="2.7109375" style="15" customWidth="1"/>
    <col min="7431" max="7431" width="15.7109375" style="15" customWidth="1"/>
    <col min="7432" max="7680" width="9.140625" style="15"/>
    <col min="7681" max="7681" width="4.7109375" style="15" customWidth="1"/>
    <col min="7682" max="7682" width="2.7109375" style="15" customWidth="1"/>
    <col min="7683" max="7683" width="25.7109375" style="15" customWidth="1"/>
    <col min="7684" max="7684" width="2.7109375" style="15" customWidth="1"/>
    <col min="7685" max="7685" width="15.7109375" style="15" customWidth="1"/>
    <col min="7686" max="7686" width="2.7109375" style="15" customWidth="1"/>
    <col min="7687" max="7687" width="15.7109375" style="15" customWidth="1"/>
    <col min="7688" max="7936" width="9.140625" style="15"/>
    <col min="7937" max="7937" width="4.7109375" style="15" customWidth="1"/>
    <col min="7938" max="7938" width="2.7109375" style="15" customWidth="1"/>
    <col min="7939" max="7939" width="25.7109375" style="15" customWidth="1"/>
    <col min="7940" max="7940" width="2.7109375" style="15" customWidth="1"/>
    <col min="7941" max="7941" width="15.7109375" style="15" customWidth="1"/>
    <col min="7942" max="7942" width="2.7109375" style="15" customWidth="1"/>
    <col min="7943" max="7943" width="15.7109375" style="15" customWidth="1"/>
    <col min="7944" max="8192" width="9.140625" style="15"/>
    <col min="8193" max="8193" width="4.7109375" style="15" customWidth="1"/>
    <col min="8194" max="8194" width="2.7109375" style="15" customWidth="1"/>
    <col min="8195" max="8195" width="25.7109375" style="15" customWidth="1"/>
    <col min="8196" max="8196" width="2.7109375" style="15" customWidth="1"/>
    <col min="8197" max="8197" width="15.7109375" style="15" customWidth="1"/>
    <col min="8198" max="8198" width="2.7109375" style="15" customWidth="1"/>
    <col min="8199" max="8199" width="15.7109375" style="15" customWidth="1"/>
    <col min="8200" max="8448" width="9.140625" style="15"/>
    <col min="8449" max="8449" width="4.7109375" style="15" customWidth="1"/>
    <col min="8450" max="8450" width="2.7109375" style="15" customWidth="1"/>
    <col min="8451" max="8451" width="25.7109375" style="15" customWidth="1"/>
    <col min="8452" max="8452" width="2.7109375" style="15" customWidth="1"/>
    <col min="8453" max="8453" width="15.7109375" style="15" customWidth="1"/>
    <col min="8454" max="8454" width="2.7109375" style="15" customWidth="1"/>
    <col min="8455" max="8455" width="15.7109375" style="15" customWidth="1"/>
    <col min="8456" max="8704" width="9.140625" style="15"/>
    <col min="8705" max="8705" width="4.7109375" style="15" customWidth="1"/>
    <col min="8706" max="8706" width="2.7109375" style="15" customWidth="1"/>
    <col min="8707" max="8707" width="25.7109375" style="15" customWidth="1"/>
    <col min="8708" max="8708" width="2.7109375" style="15" customWidth="1"/>
    <col min="8709" max="8709" width="15.7109375" style="15" customWidth="1"/>
    <col min="8710" max="8710" width="2.7109375" style="15" customWidth="1"/>
    <col min="8711" max="8711" width="15.7109375" style="15" customWidth="1"/>
    <col min="8712" max="8960" width="9.140625" style="15"/>
    <col min="8961" max="8961" width="4.7109375" style="15" customWidth="1"/>
    <col min="8962" max="8962" width="2.7109375" style="15" customWidth="1"/>
    <col min="8963" max="8963" width="25.7109375" style="15" customWidth="1"/>
    <col min="8964" max="8964" width="2.7109375" style="15" customWidth="1"/>
    <col min="8965" max="8965" width="15.7109375" style="15" customWidth="1"/>
    <col min="8966" max="8966" width="2.7109375" style="15" customWidth="1"/>
    <col min="8967" max="8967" width="15.7109375" style="15" customWidth="1"/>
    <col min="8968" max="9216" width="9.140625" style="15"/>
    <col min="9217" max="9217" width="4.7109375" style="15" customWidth="1"/>
    <col min="9218" max="9218" width="2.7109375" style="15" customWidth="1"/>
    <col min="9219" max="9219" width="25.7109375" style="15" customWidth="1"/>
    <col min="9220" max="9220" width="2.7109375" style="15" customWidth="1"/>
    <col min="9221" max="9221" width="15.7109375" style="15" customWidth="1"/>
    <col min="9222" max="9222" width="2.7109375" style="15" customWidth="1"/>
    <col min="9223" max="9223" width="15.7109375" style="15" customWidth="1"/>
    <col min="9224" max="9472" width="9.140625" style="15"/>
    <col min="9473" max="9473" width="4.7109375" style="15" customWidth="1"/>
    <col min="9474" max="9474" width="2.7109375" style="15" customWidth="1"/>
    <col min="9475" max="9475" width="25.7109375" style="15" customWidth="1"/>
    <col min="9476" max="9476" width="2.7109375" style="15" customWidth="1"/>
    <col min="9477" max="9477" width="15.7109375" style="15" customWidth="1"/>
    <col min="9478" max="9478" width="2.7109375" style="15" customWidth="1"/>
    <col min="9479" max="9479" width="15.7109375" style="15" customWidth="1"/>
    <col min="9480" max="9728" width="9.140625" style="15"/>
    <col min="9729" max="9729" width="4.7109375" style="15" customWidth="1"/>
    <col min="9730" max="9730" width="2.7109375" style="15" customWidth="1"/>
    <col min="9731" max="9731" width="25.7109375" style="15" customWidth="1"/>
    <col min="9732" max="9732" width="2.7109375" style="15" customWidth="1"/>
    <col min="9733" max="9733" width="15.7109375" style="15" customWidth="1"/>
    <col min="9734" max="9734" width="2.7109375" style="15" customWidth="1"/>
    <col min="9735" max="9735" width="15.7109375" style="15" customWidth="1"/>
    <col min="9736" max="9984" width="9.140625" style="15"/>
    <col min="9985" max="9985" width="4.7109375" style="15" customWidth="1"/>
    <col min="9986" max="9986" width="2.7109375" style="15" customWidth="1"/>
    <col min="9987" max="9987" width="25.7109375" style="15" customWidth="1"/>
    <col min="9988" max="9988" width="2.7109375" style="15" customWidth="1"/>
    <col min="9989" max="9989" width="15.7109375" style="15" customWidth="1"/>
    <col min="9990" max="9990" width="2.7109375" style="15" customWidth="1"/>
    <col min="9991" max="9991" width="15.7109375" style="15" customWidth="1"/>
    <col min="9992" max="10240" width="9.140625" style="15"/>
    <col min="10241" max="10241" width="4.7109375" style="15" customWidth="1"/>
    <col min="10242" max="10242" width="2.7109375" style="15" customWidth="1"/>
    <col min="10243" max="10243" width="25.7109375" style="15" customWidth="1"/>
    <col min="10244" max="10244" width="2.7109375" style="15" customWidth="1"/>
    <col min="10245" max="10245" width="15.7109375" style="15" customWidth="1"/>
    <col min="10246" max="10246" width="2.7109375" style="15" customWidth="1"/>
    <col min="10247" max="10247" width="15.7109375" style="15" customWidth="1"/>
    <col min="10248" max="10496" width="9.140625" style="15"/>
    <col min="10497" max="10497" width="4.7109375" style="15" customWidth="1"/>
    <col min="10498" max="10498" width="2.7109375" style="15" customWidth="1"/>
    <col min="10499" max="10499" width="25.7109375" style="15" customWidth="1"/>
    <col min="10500" max="10500" width="2.7109375" style="15" customWidth="1"/>
    <col min="10501" max="10501" width="15.7109375" style="15" customWidth="1"/>
    <col min="10502" max="10502" width="2.7109375" style="15" customWidth="1"/>
    <col min="10503" max="10503" width="15.7109375" style="15" customWidth="1"/>
    <col min="10504" max="10752" width="9.140625" style="15"/>
    <col min="10753" max="10753" width="4.7109375" style="15" customWidth="1"/>
    <col min="10754" max="10754" width="2.7109375" style="15" customWidth="1"/>
    <col min="10755" max="10755" width="25.7109375" style="15" customWidth="1"/>
    <col min="10756" max="10756" width="2.7109375" style="15" customWidth="1"/>
    <col min="10757" max="10757" width="15.7109375" style="15" customWidth="1"/>
    <col min="10758" max="10758" width="2.7109375" style="15" customWidth="1"/>
    <col min="10759" max="10759" width="15.7109375" style="15" customWidth="1"/>
    <col min="10760" max="11008" width="9.140625" style="15"/>
    <col min="11009" max="11009" width="4.7109375" style="15" customWidth="1"/>
    <col min="11010" max="11010" width="2.7109375" style="15" customWidth="1"/>
    <col min="11011" max="11011" width="25.7109375" style="15" customWidth="1"/>
    <col min="11012" max="11012" width="2.7109375" style="15" customWidth="1"/>
    <col min="11013" max="11013" width="15.7109375" style="15" customWidth="1"/>
    <col min="11014" max="11014" width="2.7109375" style="15" customWidth="1"/>
    <col min="11015" max="11015" width="15.7109375" style="15" customWidth="1"/>
    <col min="11016" max="11264" width="9.140625" style="15"/>
    <col min="11265" max="11265" width="4.7109375" style="15" customWidth="1"/>
    <col min="11266" max="11266" width="2.7109375" style="15" customWidth="1"/>
    <col min="11267" max="11267" width="25.7109375" style="15" customWidth="1"/>
    <col min="11268" max="11268" width="2.7109375" style="15" customWidth="1"/>
    <col min="11269" max="11269" width="15.7109375" style="15" customWidth="1"/>
    <col min="11270" max="11270" width="2.7109375" style="15" customWidth="1"/>
    <col min="11271" max="11271" width="15.7109375" style="15" customWidth="1"/>
    <col min="11272" max="11520" width="9.140625" style="15"/>
    <col min="11521" max="11521" width="4.7109375" style="15" customWidth="1"/>
    <col min="11522" max="11522" width="2.7109375" style="15" customWidth="1"/>
    <col min="11523" max="11523" width="25.7109375" style="15" customWidth="1"/>
    <col min="11524" max="11524" width="2.7109375" style="15" customWidth="1"/>
    <col min="11525" max="11525" width="15.7109375" style="15" customWidth="1"/>
    <col min="11526" max="11526" width="2.7109375" style="15" customWidth="1"/>
    <col min="11527" max="11527" width="15.7109375" style="15" customWidth="1"/>
    <col min="11528" max="11776" width="9.140625" style="15"/>
    <col min="11777" max="11777" width="4.7109375" style="15" customWidth="1"/>
    <col min="11778" max="11778" width="2.7109375" style="15" customWidth="1"/>
    <col min="11779" max="11779" width="25.7109375" style="15" customWidth="1"/>
    <col min="11780" max="11780" width="2.7109375" style="15" customWidth="1"/>
    <col min="11781" max="11781" width="15.7109375" style="15" customWidth="1"/>
    <col min="11782" max="11782" width="2.7109375" style="15" customWidth="1"/>
    <col min="11783" max="11783" width="15.7109375" style="15" customWidth="1"/>
    <col min="11784" max="12032" width="9.140625" style="15"/>
    <col min="12033" max="12033" width="4.7109375" style="15" customWidth="1"/>
    <col min="12034" max="12034" width="2.7109375" style="15" customWidth="1"/>
    <col min="12035" max="12035" width="25.7109375" style="15" customWidth="1"/>
    <col min="12036" max="12036" width="2.7109375" style="15" customWidth="1"/>
    <col min="12037" max="12037" width="15.7109375" style="15" customWidth="1"/>
    <col min="12038" max="12038" width="2.7109375" style="15" customWidth="1"/>
    <col min="12039" max="12039" width="15.7109375" style="15" customWidth="1"/>
    <col min="12040" max="12288" width="9.140625" style="15"/>
    <col min="12289" max="12289" width="4.7109375" style="15" customWidth="1"/>
    <col min="12290" max="12290" width="2.7109375" style="15" customWidth="1"/>
    <col min="12291" max="12291" width="25.7109375" style="15" customWidth="1"/>
    <col min="12292" max="12292" width="2.7109375" style="15" customWidth="1"/>
    <col min="12293" max="12293" width="15.7109375" style="15" customWidth="1"/>
    <col min="12294" max="12294" width="2.7109375" style="15" customWidth="1"/>
    <col min="12295" max="12295" width="15.7109375" style="15" customWidth="1"/>
    <col min="12296" max="12544" width="9.140625" style="15"/>
    <col min="12545" max="12545" width="4.7109375" style="15" customWidth="1"/>
    <col min="12546" max="12546" width="2.7109375" style="15" customWidth="1"/>
    <col min="12547" max="12547" width="25.7109375" style="15" customWidth="1"/>
    <col min="12548" max="12548" width="2.7109375" style="15" customWidth="1"/>
    <col min="12549" max="12549" width="15.7109375" style="15" customWidth="1"/>
    <col min="12550" max="12550" width="2.7109375" style="15" customWidth="1"/>
    <col min="12551" max="12551" width="15.7109375" style="15" customWidth="1"/>
    <col min="12552" max="12800" width="9.140625" style="15"/>
    <col min="12801" max="12801" width="4.7109375" style="15" customWidth="1"/>
    <col min="12802" max="12802" width="2.7109375" style="15" customWidth="1"/>
    <col min="12803" max="12803" width="25.7109375" style="15" customWidth="1"/>
    <col min="12804" max="12804" width="2.7109375" style="15" customWidth="1"/>
    <col min="12805" max="12805" width="15.7109375" style="15" customWidth="1"/>
    <col min="12806" max="12806" width="2.7109375" style="15" customWidth="1"/>
    <col min="12807" max="12807" width="15.7109375" style="15" customWidth="1"/>
    <col min="12808" max="13056" width="9.140625" style="15"/>
    <col min="13057" max="13057" width="4.7109375" style="15" customWidth="1"/>
    <col min="13058" max="13058" width="2.7109375" style="15" customWidth="1"/>
    <col min="13059" max="13059" width="25.7109375" style="15" customWidth="1"/>
    <col min="13060" max="13060" width="2.7109375" style="15" customWidth="1"/>
    <col min="13061" max="13061" width="15.7109375" style="15" customWidth="1"/>
    <col min="13062" max="13062" width="2.7109375" style="15" customWidth="1"/>
    <col min="13063" max="13063" width="15.7109375" style="15" customWidth="1"/>
    <col min="13064" max="13312" width="9.140625" style="15"/>
    <col min="13313" max="13313" width="4.7109375" style="15" customWidth="1"/>
    <col min="13314" max="13314" width="2.7109375" style="15" customWidth="1"/>
    <col min="13315" max="13315" width="25.7109375" style="15" customWidth="1"/>
    <col min="13316" max="13316" width="2.7109375" style="15" customWidth="1"/>
    <col min="13317" max="13317" width="15.7109375" style="15" customWidth="1"/>
    <col min="13318" max="13318" width="2.7109375" style="15" customWidth="1"/>
    <col min="13319" max="13319" width="15.7109375" style="15" customWidth="1"/>
    <col min="13320" max="13568" width="9.140625" style="15"/>
    <col min="13569" max="13569" width="4.7109375" style="15" customWidth="1"/>
    <col min="13570" max="13570" width="2.7109375" style="15" customWidth="1"/>
    <col min="13571" max="13571" width="25.7109375" style="15" customWidth="1"/>
    <col min="13572" max="13572" width="2.7109375" style="15" customWidth="1"/>
    <col min="13573" max="13573" width="15.7109375" style="15" customWidth="1"/>
    <col min="13574" max="13574" width="2.7109375" style="15" customWidth="1"/>
    <col min="13575" max="13575" width="15.7109375" style="15" customWidth="1"/>
    <col min="13576" max="13824" width="9.140625" style="15"/>
    <col min="13825" max="13825" width="4.7109375" style="15" customWidth="1"/>
    <col min="13826" max="13826" width="2.7109375" style="15" customWidth="1"/>
    <col min="13827" max="13827" width="25.7109375" style="15" customWidth="1"/>
    <col min="13828" max="13828" width="2.7109375" style="15" customWidth="1"/>
    <col min="13829" max="13829" width="15.7109375" style="15" customWidth="1"/>
    <col min="13830" max="13830" width="2.7109375" style="15" customWidth="1"/>
    <col min="13831" max="13831" width="15.7109375" style="15" customWidth="1"/>
    <col min="13832" max="14080" width="9.140625" style="15"/>
    <col min="14081" max="14081" width="4.7109375" style="15" customWidth="1"/>
    <col min="14082" max="14082" width="2.7109375" style="15" customWidth="1"/>
    <col min="14083" max="14083" width="25.7109375" style="15" customWidth="1"/>
    <col min="14084" max="14084" width="2.7109375" style="15" customWidth="1"/>
    <col min="14085" max="14085" width="15.7109375" style="15" customWidth="1"/>
    <col min="14086" max="14086" width="2.7109375" style="15" customWidth="1"/>
    <col min="14087" max="14087" width="15.7109375" style="15" customWidth="1"/>
    <col min="14088" max="14336" width="9.140625" style="15"/>
    <col min="14337" max="14337" width="4.7109375" style="15" customWidth="1"/>
    <col min="14338" max="14338" width="2.7109375" style="15" customWidth="1"/>
    <col min="14339" max="14339" width="25.7109375" style="15" customWidth="1"/>
    <col min="14340" max="14340" width="2.7109375" style="15" customWidth="1"/>
    <col min="14341" max="14341" width="15.7109375" style="15" customWidth="1"/>
    <col min="14342" max="14342" width="2.7109375" style="15" customWidth="1"/>
    <col min="14343" max="14343" width="15.7109375" style="15" customWidth="1"/>
    <col min="14344" max="14592" width="9.140625" style="15"/>
    <col min="14593" max="14593" width="4.7109375" style="15" customWidth="1"/>
    <col min="14594" max="14594" width="2.7109375" style="15" customWidth="1"/>
    <col min="14595" max="14595" width="25.7109375" style="15" customWidth="1"/>
    <col min="14596" max="14596" width="2.7109375" style="15" customWidth="1"/>
    <col min="14597" max="14597" width="15.7109375" style="15" customWidth="1"/>
    <col min="14598" max="14598" width="2.7109375" style="15" customWidth="1"/>
    <col min="14599" max="14599" width="15.7109375" style="15" customWidth="1"/>
    <col min="14600" max="14848" width="9.140625" style="15"/>
    <col min="14849" max="14849" width="4.7109375" style="15" customWidth="1"/>
    <col min="14850" max="14850" width="2.7109375" style="15" customWidth="1"/>
    <col min="14851" max="14851" width="25.7109375" style="15" customWidth="1"/>
    <col min="14852" max="14852" width="2.7109375" style="15" customWidth="1"/>
    <col min="14853" max="14853" width="15.7109375" style="15" customWidth="1"/>
    <col min="14854" max="14854" width="2.7109375" style="15" customWidth="1"/>
    <col min="14855" max="14855" width="15.7109375" style="15" customWidth="1"/>
    <col min="14856" max="15104" width="9.140625" style="15"/>
    <col min="15105" max="15105" width="4.7109375" style="15" customWidth="1"/>
    <col min="15106" max="15106" width="2.7109375" style="15" customWidth="1"/>
    <col min="15107" max="15107" width="25.7109375" style="15" customWidth="1"/>
    <col min="15108" max="15108" width="2.7109375" style="15" customWidth="1"/>
    <col min="15109" max="15109" width="15.7109375" style="15" customWidth="1"/>
    <col min="15110" max="15110" width="2.7109375" style="15" customWidth="1"/>
    <col min="15111" max="15111" width="15.7109375" style="15" customWidth="1"/>
    <col min="15112" max="15360" width="9.140625" style="15"/>
    <col min="15361" max="15361" width="4.7109375" style="15" customWidth="1"/>
    <col min="15362" max="15362" width="2.7109375" style="15" customWidth="1"/>
    <col min="15363" max="15363" width="25.7109375" style="15" customWidth="1"/>
    <col min="15364" max="15364" width="2.7109375" style="15" customWidth="1"/>
    <col min="15365" max="15365" width="15.7109375" style="15" customWidth="1"/>
    <col min="15366" max="15366" width="2.7109375" style="15" customWidth="1"/>
    <col min="15367" max="15367" width="15.7109375" style="15" customWidth="1"/>
    <col min="15368" max="15616" width="9.140625" style="15"/>
    <col min="15617" max="15617" width="4.7109375" style="15" customWidth="1"/>
    <col min="15618" max="15618" width="2.7109375" style="15" customWidth="1"/>
    <col min="15619" max="15619" width="25.7109375" style="15" customWidth="1"/>
    <col min="15620" max="15620" width="2.7109375" style="15" customWidth="1"/>
    <col min="15621" max="15621" width="15.7109375" style="15" customWidth="1"/>
    <col min="15622" max="15622" width="2.7109375" style="15" customWidth="1"/>
    <col min="15623" max="15623" width="15.7109375" style="15" customWidth="1"/>
    <col min="15624" max="15872" width="9.140625" style="15"/>
    <col min="15873" max="15873" width="4.7109375" style="15" customWidth="1"/>
    <col min="15874" max="15874" width="2.7109375" style="15" customWidth="1"/>
    <col min="15875" max="15875" width="25.7109375" style="15" customWidth="1"/>
    <col min="15876" max="15876" width="2.7109375" style="15" customWidth="1"/>
    <col min="15877" max="15877" width="15.7109375" style="15" customWidth="1"/>
    <col min="15878" max="15878" width="2.7109375" style="15" customWidth="1"/>
    <col min="15879" max="15879" width="15.7109375" style="15" customWidth="1"/>
    <col min="15880" max="16128" width="9.140625" style="15"/>
    <col min="16129" max="16129" width="4.7109375" style="15" customWidth="1"/>
    <col min="16130" max="16130" width="2.7109375" style="15" customWidth="1"/>
    <col min="16131" max="16131" width="25.7109375" style="15" customWidth="1"/>
    <col min="16132" max="16132" width="2.7109375" style="15" customWidth="1"/>
    <col min="16133" max="16133" width="15.7109375" style="15" customWidth="1"/>
    <col min="16134" max="16134" width="2.7109375" style="15" customWidth="1"/>
    <col min="16135" max="16135" width="15.7109375" style="15" customWidth="1"/>
    <col min="16136" max="16384" width="9.140625" style="15"/>
  </cols>
  <sheetData>
    <row r="1" spans="1:13" ht="15" x14ac:dyDescent="0.25">
      <c r="A1"/>
      <c r="B1"/>
      <c r="C1"/>
      <c r="D1"/>
      <c r="E1"/>
      <c r="F1"/>
      <c r="M1" s="8"/>
    </row>
    <row r="2" spans="1:13" ht="15" x14ac:dyDescent="0.25">
      <c r="A2"/>
      <c r="B2"/>
      <c r="C2"/>
      <c r="D2"/>
      <c r="E2"/>
      <c r="F2"/>
      <c r="M2" s="8"/>
    </row>
    <row r="3" spans="1:13" ht="15" x14ac:dyDescent="0.25">
      <c r="A3" s="316" t="s">
        <v>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</row>
    <row r="4" spans="1:13" ht="15" x14ac:dyDescent="0.25">
      <c r="A4" s="316" t="s">
        <v>1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</row>
    <row r="5" spans="1:13" ht="15" x14ac:dyDescent="0.25">
      <c r="A5" s="316" t="s">
        <v>111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</row>
    <row r="6" spans="1:13" ht="15" x14ac:dyDescent="0.25">
      <c r="A6" s="316" t="s">
        <v>2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</row>
    <row r="7" spans="1:13" ht="15" x14ac:dyDescent="0.25">
      <c r="A7" s="316" t="s">
        <v>3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</row>
    <row r="8" spans="1:13" ht="15" x14ac:dyDescent="0.25">
      <c r="A8" s="316" t="s">
        <v>362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" x14ac:dyDescent="0.25">
      <c r="A10" s="317" t="s">
        <v>363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3" ht="15" x14ac:dyDescent="0.25">
      <c r="A12" s="72"/>
      <c r="B12" s="72"/>
      <c r="C12" s="72"/>
      <c r="D12" s="72"/>
      <c r="E12" s="44" t="s">
        <v>112</v>
      </c>
      <c r="F12" s="43"/>
      <c r="G12" s="44" t="s">
        <v>113</v>
      </c>
      <c r="H12" s="43"/>
      <c r="I12" s="72"/>
      <c r="J12" s="72"/>
      <c r="K12" s="44" t="s">
        <v>114</v>
      </c>
      <c r="L12" s="43"/>
      <c r="M12" s="72"/>
    </row>
    <row r="13" spans="1:13" ht="15" x14ac:dyDescent="0.25">
      <c r="A13" s="44" t="s">
        <v>4</v>
      </c>
      <c r="B13" s="72"/>
      <c r="C13" s="72"/>
      <c r="D13" s="72"/>
      <c r="E13" s="44" t="s">
        <v>115</v>
      </c>
      <c r="F13" s="43"/>
      <c r="G13" s="44" t="s">
        <v>116</v>
      </c>
      <c r="H13" s="43"/>
      <c r="I13" s="44" t="s">
        <v>117</v>
      </c>
      <c r="J13" s="43"/>
      <c r="K13" s="44" t="s">
        <v>118</v>
      </c>
      <c r="L13" s="43"/>
      <c r="M13" s="44" t="s">
        <v>119</v>
      </c>
    </row>
    <row r="14" spans="1:13" ht="15" x14ac:dyDescent="0.25">
      <c r="A14" s="73" t="s">
        <v>5</v>
      </c>
      <c r="B14" s="72"/>
      <c r="C14" s="73" t="s">
        <v>120</v>
      </c>
      <c r="D14" s="43"/>
      <c r="E14" s="73" t="s">
        <v>121</v>
      </c>
      <c r="F14" s="43"/>
      <c r="G14" s="73" t="s">
        <v>112</v>
      </c>
      <c r="H14" s="43"/>
      <c r="I14" s="73" t="s">
        <v>112</v>
      </c>
      <c r="J14" s="43"/>
      <c r="K14" s="73" t="s">
        <v>122</v>
      </c>
      <c r="L14" s="43"/>
      <c r="M14" s="73" t="s">
        <v>105</v>
      </c>
    </row>
    <row r="15" spans="1:13" ht="15" x14ac:dyDescent="0.25">
      <c r="A15" s="43"/>
      <c r="B15" s="42"/>
      <c r="C15" s="44" t="s">
        <v>9</v>
      </c>
      <c r="D15" s="44"/>
      <c r="E15" s="44" t="s">
        <v>10</v>
      </c>
      <c r="F15" s="44"/>
      <c r="G15" s="44" t="s">
        <v>11</v>
      </c>
      <c r="H15" s="44"/>
      <c r="I15" s="44" t="s">
        <v>45</v>
      </c>
      <c r="J15" s="44"/>
      <c r="K15" s="44" t="s">
        <v>123</v>
      </c>
      <c r="L15" s="44"/>
      <c r="M15" s="44" t="s">
        <v>124</v>
      </c>
    </row>
    <row r="16" spans="1:13" ht="15" x14ac:dyDescent="0.25">
      <c r="A16" s="43"/>
      <c r="B16" s="42"/>
      <c r="C16" s="43"/>
      <c r="D16" s="44"/>
      <c r="E16" s="43"/>
      <c r="F16" s="44"/>
      <c r="G16" s="43"/>
      <c r="H16" s="44"/>
      <c r="I16" s="44" t="s">
        <v>125</v>
      </c>
      <c r="J16" s="44"/>
      <c r="K16" s="43"/>
      <c r="L16" s="44"/>
      <c r="M16" s="44" t="s">
        <v>126</v>
      </c>
    </row>
    <row r="17" spans="1:13" ht="15" x14ac:dyDescent="0.25">
      <c r="A17" s="44">
        <v>1</v>
      </c>
      <c r="B17" s="42"/>
      <c r="C17" s="45" t="s">
        <v>127</v>
      </c>
      <c r="D17" s="45"/>
      <c r="E17" s="46">
        <f>DATE(2022,7,15)-DATE(2021,1,1)+1</f>
        <v>561</v>
      </c>
      <c r="F17" s="46"/>
      <c r="G17" s="47">
        <f>365/12/2</f>
        <v>15.208333333333334</v>
      </c>
      <c r="H17" s="47"/>
      <c r="I17" s="47">
        <f t="shared" ref="I17:I28" si="0">E17-G17</f>
        <v>545.79166666666663</v>
      </c>
      <c r="J17" s="47"/>
      <c r="K17" s="48">
        <f t="shared" ref="K17:K28" si="1">1/12</f>
        <v>8.3333333333333329E-2</v>
      </c>
      <c r="L17" s="48"/>
      <c r="M17" s="47">
        <f t="shared" ref="M17:M28" si="2">I17*K17</f>
        <v>45.482638888888886</v>
      </c>
    </row>
    <row r="18" spans="1:13" ht="15" x14ac:dyDescent="0.25">
      <c r="A18" s="44">
        <f t="shared" ref="A18:A29" si="3">A17+1</f>
        <v>2</v>
      </c>
      <c r="B18" s="42"/>
      <c r="C18" s="45" t="s">
        <v>128</v>
      </c>
      <c r="D18" s="45"/>
      <c r="E18" s="46">
        <f>DATE(2022,7,15)-DATE(2021,2,1)+1</f>
        <v>530</v>
      </c>
      <c r="F18" s="46"/>
      <c r="G18" s="47">
        <f t="shared" ref="G18:G28" si="4">365/12/2</f>
        <v>15.208333333333334</v>
      </c>
      <c r="H18" s="47"/>
      <c r="I18" s="47">
        <f t="shared" si="0"/>
        <v>514.79166666666663</v>
      </c>
      <c r="J18" s="47"/>
      <c r="K18" s="48">
        <f t="shared" si="1"/>
        <v>8.3333333333333329E-2</v>
      </c>
      <c r="L18" s="48"/>
      <c r="M18" s="47">
        <f t="shared" si="2"/>
        <v>42.89930555555555</v>
      </c>
    </row>
    <row r="19" spans="1:13" ht="15" x14ac:dyDescent="0.25">
      <c r="A19" s="44">
        <f t="shared" si="3"/>
        <v>3</v>
      </c>
      <c r="B19" s="42"/>
      <c r="C19" s="45" t="s">
        <v>129</v>
      </c>
      <c r="D19" s="45"/>
      <c r="E19" s="46">
        <f>DATE(2022,7,15)-DATE(2021,3,1)+1</f>
        <v>502</v>
      </c>
      <c r="F19" s="46"/>
      <c r="G19" s="47">
        <f t="shared" si="4"/>
        <v>15.208333333333334</v>
      </c>
      <c r="H19" s="47"/>
      <c r="I19" s="47">
        <f t="shared" si="0"/>
        <v>486.79166666666669</v>
      </c>
      <c r="J19" s="47"/>
      <c r="K19" s="48">
        <f t="shared" si="1"/>
        <v>8.3333333333333329E-2</v>
      </c>
      <c r="L19" s="48"/>
      <c r="M19" s="47">
        <f t="shared" si="2"/>
        <v>40.565972222222221</v>
      </c>
    </row>
    <row r="20" spans="1:13" ht="15" x14ac:dyDescent="0.25">
      <c r="A20" s="44">
        <f t="shared" si="3"/>
        <v>4</v>
      </c>
      <c r="B20" s="42"/>
      <c r="C20" s="45" t="s">
        <v>130</v>
      </c>
      <c r="D20" s="45"/>
      <c r="E20" s="46">
        <f>DATE(2022,7,15)-DATE(2021,4,1)+1</f>
        <v>471</v>
      </c>
      <c r="F20" s="46"/>
      <c r="G20" s="47">
        <f t="shared" si="4"/>
        <v>15.208333333333334</v>
      </c>
      <c r="H20" s="47"/>
      <c r="I20" s="47">
        <f t="shared" si="0"/>
        <v>455.79166666666669</v>
      </c>
      <c r="J20" s="47"/>
      <c r="K20" s="48">
        <f t="shared" si="1"/>
        <v>8.3333333333333329E-2</v>
      </c>
      <c r="L20" s="48"/>
      <c r="M20" s="47">
        <f t="shared" si="2"/>
        <v>37.982638888888886</v>
      </c>
    </row>
    <row r="21" spans="1:13" ht="15" x14ac:dyDescent="0.25">
      <c r="A21" s="44">
        <f t="shared" si="3"/>
        <v>5</v>
      </c>
      <c r="B21" s="42"/>
      <c r="C21" s="45" t="s">
        <v>131</v>
      </c>
      <c r="D21" s="45"/>
      <c r="E21" s="46">
        <f>DATE(2022,7,15)-DATE(2021,5,1)+1</f>
        <v>441</v>
      </c>
      <c r="F21" s="46"/>
      <c r="G21" s="47">
        <f t="shared" si="4"/>
        <v>15.208333333333334</v>
      </c>
      <c r="H21" s="47"/>
      <c r="I21" s="47">
        <f t="shared" si="0"/>
        <v>425.79166666666669</v>
      </c>
      <c r="J21" s="47"/>
      <c r="K21" s="48">
        <f t="shared" si="1"/>
        <v>8.3333333333333329E-2</v>
      </c>
      <c r="L21" s="48"/>
      <c r="M21" s="47">
        <f t="shared" si="2"/>
        <v>35.482638888888886</v>
      </c>
    </row>
    <row r="22" spans="1:13" ht="15" x14ac:dyDescent="0.25">
      <c r="A22" s="44">
        <f t="shared" si="3"/>
        <v>6</v>
      </c>
      <c r="B22" s="42"/>
      <c r="C22" s="45" t="s">
        <v>132</v>
      </c>
      <c r="D22" s="45"/>
      <c r="E22" s="46">
        <f>DATE(2022,7,15)-DATE(2021,6,1)+1</f>
        <v>410</v>
      </c>
      <c r="F22" s="46"/>
      <c r="G22" s="47">
        <f t="shared" si="4"/>
        <v>15.208333333333334</v>
      </c>
      <c r="H22" s="47"/>
      <c r="I22" s="47">
        <f t="shared" si="0"/>
        <v>394.79166666666669</v>
      </c>
      <c r="J22" s="47"/>
      <c r="K22" s="48">
        <f t="shared" si="1"/>
        <v>8.3333333333333329E-2</v>
      </c>
      <c r="L22" s="48"/>
      <c r="M22" s="47">
        <f t="shared" si="2"/>
        <v>32.899305555555557</v>
      </c>
    </row>
    <row r="23" spans="1:13" ht="15" x14ac:dyDescent="0.25">
      <c r="A23" s="44">
        <f t="shared" si="3"/>
        <v>7</v>
      </c>
      <c r="B23" s="42"/>
      <c r="C23" s="45" t="s">
        <v>133</v>
      </c>
      <c r="D23" s="45"/>
      <c r="E23" s="46">
        <f>DATE(2022,7,15)-DATE(2021,7,1)+1</f>
        <v>380</v>
      </c>
      <c r="F23" s="46"/>
      <c r="G23" s="47">
        <f t="shared" si="4"/>
        <v>15.208333333333334</v>
      </c>
      <c r="H23" s="47"/>
      <c r="I23" s="47">
        <f t="shared" si="0"/>
        <v>364.79166666666669</v>
      </c>
      <c r="J23" s="47"/>
      <c r="K23" s="48">
        <f t="shared" si="1"/>
        <v>8.3333333333333329E-2</v>
      </c>
      <c r="L23" s="48"/>
      <c r="M23" s="47">
        <f t="shared" si="2"/>
        <v>30.399305555555557</v>
      </c>
    </row>
    <row r="24" spans="1:13" ht="15" x14ac:dyDescent="0.25">
      <c r="A24" s="44">
        <f t="shared" si="3"/>
        <v>8</v>
      </c>
      <c r="B24" s="42"/>
      <c r="C24" s="45" t="s">
        <v>134</v>
      </c>
      <c r="D24" s="45"/>
      <c r="E24" s="46">
        <f>DATE(2022,7,15)-DATE(2021,8,1)+1</f>
        <v>349</v>
      </c>
      <c r="F24" s="46"/>
      <c r="G24" s="47">
        <f t="shared" si="4"/>
        <v>15.208333333333334</v>
      </c>
      <c r="H24" s="47"/>
      <c r="I24" s="47">
        <f t="shared" si="0"/>
        <v>333.79166666666669</v>
      </c>
      <c r="J24" s="47"/>
      <c r="K24" s="48">
        <f t="shared" si="1"/>
        <v>8.3333333333333329E-2</v>
      </c>
      <c r="L24" s="48"/>
      <c r="M24" s="47">
        <f t="shared" si="2"/>
        <v>27.815972222222221</v>
      </c>
    </row>
    <row r="25" spans="1:13" ht="15" x14ac:dyDescent="0.25">
      <c r="A25" s="44">
        <f t="shared" si="3"/>
        <v>9</v>
      </c>
      <c r="B25" s="42"/>
      <c r="C25" s="45" t="s">
        <v>135</v>
      </c>
      <c r="D25" s="45"/>
      <c r="E25" s="46">
        <f>DATE(2022,7,15)-DATE(2021,9,1)+1</f>
        <v>318</v>
      </c>
      <c r="F25" s="46"/>
      <c r="G25" s="47">
        <f t="shared" si="4"/>
        <v>15.208333333333334</v>
      </c>
      <c r="H25" s="47"/>
      <c r="I25" s="47">
        <f t="shared" si="0"/>
        <v>302.79166666666669</v>
      </c>
      <c r="J25" s="47"/>
      <c r="K25" s="48">
        <f t="shared" si="1"/>
        <v>8.3333333333333329E-2</v>
      </c>
      <c r="L25" s="48"/>
      <c r="M25" s="47">
        <f t="shared" si="2"/>
        <v>25.232638888888889</v>
      </c>
    </row>
    <row r="26" spans="1:13" ht="15" x14ac:dyDescent="0.25">
      <c r="A26" s="44">
        <f t="shared" si="3"/>
        <v>10</v>
      </c>
      <c r="B26" s="42"/>
      <c r="C26" s="45" t="s">
        <v>136</v>
      </c>
      <c r="D26" s="45"/>
      <c r="E26" s="46">
        <f>DATE(2022,7,15)-DATE(2021,10,1)+1</f>
        <v>288</v>
      </c>
      <c r="F26" s="46"/>
      <c r="G26" s="47">
        <f t="shared" si="4"/>
        <v>15.208333333333334</v>
      </c>
      <c r="H26" s="47"/>
      <c r="I26" s="47">
        <f t="shared" si="0"/>
        <v>272.79166666666669</v>
      </c>
      <c r="J26" s="47"/>
      <c r="K26" s="48">
        <f t="shared" si="1"/>
        <v>8.3333333333333329E-2</v>
      </c>
      <c r="L26" s="48"/>
      <c r="M26" s="47">
        <f t="shared" si="2"/>
        <v>22.732638888888889</v>
      </c>
    </row>
    <row r="27" spans="1:13" ht="15" x14ac:dyDescent="0.25">
      <c r="A27" s="44">
        <f t="shared" si="3"/>
        <v>11</v>
      </c>
      <c r="B27" s="42"/>
      <c r="C27" s="45" t="s">
        <v>137</v>
      </c>
      <c r="D27" s="45"/>
      <c r="E27" s="46">
        <f>DATE(2022,7,15)-DATE(2021,11,1)+1</f>
        <v>257</v>
      </c>
      <c r="F27" s="46"/>
      <c r="G27" s="47">
        <f t="shared" si="4"/>
        <v>15.208333333333334</v>
      </c>
      <c r="H27" s="47"/>
      <c r="I27" s="47">
        <f t="shared" si="0"/>
        <v>241.79166666666666</v>
      </c>
      <c r="J27" s="47"/>
      <c r="K27" s="48">
        <f t="shared" si="1"/>
        <v>8.3333333333333329E-2</v>
      </c>
      <c r="L27" s="48"/>
      <c r="M27" s="47">
        <f t="shared" si="2"/>
        <v>20.149305555555554</v>
      </c>
    </row>
    <row r="28" spans="1:13" ht="15" x14ac:dyDescent="0.25">
      <c r="A28" s="44">
        <f t="shared" si="3"/>
        <v>12</v>
      </c>
      <c r="B28" s="42"/>
      <c r="C28" s="45" t="s">
        <v>138</v>
      </c>
      <c r="D28" s="45"/>
      <c r="E28" s="49">
        <f>DATE(2022,7,15)-DATE(2021,12,1)+1</f>
        <v>227</v>
      </c>
      <c r="F28" s="46"/>
      <c r="G28" s="47">
        <f t="shared" si="4"/>
        <v>15.208333333333334</v>
      </c>
      <c r="H28" s="47"/>
      <c r="I28" s="47">
        <f t="shared" si="0"/>
        <v>211.79166666666666</v>
      </c>
      <c r="J28" s="47"/>
      <c r="K28" s="50">
        <f t="shared" si="1"/>
        <v>8.3333333333333329E-2</v>
      </c>
      <c r="L28" s="48"/>
      <c r="M28" s="51">
        <f t="shared" si="2"/>
        <v>17.649305555555554</v>
      </c>
    </row>
    <row r="29" spans="1:13" ht="15.75" thickBot="1" x14ac:dyDescent="0.3">
      <c r="A29" s="44">
        <f t="shared" si="3"/>
        <v>13</v>
      </c>
      <c r="B29" s="42"/>
      <c r="C29" s="45" t="s">
        <v>17</v>
      </c>
      <c r="D29" s="45"/>
      <c r="E29" s="52">
        <f>SUM(E17:E28)</f>
        <v>4734</v>
      </c>
      <c r="F29" s="46"/>
      <c r="G29" s="47"/>
      <c r="H29" s="47"/>
      <c r="I29" s="47"/>
      <c r="J29" s="47"/>
      <c r="K29" s="53">
        <f>SUM(K17:K28)</f>
        <v>1</v>
      </c>
      <c r="L29" s="48"/>
      <c r="M29" s="54">
        <f>SUM(M17:M28)</f>
        <v>379.29166666666669</v>
      </c>
    </row>
    <row r="30" spans="1:13" ht="15.75" thickTop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5" x14ac:dyDescent="0.25">
      <c r="A32" s="42"/>
      <c r="B32" s="45" t="s">
        <v>36</v>
      </c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 x14ac:dyDescent="0.25">
      <c r="A33" s="40"/>
      <c r="B33" s="40"/>
      <c r="C33" s="45" t="s">
        <v>322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1:13" ht="15" x14ac:dyDescent="0.25">
      <c r="C34" s="45" t="s">
        <v>139</v>
      </c>
    </row>
    <row r="43" spans="1:13" ht="15" x14ac:dyDescent="0.25">
      <c r="A43" s="316" t="s">
        <v>39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</row>
    <row r="44" spans="1:13" ht="15" x14ac:dyDescent="0.25">
      <c r="A44" s="316" t="s">
        <v>40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</row>
    <row r="45" spans="1:13" ht="15" x14ac:dyDescent="0.25">
      <c r="A45" s="316" t="s">
        <v>169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</row>
  </sheetData>
  <mergeCells count="10">
    <mergeCell ref="A43:M43"/>
    <mergeCell ref="A44:M44"/>
    <mergeCell ref="A45:M45"/>
    <mergeCell ref="A3:M3"/>
    <mergeCell ref="A4:M4"/>
    <mergeCell ref="A6:M6"/>
    <mergeCell ref="A7:M7"/>
    <mergeCell ref="A8:M8"/>
    <mergeCell ref="A5:M5"/>
    <mergeCell ref="A10:M10"/>
  </mergeCells>
  <pageMargins left="1" right="0.75" top="1" bottom="1" header="0.5" footer="0.5"/>
  <pageSetup orientation="portrait" horizontalDpi="4294967292" verticalDpi="4294967292" r:id="rId1"/>
  <headerFooter alignWithMargins="0">
    <oddFooter xml:space="preserve">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8C0B9E-580E-4DD1-8225-932FE4C49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FF236B-FB34-419C-B8E6-8BA81FA32EFF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6bdf0c3-ccba-4ad4-a261-da85c323314a"/>
    <ds:schemaRef ds:uri="http://schemas.openxmlformats.org/package/2006/metadata/core-properties"/>
    <ds:schemaRef ds:uri="http://www.w3.org/XML/1998/namespace"/>
    <ds:schemaRef ds:uri="ec465538-51ad-4a49-97bb-3af48443968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9598DB-035E-4AAD-AA76-2B49FCA08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9</vt:i4>
      </vt:variant>
    </vt:vector>
  </HeadingPairs>
  <TitlesOfParts>
    <vt:vector size="29" baseType="lpstr">
      <vt:lpstr>Page 1</vt:lpstr>
      <vt:lpstr>Page 2</vt:lpstr>
      <vt:lpstr>Page 3</vt:lpstr>
      <vt:lpstr>Page 4</vt:lpstr>
      <vt:lpstr>Page 5</vt:lpstr>
      <vt:lpstr>Page 6</vt:lpstr>
      <vt:lpstr> Page 7</vt:lpstr>
      <vt:lpstr> Page 8</vt:lpstr>
      <vt:lpstr>Page 9</vt:lpstr>
      <vt:lpstr>Page 10</vt:lpstr>
      <vt:lpstr>Page 11</vt:lpstr>
      <vt:lpstr>Page 12</vt:lpstr>
      <vt:lpstr>Page 13</vt:lpstr>
      <vt:lpstr>Page 14</vt:lpstr>
      <vt:lpstr>Page 15</vt:lpstr>
      <vt:lpstr>Page 16</vt:lpstr>
      <vt:lpstr>Page 17</vt:lpstr>
      <vt:lpstr>Page 18</vt:lpstr>
      <vt:lpstr>Page 19</vt:lpstr>
      <vt:lpstr>Page 20</vt:lpstr>
      <vt:lpstr>' Page 7'!Print_Area</vt:lpstr>
      <vt:lpstr>' Page 8'!Print_Area</vt:lpstr>
      <vt:lpstr>'Page 1'!Print_Area</vt:lpstr>
      <vt:lpstr>'Page 2'!Print_Area</vt:lpstr>
      <vt:lpstr>'Page 20'!Print_Area</vt:lpstr>
      <vt:lpstr>'Page 3'!Print_Area</vt:lpstr>
      <vt:lpstr>'Page 4'!Print_Area</vt:lpstr>
      <vt:lpstr>Print_Area_MI</vt:lpstr>
      <vt:lpstr>Print_Titles_MI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Workpaper for Schedule F-3</dc:title>
  <dc:subject/>
  <dc:creator>t50263</dc:creator>
  <cp:keywords/>
  <dc:description/>
  <cp:lastModifiedBy>White, Renee (MidAmerican)</cp:lastModifiedBy>
  <cp:revision/>
  <cp:lastPrinted>2022-05-11T18:36:09Z</cp:lastPrinted>
  <dcterms:created xsi:type="dcterms:W3CDTF">2012-02-09T22:04:27Z</dcterms:created>
  <dcterms:modified xsi:type="dcterms:W3CDTF">2022-05-12T17:37:47Z</dcterms:modified>
  <cp:category/>
  <cp:contentStatus>Ready for Review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