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UC\WEB\Internet\commission\dockets\naturalgas\2019\NG19-002\"/>
    </mc:Choice>
  </mc:AlternateContent>
  <xr:revisionPtr revIDLastSave="0" documentId="8_{8E2DAA85-8F8F-477A-8E73-D29E90482144}" xr6:coauthVersionLast="36" xr6:coauthVersionMax="36" xr10:uidLastSave="{00000000-0000-0000-0000-000000000000}"/>
  <bookViews>
    <workbookView xWindow="0" yWindow="0" windowWidth="21570" windowHeight="7980" tabRatio="916" xr2:uid="{3D54C201-1107-4F0B-93E9-11290CE2ABB9}"/>
  </bookViews>
  <sheets>
    <sheet name="Total Program Inputs" sheetId="1" r:id="rId1"/>
    <sheet name="Database Inputs" sheetId="2" r:id="rId2"/>
    <sheet name="Gas Input Table Summary" sheetId="3" r:id="rId3"/>
    <sheet name="Gas Costs" sheetId="4" r:id="rId4"/>
    <sheet name="Summary of Ratios" sheetId="5" r:id="rId5"/>
    <sheet name="Total Program" sheetId="6" r:id="rId6"/>
    <sheet name="Res .95+% Res Furnace - NEW" sheetId="7" r:id="rId7"/>
    <sheet name="Res .95+% Res Furnace - Replace" sheetId="8" r:id="rId8"/>
    <sheet name="Programmable Tstats - Tier 1" sheetId="9" r:id="rId9"/>
    <sheet name="Programmable Tstats - Tier 2" sheetId="10" r:id="rId10"/>
    <sheet name="Residential Energy Assessments" sheetId="11" r:id="rId11"/>
    <sheet name="Comm 95+% Furnace - NEW" sheetId="12" r:id="rId12"/>
    <sheet name="Comm 95+% Furnace - Replace" sheetId="13" r:id="rId13"/>
    <sheet name="Comm Custom" sheetId="14" r:id="rId14"/>
  </sheets>
  <externalReferences>
    <externalReference r:id="rId15"/>
    <externalReference r:id="rId16"/>
  </externalReferences>
  <definedNames>
    <definedName name="\A" localSheetId="11">'Comm 95+% Furnace - NEW'!$B$130</definedName>
    <definedName name="\A" localSheetId="12">'Comm 95+% Furnace - Replace'!$B$130</definedName>
    <definedName name="\A" localSheetId="13">'Comm Custom'!$B$130</definedName>
    <definedName name="\A" localSheetId="8">'Programmable Tstats - Tier 1'!$B$130</definedName>
    <definedName name="\A" localSheetId="9">'Programmable Tstats - Tier 2'!$B$130</definedName>
    <definedName name="\A" localSheetId="6">'Res .95+% Res Furnace - NEW'!$B$130</definedName>
    <definedName name="\A" localSheetId="7">'Res .95+% Res Furnace - Replace'!$B$130</definedName>
    <definedName name="\A" localSheetId="10">'Residential Energy Assessments'!$B$130</definedName>
    <definedName name="\A" localSheetId="5">'Total Program'!$B$130</definedName>
    <definedName name="\A">#REF!</definedName>
    <definedName name="\AA">'[1]Furnace Replacement'!$B$166</definedName>
    <definedName name="\B" localSheetId="11">'Comm 95+% Furnace - NEW'!$B$132</definedName>
    <definedName name="\B" localSheetId="12">'Comm 95+% Furnace - Replace'!$B$132</definedName>
    <definedName name="\B" localSheetId="13">'Comm Custom'!$B$132</definedName>
    <definedName name="\B" localSheetId="8">'Programmable Tstats - Tier 1'!$B$132</definedName>
    <definedName name="\B" localSheetId="9">'Programmable Tstats - Tier 2'!$B$132</definedName>
    <definedName name="\B" localSheetId="6">'Res .95+% Res Furnace - NEW'!$B$132</definedName>
    <definedName name="\B" localSheetId="7">'Res .95+% Res Furnace - Replace'!$B$132</definedName>
    <definedName name="\B" localSheetId="10">'Residential Energy Assessments'!$B$132</definedName>
    <definedName name="\B" localSheetId="5">'Total Program'!$B$132</definedName>
    <definedName name="\B">#REF!</definedName>
    <definedName name="\C" localSheetId="11">'Comm 95+% Furnace - NEW'!$B$134</definedName>
    <definedName name="\C" localSheetId="12">'Comm 95+% Furnace - Replace'!$B$134</definedName>
    <definedName name="\C" localSheetId="13">'Comm Custom'!$B$134</definedName>
    <definedName name="\C" localSheetId="8">'Programmable Tstats - Tier 1'!$B$134</definedName>
    <definedName name="\C" localSheetId="9">'Programmable Tstats - Tier 2'!$B$134</definedName>
    <definedName name="\C" localSheetId="6">'Res .95+% Res Furnace - NEW'!$B$134</definedName>
    <definedName name="\C" localSheetId="7">'Res .95+% Res Furnace - Replace'!$B$134</definedName>
    <definedName name="\C" localSheetId="10">'Residential Energy Assessments'!$B$134</definedName>
    <definedName name="\C" localSheetId="5">'Total Program'!$B$134</definedName>
    <definedName name="\C">#REF!</definedName>
    <definedName name="\D" localSheetId="11">'Comm 95+% Furnace - NEW'!$B$136</definedName>
    <definedName name="\D" localSheetId="12">'Comm 95+% Furnace - Replace'!$B$136</definedName>
    <definedName name="\D" localSheetId="13">'Comm Custom'!$B$136</definedName>
    <definedName name="\D" localSheetId="8">'Programmable Tstats - Tier 1'!$B$136</definedName>
    <definedName name="\D" localSheetId="9">'Programmable Tstats - Tier 2'!$B$136</definedName>
    <definedName name="\D" localSheetId="6">'Res .95+% Res Furnace - NEW'!$B$136</definedName>
    <definedName name="\D" localSheetId="7">'Res .95+% Res Furnace - Replace'!$B$136</definedName>
    <definedName name="\D" localSheetId="10">'Residential Energy Assessments'!$B$136</definedName>
    <definedName name="\D" localSheetId="5">'Total Program'!$B$136</definedName>
    <definedName name="\D">#REF!</definedName>
    <definedName name="\I" localSheetId="11">'Comm 95+% Furnace - NEW'!$B$138</definedName>
    <definedName name="\I" localSheetId="12">'Comm 95+% Furnace - Replace'!$B$138</definedName>
    <definedName name="\I" localSheetId="13">'Comm Custom'!$B$138</definedName>
    <definedName name="\I" localSheetId="8">'Programmable Tstats - Tier 1'!$B$138</definedName>
    <definedName name="\I" localSheetId="9">'Programmable Tstats - Tier 2'!$B$138</definedName>
    <definedName name="\I" localSheetId="6">'Res .95+% Res Furnace - NEW'!$B$138</definedName>
    <definedName name="\I" localSheetId="7">'Res .95+% Res Furnace - Replace'!$B$138</definedName>
    <definedName name="\I" localSheetId="10">'Residential Energy Assessments'!$B$138</definedName>
    <definedName name="\I" localSheetId="5">'Total Program'!$B$138</definedName>
    <definedName name="\I">#REF!</definedName>
    <definedName name="\J" localSheetId="11">'Comm 95+% Furnace - NEW'!$B$140</definedName>
    <definedName name="\J" localSheetId="12">'Comm 95+% Furnace - Replace'!$B$140</definedName>
    <definedName name="\J" localSheetId="13">'Comm Custom'!$B$140</definedName>
    <definedName name="\J" localSheetId="8">'Programmable Tstats - Tier 1'!$B$140</definedName>
    <definedName name="\J" localSheetId="9">'Programmable Tstats - Tier 2'!$B$140</definedName>
    <definedName name="\J" localSheetId="6">'Res .95+% Res Furnace - NEW'!$B$140</definedName>
    <definedName name="\J" localSheetId="7">'Res .95+% Res Furnace - Replace'!$B$140</definedName>
    <definedName name="\J" localSheetId="10">'Residential Energy Assessments'!$B$140</definedName>
    <definedName name="\J" localSheetId="5">'Total Program'!$B$140</definedName>
    <definedName name="\J">#REF!</definedName>
    <definedName name="\P" localSheetId="11">'Comm 95+% Furnace - NEW'!$B$142</definedName>
    <definedName name="\P" localSheetId="12">'Comm 95+% Furnace - Replace'!$B$142</definedName>
    <definedName name="\P" localSheetId="13">'Comm Custom'!$B$142</definedName>
    <definedName name="\P" localSheetId="8">'Programmable Tstats - Tier 1'!$B$142</definedName>
    <definedName name="\P" localSheetId="9">'Programmable Tstats - Tier 2'!$B$142</definedName>
    <definedName name="\P" localSheetId="6">'Res .95+% Res Furnace - NEW'!$B$142</definedName>
    <definedName name="\P" localSheetId="7">'Res .95+% Res Furnace - Replace'!$B$142</definedName>
    <definedName name="\P" localSheetId="10">'Residential Energy Assessments'!$B$142</definedName>
    <definedName name="\P" localSheetId="5">'Total Program'!$B$142</definedName>
    <definedName name="\P">#REF!</definedName>
    <definedName name="\Q" localSheetId="11">'Comm 95+% Furnace - NEW'!$B$150</definedName>
    <definedName name="\Q" localSheetId="12">'Comm 95+% Furnace - Replace'!$B$150</definedName>
    <definedName name="\Q" localSheetId="13">'Comm Custom'!$B$150</definedName>
    <definedName name="\Q" localSheetId="8">'Programmable Tstats - Tier 1'!$B$150</definedName>
    <definedName name="\Q" localSheetId="9">'Programmable Tstats - Tier 2'!$B$150</definedName>
    <definedName name="\Q" localSheetId="6">'Res .95+% Res Furnace - NEW'!$B$150</definedName>
    <definedName name="\Q" localSheetId="7">'Res .95+% Res Furnace - Replace'!$B$150</definedName>
    <definedName name="\Q" localSheetId="10">'Residential Energy Assessments'!$B$150</definedName>
    <definedName name="\Q" localSheetId="5">'Total Program'!$B$150</definedName>
    <definedName name="\Q">#REF!</definedName>
    <definedName name="\R" localSheetId="11">'Comm 95+% Furnace - NEW'!$B$161</definedName>
    <definedName name="\R" localSheetId="12">'Comm 95+% Furnace - Replace'!$B$161</definedName>
    <definedName name="\R" localSheetId="13">'Comm Custom'!$B$161</definedName>
    <definedName name="\R" localSheetId="8">'Programmable Tstats - Tier 1'!$B$161</definedName>
    <definedName name="\R" localSheetId="9">'Programmable Tstats - Tier 2'!$B$161</definedName>
    <definedName name="\R" localSheetId="6">'Res .95+% Res Furnace - NEW'!$B$161</definedName>
    <definedName name="\R" localSheetId="7">'Res .95+% Res Furnace - Replace'!$B$161</definedName>
    <definedName name="\R" localSheetId="10">'Residential Energy Assessments'!$B$161</definedName>
    <definedName name="\R" localSheetId="5">'Total Program'!$B$161</definedName>
    <definedName name="\R">#REF!</definedName>
    <definedName name="\S" localSheetId="11">'Comm 95+% Furnace - NEW'!$B$144</definedName>
    <definedName name="\S" localSheetId="12">'Comm 95+% Furnace - Replace'!$B$144</definedName>
    <definedName name="\S" localSheetId="13">'Comm Custom'!$B$144</definedName>
    <definedName name="\S" localSheetId="8">'Programmable Tstats - Tier 1'!$B$144</definedName>
    <definedName name="\S" localSheetId="9">'Programmable Tstats - Tier 2'!$B$144</definedName>
    <definedName name="\S" localSheetId="6">'Res .95+% Res Furnace - NEW'!$B$144</definedName>
    <definedName name="\S" localSheetId="7">'Res .95+% Res Furnace - Replace'!$B$144</definedName>
    <definedName name="\S" localSheetId="10">'Residential Energy Assessments'!$B$144</definedName>
    <definedName name="\S" localSheetId="5">'Total Program'!$B$144</definedName>
    <definedName name="\S">#REF!</definedName>
    <definedName name="\X" localSheetId="11">'Comm 95+% Furnace - NEW'!$B$170</definedName>
    <definedName name="\X" localSheetId="12">'Comm 95+% Furnace - Replace'!$B$170</definedName>
    <definedName name="\X" localSheetId="13">'Comm Custom'!$B$170</definedName>
    <definedName name="\X" localSheetId="8">'Programmable Tstats - Tier 1'!$B$170</definedName>
    <definedName name="\X" localSheetId="9">'Programmable Tstats - Tier 2'!$B$170</definedName>
    <definedName name="\X" localSheetId="6">'Res .95+% Res Furnace - NEW'!$B$170</definedName>
    <definedName name="\X" localSheetId="7">'Res .95+% Res Furnace - Replace'!$B$170</definedName>
    <definedName name="\X" localSheetId="10">'Residential Energy Assessments'!$B$170</definedName>
    <definedName name="\X" localSheetId="5">'Total Program'!$B$170</definedName>
    <definedName name="\X">#REF!</definedName>
    <definedName name="_A" localSheetId="11">'Comm 95+% Furnace - NEW'!$B$130</definedName>
    <definedName name="_A" localSheetId="12">'Comm 95+% Furnace - Replace'!$B$130</definedName>
    <definedName name="_A" localSheetId="13">'Comm Custom'!$B$130</definedName>
    <definedName name="_A" localSheetId="8">'Programmable Tstats - Tier 1'!$B$130</definedName>
    <definedName name="_A" localSheetId="9">'Programmable Tstats - Tier 2'!$B$130</definedName>
    <definedName name="_A" localSheetId="6">'Res .95+% Res Furnace - NEW'!$B$130</definedName>
    <definedName name="_A" localSheetId="7">'Res .95+% Res Furnace - Replace'!$B$130</definedName>
    <definedName name="_A" localSheetId="10">'Residential Energy Assessments'!$B$130</definedName>
    <definedName name="_A" localSheetId="5">'Total Program'!$B$130</definedName>
    <definedName name="_A">#REF!</definedName>
    <definedName name="_B" localSheetId="11">'Comm 95+% Furnace - NEW'!#REF!</definedName>
    <definedName name="_B" localSheetId="12">'Comm 95+% Furnace - Replace'!#REF!</definedName>
    <definedName name="_B" localSheetId="13">'Comm Custom'!#REF!</definedName>
    <definedName name="_B" localSheetId="8">'Programmable Tstats - Tier 1'!#REF!</definedName>
    <definedName name="_B" localSheetId="9">'Programmable Tstats - Tier 2'!#REF!</definedName>
    <definedName name="_B" localSheetId="6">'Res .95+% Res Furnace - NEW'!#REF!</definedName>
    <definedName name="_B" localSheetId="7">'Res .95+% Res Furnace - Replace'!#REF!</definedName>
    <definedName name="_B" localSheetId="10">'Residential Energy Assessments'!#REF!</definedName>
    <definedName name="_B" localSheetId="5">'Total Program'!#REF!</definedName>
    <definedName name="_B">#REF!</definedName>
    <definedName name="_C" localSheetId="11">'Comm 95+% Furnace - NEW'!#REF!</definedName>
    <definedName name="_C" localSheetId="12">'Comm 95+% Furnace - Replace'!#REF!</definedName>
    <definedName name="_C" localSheetId="13">'Comm Custom'!#REF!</definedName>
    <definedName name="_C" localSheetId="8">'Programmable Tstats - Tier 1'!#REF!</definedName>
    <definedName name="_C" localSheetId="9">'Programmable Tstats - Tier 2'!#REF!</definedName>
    <definedName name="_C" localSheetId="6">'Res .95+% Res Furnace - NEW'!#REF!</definedName>
    <definedName name="_C" localSheetId="7">'Res .95+% Res Furnace - Replace'!#REF!</definedName>
    <definedName name="_C" localSheetId="10">'Residential Energy Assessments'!#REF!</definedName>
    <definedName name="_C" localSheetId="5">'Total Program'!#REF!</definedName>
    <definedName name="_C">#REF!</definedName>
    <definedName name="_Chk1" localSheetId="11">#REF!</definedName>
    <definedName name="_Chk1" localSheetId="12">#REF!</definedName>
    <definedName name="_Chk1" localSheetId="13">#REF!</definedName>
    <definedName name="_Chk1" localSheetId="8">#REF!</definedName>
    <definedName name="_Chk1" localSheetId="9">#REF!</definedName>
    <definedName name="_Chk1" localSheetId="6">#REF!</definedName>
    <definedName name="_Chk1" localSheetId="7">#REF!</definedName>
    <definedName name="_Chk1" localSheetId="10">#REF!</definedName>
    <definedName name="_Chk1" localSheetId="5">#REF!</definedName>
    <definedName name="_Chk1">#REF!</definedName>
    <definedName name="_Chk10" localSheetId="11">#REF!</definedName>
    <definedName name="_Chk10" localSheetId="12">#REF!</definedName>
    <definedName name="_Chk10" localSheetId="13">#REF!</definedName>
    <definedName name="_Chk10" localSheetId="8">#REF!</definedName>
    <definedName name="_Chk10" localSheetId="9">#REF!</definedName>
    <definedName name="_Chk10" localSheetId="6">#REF!</definedName>
    <definedName name="_Chk10" localSheetId="7">#REF!</definedName>
    <definedName name="_Chk10" localSheetId="10">#REF!</definedName>
    <definedName name="_Chk10" localSheetId="5">#REF!</definedName>
    <definedName name="_Chk10">#REF!</definedName>
    <definedName name="_Chk2" localSheetId="11">#REF!</definedName>
    <definedName name="_Chk2" localSheetId="12">#REF!</definedName>
    <definedName name="_Chk2" localSheetId="13">#REF!</definedName>
    <definedName name="_Chk2" localSheetId="8">#REF!</definedName>
    <definedName name="_Chk2" localSheetId="9">#REF!</definedName>
    <definedName name="_Chk2" localSheetId="6">#REF!</definedName>
    <definedName name="_Chk2" localSheetId="7">#REF!</definedName>
    <definedName name="_Chk2" localSheetId="10">#REF!</definedName>
    <definedName name="_Chk2" localSheetId="5">#REF!</definedName>
    <definedName name="_Chk2">#REF!</definedName>
    <definedName name="_Chk3" localSheetId="11">#REF!</definedName>
    <definedName name="_Chk3" localSheetId="12">#REF!</definedName>
    <definedName name="_Chk3" localSheetId="13">#REF!</definedName>
    <definedName name="_Chk3" localSheetId="8">#REF!</definedName>
    <definedName name="_Chk3" localSheetId="9">#REF!</definedName>
    <definedName name="_Chk3" localSheetId="6">#REF!</definedName>
    <definedName name="_Chk3" localSheetId="7">#REF!</definedName>
    <definedName name="_Chk3" localSheetId="10">#REF!</definedName>
    <definedName name="_Chk3" localSheetId="5">#REF!</definedName>
    <definedName name="_Chk3">#REF!</definedName>
    <definedName name="_Chk4" localSheetId="11">#REF!</definedName>
    <definedName name="_Chk4" localSheetId="12">#REF!</definedName>
    <definedName name="_Chk4" localSheetId="13">#REF!</definedName>
    <definedName name="_Chk4" localSheetId="8">#REF!</definedName>
    <definedName name="_Chk4" localSheetId="9">#REF!</definedName>
    <definedName name="_Chk4" localSheetId="6">#REF!</definedName>
    <definedName name="_Chk4" localSheetId="7">#REF!</definedName>
    <definedName name="_Chk4" localSheetId="10">#REF!</definedName>
    <definedName name="_Chk4" localSheetId="5">#REF!</definedName>
    <definedName name="_Chk4">#REF!</definedName>
    <definedName name="_Chk5" localSheetId="11">#REF!</definedName>
    <definedName name="_Chk5" localSheetId="12">#REF!</definedName>
    <definedName name="_Chk5" localSheetId="13">#REF!</definedName>
    <definedName name="_Chk5" localSheetId="8">#REF!</definedName>
    <definedName name="_Chk5" localSheetId="9">#REF!</definedName>
    <definedName name="_Chk5" localSheetId="6">#REF!</definedName>
    <definedName name="_Chk5" localSheetId="7">#REF!</definedName>
    <definedName name="_Chk5" localSheetId="10">#REF!</definedName>
    <definedName name="_Chk5" localSheetId="5">#REF!</definedName>
    <definedName name="_Chk5">#REF!</definedName>
    <definedName name="_Chk6" localSheetId="11">#REF!</definedName>
    <definedName name="_Chk6" localSheetId="12">#REF!</definedName>
    <definedName name="_Chk6" localSheetId="13">#REF!</definedName>
    <definedName name="_Chk6" localSheetId="8">#REF!</definedName>
    <definedName name="_Chk6" localSheetId="9">#REF!</definedName>
    <definedName name="_Chk6" localSheetId="6">#REF!</definedName>
    <definedName name="_Chk6" localSheetId="7">#REF!</definedName>
    <definedName name="_Chk6" localSheetId="10">#REF!</definedName>
    <definedName name="_Chk6" localSheetId="5">#REF!</definedName>
    <definedName name="_Chk6">#REF!</definedName>
    <definedName name="_Chk7" localSheetId="11">#REF!</definedName>
    <definedName name="_Chk7" localSheetId="12">#REF!</definedName>
    <definedName name="_Chk7" localSheetId="13">#REF!</definedName>
    <definedName name="_Chk7" localSheetId="8">#REF!</definedName>
    <definedName name="_Chk7" localSheetId="9">#REF!</definedName>
    <definedName name="_Chk7" localSheetId="6">#REF!</definedName>
    <definedName name="_Chk7" localSheetId="7">#REF!</definedName>
    <definedName name="_Chk7" localSheetId="10">#REF!</definedName>
    <definedName name="_Chk7" localSheetId="5">#REF!</definedName>
    <definedName name="_Chk7">#REF!</definedName>
    <definedName name="_Chk8" localSheetId="11">#REF!</definedName>
    <definedName name="_Chk8" localSheetId="12">#REF!</definedName>
    <definedName name="_Chk8" localSheetId="13">#REF!</definedName>
    <definedName name="_Chk8" localSheetId="8">#REF!</definedName>
    <definedName name="_Chk8" localSheetId="9">#REF!</definedName>
    <definedName name="_Chk8" localSheetId="6">#REF!</definedName>
    <definedName name="_Chk8" localSheetId="7">#REF!</definedName>
    <definedName name="_Chk8" localSheetId="10">#REF!</definedName>
    <definedName name="_Chk8" localSheetId="5">#REF!</definedName>
    <definedName name="_Chk8">#REF!</definedName>
    <definedName name="_Chk9" localSheetId="11">#REF!</definedName>
    <definedName name="_Chk9" localSheetId="12">#REF!</definedName>
    <definedName name="_Chk9" localSheetId="13">#REF!</definedName>
    <definedName name="_Chk9" localSheetId="8">#REF!</definedName>
    <definedName name="_Chk9" localSheetId="9">#REF!</definedName>
    <definedName name="_Chk9" localSheetId="6">#REF!</definedName>
    <definedName name="_Chk9" localSheetId="7">#REF!</definedName>
    <definedName name="_Chk9" localSheetId="10">#REF!</definedName>
    <definedName name="_Chk9" localSheetId="5">#REF!</definedName>
    <definedName name="_Chk9">#REF!</definedName>
    <definedName name="_COC1" localSheetId="11">#REF!</definedName>
    <definedName name="_COC1" localSheetId="12">#REF!</definedName>
    <definedName name="_COC1" localSheetId="13">#REF!</definedName>
    <definedName name="_COC1" localSheetId="8">#REF!</definedName>
    <definedName name="_COC1" localSheetId="9">#REF!</definedName>
    <definedName name="_COC1" localSheetId="6">#REF!</definedName>
    <definedName name="_COC1" localSheetId="7">#REF!</definedName>
    <definedName name="_COC1" localSheetId="10">#REF!</definedName>
    <definedName name="_COC1" localSheetId="5">#REF!</definedName>
    <definedName name="_COC1">#REF!</definedName>
    <definedName name="_COC2" localSheetId="11">#REF!</definedName>
    <definedName name="_COC2" localSheetId="12">#REF!</definedName>
    <definedName name="_COC2" localSheetId="13">#REF!</definedName>
    <definedName name="_COC2" localSheetId="8">#REF!</definedName>
    <definedName name="_COC2" localSheetId="9">#REF!</definedName>
    <definedName name="_COC2" localSheetId="6">#REF!</definedName>
    <definedName name="_COC2" localSheetId="7">#REF!</definedName>
    <definedName name="_COC2" localSheetId="10">#REF!</definedName>
    <definedName name="_COC2" localSheetId="5">#REF!</definedName>
    <definedName name="_COC2">#REF!</definedName>
    <definedName name="_COC3" localSheetId="11">#REF!</definedName>
    <definedName name="_COC3" localSheetId="12">#REF!</definedName>
    <definedName name="_COC3" localSheetId="13">#REF!</definedName>
    <definedName name="_COC3" localSheetId="8">#REF!</definedName>
    <definedName name="_COC3" localSheetId="9">#REF!</definedName>
    <definedName name="_COC3" localSheetId="6">#REF!</definedName>
    <definedName name="_COC3" localSheetId="7">#REF!</definedName>
    <definedName name="_COC3" localSheetId="10">#REF!</definedName>
    <definedName name="_COC3" localSheetId="5">#REF!</definedName>
    <definedName name="_COC3">#REF!</definedName>
    <definedName name="_COC4" localSheetId="11">#REF!</definedName>
    <definedName name="_COC4" localSheetId="12">#REF!</definedName>
    <definedName name="_COC4" localSheetId="13">#REF!</definedName>
    <definedName name="_COC4" localSheetId="8">#REF!</definedName>
    <definedName name="_COC4" localSheetId="9">#REF!</definedName>
    <definedName name="_COC4" localSheetId="6">#REF!</definedName>
    <definedName name="_COC4" localSheetId="7">#REF!</definedName>
    <definedName name="_COC4" localSheetId="10">#REF!</definedName>
    <definedName name="_COC4" localSheetId="5">#REF!</definedName>
    <definedName name="_COC4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3" hidden="1">#REF!</definedName>
    <definedName name="_Key1" localSheetId="8" hidden="1">#REF!</definedName>
    <definedName name="_Key1" localSheetId="9" hidden="1">#REF!</definedName>
    <definedName name="_Key1" localSheetId="6" hidden="1">#REF!</definedName>
    <definedName name="_Key1" localSheetId="7" hidden="1">#REF!</definedName>
    <definedName name="_Key1" localSheetId="10" hidden="1">#REF!</definedName>
    <definedName name="_Key1" localSheetId="5" hidden="1">#REF!</definedName>
    <definedName name="_Key1" localSheetId="0" hidden="1">#REF!</definedName>
    <definedName name="_Key1" hidden="1">#REF!</definedName>
    <definedName name="_Order1" hidden="1">255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3" hidden="1">#REF!</definedName>
    <definedName name="_Sort" localSheetId="8" hidden="1">#REF!</definedName>
    <definedName name="_Sort" localSheetId="9" hidden="1">#REF!</definedName>
    <definedName name="_Sort" localSheetId="6" hidden="1">#REF!</definedName>
    <definedName name="_Sort" localSheetId="7" hidden="1">#REF!</definedName>
    <definedName name="_Sort" localSheetId="10" hidden="1">#REF!</definedName>
    <definedName name="_Sort" localSheetId="5" hidden="1">#REF!</definedName>
    <definedName name="_Sort" localSheetId="0" hidden="1">#REF!</definedName>
    <definedName name="_Sort" hidden="1">#REF!</definedName>
    <definedName name="AdminRate" localSheetId="11">#REF!</definedName>
    <definedName name="AdminRate" localSheetId="12">#REF!</definedName>
    <definedName name="AdminRate" localSheetId="13">#REF!</definedName>
    <definedName name="AdminRate" localSheetId="8">#REF!</definedName>
    <definedName name="AdminRate" localSheetId="9">#REF!</definedName>
    <definedName name="AdminRate" localSheetId="6">#REF!</definedName>
    <definedName name="AdminRate" localSheetId="7">#REF!</definedName>
    <definedName name="AdminRate" localSheetId="10">#REF!</definedName>
    <definedName name="AdminRate" localSheetId="5">#REF!</definedName>
    <definedName name="AdminRate">#REF!</definedName>
    <definedName name="BulkLossFac" localSheetId="11">#REF!</definedName>
    <definedName name="BulkLossFac" localSheetId="12">#REF!</definedName>
    <definedName name="BulkLossFac" localSheetId="13">#REF!</definedName>
    <definedName name="BulkLossFac" localSheetId="8">#REF!</definedName>
    <definedName name="BulkLossFac" localSheetId="9">#REF!</definedName>
    <definedName name="BulkLossFac" localSheetId="6">#REF!</definedName>
    <definedName name="BulkLossFac" localSheetId="7">#REF!</definedName>
    <definedName name="BulkLossFac" localSheetId="10">#REF!</definedName>
    <definedName name="BulkLossFac" localSheetId="5">#REF!</definedName>
    <definedName name="BulkLossFac">#REF!</definedName>
    <definedName name="BulkTDCred" localSheetId="11">#REF!</definedName>
    <definedName name="BulkTDCred" localSheetId="12">#REF!</definedName>
    <definedName name="BulkTDCred" localSheetId="13">#REF!</definedName>
    <definedName name="BulkTDCred" localSheetId="8">#REF!</definedName>
    <definedName name="BulkTDCred" localSheetId="9">#REF!</definedName>
    <definedName name="BulkTDCred" localSheetId="6">#REF!</definedName>
    <definedName name="BulkTDCred" localSheetId="7">#REF!</definedName>
    <definedName name="BulkTDCred" localSheetId="10">#REF!</definedName>
    <definedName name="BulkTDCred" localSheetId="5">#REF!</definedName>
    <definedName name="BulkTDCred">#REF!</definedName>
    <definedName name="CECred" localSheetId="11">#REF!</definedName>
    <definedName name="CECred" localSheetId="12">#REF!</definedName>
    <definedName name="CECred" localSheetId="13">#REF!</definedName>
    <definedName name="CECred" localSheetId="8">#REF!</definedName>
    <definedName name="CECred" localSheetId="9">#REF!</definedName>
    <definedName name="CECred" localSheetId="6">#REF!</definedName>
    <definedName name="CECred" localSheetId="7">#REF!</definedName>
    <definedName name="CECred" localSheetId="10">#REF!</definedName>
    <definedName name="CECred" localSheetId="5">#REF!</definedName>
    <definedName name="CECred">#REF!</definedName>
    <definedName name="CostRefYr" localSheetId="11">#REF!</definedName>
    <definedName name="CostRefYr" localSheetId="12">#REF!</definedName>
    <definedName name="CostRefYr" localSheetId="13">#REF!</definedName>
    <definedName name="CostRefYr" localSheetId="8">#REF!</definedName>
    <definedName name="CostRefYr" localSheetId="9">#REF!</definedName>
    <definedName name="CostRefYr" localSheetId="6">#REF!</definedName>
    <definedName name="CostRefYr" localSheetId="7">#REF!</definedName>
    <definedName name="CostRefYr" localSheetId="10">#REF!</definedName>
    <definedName name="CostRefYr" localSheetId="5">#REF!</definedName>
    <definedName name="CostRefYr">#REF!</definedName>
    <definedName name="COV" localSheetId="11">#REF!</definedName>
    <definedName name="COV" localSheetId="12">#REF!</definedName>
    <definedName name="COV" localSheetId="13">#REF!</definedName>
    <definedName name="COV" localSheetId="8">#REF!</definedName>
    <definedName name="COV" localSheetId="9">#REF!</definedName>
    <definedName name="COV" localSheetId="6">#REF!</definedName>
    <definedName name="COV" localSheetId="7">#REF!</definedName>
    <definedName name="COV" localSheetId="10">#REF!</definedName>
    <definedName name="COV" localSheetId="5">#REF!</definedName>
    <definedName name="COV">#REF!</definedName>
    <definedName name="Deflator_2000_2006" localSheetId="11">#REF!</definedName>
    <definedName name="Deflator_2000_2006" localSheetId="12">#REF!</definedName>
    <definedName name="Deflator_2000_2006" localSheetId="13">#REF!</definedName>
    <definedName name="Deflator_2000_2006" localSheetId="8">#REF!</definedName>
    <definedName name="Deflator_2000_2006" localSheetId="9">#REF!</definedName>
    <definedName name="Deflator_2000_2006" localSheetId="6">#REF!</definedName>
    <definedName name="Deflator_2000_2006" localSheetId="7">#REF!</definedName>
    <definedName name="Deflator_2000_2006" localSheetId="10">#REF!</definedName>
    <definedName name="Deflator_2000_2006" localSheetId="5">#REF!</definedName>
    <definedName name="Deflator_2000_2006">#REF!</definedName>
    <definedName name="Disc1" localSheetId="11">#REF!</definedName>
    <definedName name="Disc1" localSheetId="12">#REF!</definedName>
    <definedName name="Disc1" localSheetId="13">#REF!</definedName>
    <definedName name="Disc1" localSheetId="8">#REF!</definedName>
    <definedName name="Disc1" localSheetId="9">#REF!</definedName>
    <definedName name="Disc1" localSheetId="6">#REF!</definedName>
    <definedName name="Disc1" localSheetId="7">#REF!</definedName>
    <definedName name="Disc1" localSheetId="10">#REF!</definedName>
    <definedName name="Disc1" localSheetId="5">#REF!</definedName>
    <definedName name="Disc1">#REF!</definedName>
    <definedName name="Disc2" localSheetId="11">#REF!</definedName>
    <definedName name="Disc2" localSheetId="12">#REF!</definedName>
    <definedName name="Disc2" localSheetId="13">#REF!</definedName>
    <definedName name="Disc2" localSheetId="8">#REF!</definedName>
    <definedName name="Disc2" localSheetId="9">#REF!</definedName>
    <definedName name="Disc2" localSheetId="6">#REF!</definedName>
    <definedName name="Disc2" localSheetId="7">#REF!</definedName>
    <definedName name="Disc2" localSheetId="10">#REF!</definedName>
    <definedName name="Disc2" localSheetId="5">#REF!</definedName>
    <definedName name="Disc2">#REF!</definedName>
    <definedName name="Disc3" localSheetId="11">#REF!</definedName>
    <definedName name="Disc3" localSheetId="12">#REF!</definedName>
    <definedName name="Disc3" localSheetId="13">#REF!</definedName>
    <definedName name="Disc3" localSheetId="8">#REF!</definedName>
    <definedName name="Disc3" localSheetId="9">#REF!</definedName>
    <definedName name="Disc3" localSheetId="6">#REF!</definedName>
    <definedName name="Disc3" localSheetId="7">#REF!</definedName>
    <definedName name="Disc3" localSheetId="10">#REF!</definedName>
    <definedName name="Disc3" localSheetId="5">#REF!</definedName>
    <definedName name="Disc3">#REF!</definedName>
    <definedName name="Disc4" localSheetId="11">#REF!</definedName>
    <definedName name="Disc4" localSheetId="12">#REF!</definedName>
    <definedName name="Disc4" localSheetId="13">#REF!</definedName>
    <definedName name="Disc4" localSheetId="8">#REF!</definedName>
    <definedName name="Disc4" localSheetId="9">#REF!</definedName>
    <definedName name="Disc4" localSheetId="6">#REF!</definedName>
    <definedName name="Disc4" localSheetId="7">#REF!</definedName>
    <definedName name="Disc4" localSheetId="10">#REF!</definedName>
    <definedName name="Disc4" localSheetId="5">#REF!</definedName>
    <definedName name="Disc4">#REF!</definedName>
    <definedName name="DoTab1" localSheetId="11">#REF!</definedName>
    <definedName name="DoTab1" localSheetId="12">#REF!</definedName>
    <definedName name="DoTab1" localSheetId="13">#REF!</definedName>
    <definedName name="DoTab1" localSheetId="8">#REF!</definedName>
    <definedName name="DoTab1" localSheetId="9">#REF!</definedName>
    <definedName name="DoTab1" localSheetId="6">#REF!</definedName>
    <definedName name="DoTab1" localSheetId="7">#REF!</definedName>
    <definedName name="DoTab1" localSheetId="10">#REF!</definedName>
    <definedName name="DoTab1" localSheetId="5">#REF!</definedName>
    <definedName name="DoTab1">#REF!</definedName>
    <definedName name="DoTab10" localSheetId="11">#REF!</definedName>
    <definedName name="DoTab10" localSheetId="12">#REF!</definedName>
    <definedName name="DoTab10" localSheetId="13">#REF!</definedName>
    <definedName name="DoTab10" localSheetId="8">#REF!</definedName>
    <definedName name="DoTab10" localSheetId="9">#REF!</definedName>
    <definedName name="DoTab10" localSheetId="6">#REF!</definedName>
    <definedName name="DoTab10" localSheetId="7">#REF!</definedName>
    <definedName name="DoTab10" localSheetId="10">#REF!</definedName>
    <definedName name="DoTab10" localSheetId="5">#REF!</definedName>
    <definedName name="DoTab10">#REF!</definedName>
    <definedName name="DoTab2" localSheetId="11">#REF!</definedName>
    <definedName name="DoTab2" localSheetId="12">#REF!</definedName>
    <definedName name="DoTab2" localSheetId="13">#REF!</definedName>
    <definedName name="DoTab2" localSheetId="8">#REF!</definedName>
    <definedName name="DoTab2" localSheetId="9">#REF!</definedName>
    <definedName name="DoTab2" localSheetId="6">#REF!</definedName>
    <definedName name="DoTab2" localSheetId="7">#REF!</definedName>
    <definedName name="DoTab2" localSheetId="10">#REF!</definedName>
    <definedName name="DoTab2" localSheetId="5">#REF!</definedName>
    <definedName name="DoTab2">#REF!</definedName>
    <definedName name="DoTab3" localSheetId="11">#REF!</definedName>
    <definedName name="DoTab3" localSheetId="12">#REF!</definedName>
    <definedName name="DoTab3" localSheetId="13">#REF!</definedName>
    <definedName name="DoTab3" localSheetId="8">#REF!</definedName>
    <definedName name="DoTab3" localSheetId="9">#REF!</definedName>
    <definedName name="DoTab3" localSheetId="6">#REF!</definedName>
    <definedName name="DoTab3" localSheetId="7">#REF!</definedName>
    <definedName name="DoTab3" localSheetId="10">#REF!</definedName>
    <definedName name="DoTab3" localSheetId="5">#REF!</definedName>
    <definedName name="DoTab3">#REF!</definedName>
    <definedName name="DoTab4" localSheetId="11">#REF!</definedName>
    <definedName name="DoTab4" localSheetId="12">#REF!</definedName>
    <definedName name="DoTab4" localSheetId="13">#REF!</definedName>
    <definedName name="DoTab4" localSheetId="8">#REF!</definedName>
    <definedName name="DoTab4" localSheetId="9">#REF!</definedName>
    <definedName name="DoTab4" localSheetId="6">#REF!</definedName>
    <definedName name="DoTab4" localSheetId="7">#REF!</definedName>
    <definedName name="DoTab4" localSheetId="10">#REF!</definedName>
    <definedName name="DoTab4" localSheetId="5">#REF!</definedName>
    <definedName name="DoTab4">#REF!</definedName>
    <definedName name="DoTab5" localSheetId="11">#REF!</definedName>
    <definedName name="DoTab5" localSheetId="12">#REF!</definedName>
    <definedName name="DoTab5" localSheetId="13">#REF!</definedName>
    <definedName name="DoTab5" localSheetId="8">#REF!</definedName>
    <definedName name="DoTab5" localSheetId="9">#REF!</definedName>
    <definedName name="DoTab5" localSheetId="6">#REF!</definedName>
    <definedName name="DoTab5" localSheetId="7">#REF!</definedName>
    <definedName name="DoTab5" localSheetId="10">#REF!</definedName>
    <definedName name="DoTab5" localSheetId="5">#REF!</definedName>
    <definedName name="DoTab5">#REF!</definedName>
    <definedName name="DoTab6" localSheetId="11">#REF!</definedName>
    <definedName name="DoTab6" localSheetId="12">#REF!</definedName>
    <definedName name="DoTab6" localSheetId="13">#REF!</definedName>
    <definedName name="DoTab6" localSheetId="8">#REF!</definedName>
    <definedName name="DoTab6" localSheetId="9">#REF!</definedName>
    <definedName name="DoTab6" localSheetId="6">#REF!</definedName>
    <definedName name="DoTab6" localSheetId="7">#REF!</definedName>
    <definedName name="DoTab6" localSheetId="10">#REF!</definedName>
    <definedName name="DoTab6" localSheetId="5">#REF!</definedName>
    <definedName name="DoTab6">#REF!</definedName>
    <definedName name="DoTab7" localSheetId="11">#REF!</definedName>
    <definedName name="DoTab7" localSheetId="12">#REF!</definedName>
    <definedName name="DoTab7" localSheetId="13">#REF!</definedName>
    <definedName name="DoTab7" localSheetId="8">#REF!</definedName>
    <definedName name="DoTab7" localSheetId="9">#REF!</definedName>
    <definedName name="DoTab7" localSheetId="6">#REF!</definedName>
    <definedName name="DoTab7" localSheetId="7">#REF!</definedName>
    <definedName name="DoTab7" localSheetId="10">#REF!</definedName>
    <definedName name="DoTab7" localSheetId="5">#REF!</definedName>
    <definedName name="DoTab7">#REF!</definedName>
    <definedName name="DoTab8" localSheetId="11">#REF!</definedName>
    <definedName name="DoTab8" localSheetId="12">#REF!</definedName>
    <definedName name="DoTab8" localSheetId="13">#REF!</definedName>
    <definedName name="DoTab8" localSheetId="8">#REF!</definedName>
    <definedName name="DoTab8" localSheetId="9">#REF!</definedName>
    <definedName name="DoTab8" localSheetId="6">#REF!</definedName>
    <definedName name="DoTab8" localSheetId="7">#REF!</definedName>
    <definedName name="DoTab8" localSheetId="10">#REF!</definedName>
    <definedName name="DoTab8" localSheetId="5">#REF!</definedName>
    <definedName name="DoTab8">#REF!</definedName>
    <definedName name="DoTab9" localSheetId="11">#REF!</definedName>
    <definedName name="DoTab9" localSheetId="12">#REF!</definedName>
    <definedName name="DoTab9" localSheetId="13">#REF!</definedName>
    <definedName name="DoTab9" localSheetId="8">#REF!</definedName>
    <definedName name="DoTab9" localSheetId="9">#REF!</definedName>
    <definedName name="DoTab9" localSheetId="6">#REF!</definedName>
    <definedName name="DoTab9" localSheetId="7">#REF!</definedName>
    <definedName name="DoTab9" localSheetId="10">#REF!</definedName>
    <definedName name="DoTab9" localSheetId="5">#REF!</definedName>
    <definedName name="DoTab9">#REF!</definedName>
    <definedName name="DoTabData" localSheetId="11">#REF!</definedName>
    <definedName name="DoTabData" localSheetId="12">#REF!</definedName>
    <definedName name="DoTabData" localSheetId="13">#REF!</definedName>
    <definedName name="DoTabData" localSheetId="8">#REF!</definedName>
    <definedName name="DoTabData" localSheetId="9">#REF!</definedName>
    <definedName name="DoTabData" localSheetId="6">#REF!</definedName>
    <definedName name="DoTabData" localSheetId="7">#REF!</definedName>
    <definedName name="DoTabData" localSheetId="10">#REF!</definedName>
    <definedName name="DoTabData" localSheetId="5">#REF!</definedName>
    <definedName name="DoTabData">#REF!</definedName>
    <definedName name="DuctLoc" localSheetId="11">#REF!</definedName>
    <definedName name="DuctLoc" localSheetId="12">#REF!</definedName>
    <definedName name="DuctLoc" localSheetId="13">#REF!</definedName>
    <definedName name="DuctLoc" localSheetId="8">#REF!</definedName>
    <definedName name="DuctLoc" localSheetId="9">#REF!</definedName>
    <definedName name="DuctLoc" localSheetId="6">#REF!</definedName>
    <definedName name="DuctLoc" localSheetId="7">#REF!</definedName>
    <definedName name="DuctLoc" localSheetId="10">#REF!</definedName>
    <definedName name="DuctLoc" localSheetId="5">#REF!</definedName>
    <definedName name="DuctLoc">#REF!</definedName>
    <definedName name="DuctSpec" localSheetId="11">#REF!</definedName>
    <definedName name="DuctSpec" localSheetId="12">#REF!</definedName>
    <definedName name="DuctSpec" localSheetId="13">#REF!</definedName>
    <definedName name="DuctSpec" localSheetId="8">#REF!</definedName>
    <definedName name="DuctSpec" localSheetId="9">#REF!</definedName>
    <definedName name="DuctSpec" localSheetId="6">#REF!</definedName>
    <definedName name="DuctSpec" localSheetId="7">#REF!</definedName>
    <definedName name="DuctSpec" localSheetId="10">#REF!</definedName>
    <definedName name="DuctSpec" localSheetId="5">#REF!</definedName>
    <definedName name="DuctSpec">#REF!</definedName>
    <definedName name="ExtCred" localSheetId="11">#REF!</definedName>
    <definedName name="ExtCred" localSheetId="12">#REF!</definedName>
    <definedName name="ExtCred" localSheetId="13">#REF!</definedName>
    <definedName name="ExtCred" localSheetId="8">#REF!</definedName>
    <definedName name="ExtCred" localSheetId="9">#REF!</definedName>
    <definedName name="ExtCred" localSheetId="6">#REF!</definedName>
    <definedName name="ExtCred" localSheetId="7">#REF!</definedName>
    <definedName name="ExtCred" localSheetId="10">#REF!</definedName>
    <definedName name="ExtCred" localSheetId="5">#REF!</definedName>
    <definedName name="ExtCred">#REF!</definedName>
    <definedName name="FinL1" localSheetId="11">#REF!</definedName>
    <definedName name="FinL1" localSheetId="12">#REF!</definedName>
    <definedName name="FinL1" localSheetId="13">#REF!</definedName>
    <definedName name="FinL1" localSheetId="8">#REF!</definedName>
    <definedName name="FinL1" localSheetId="9">#REF!</definedName>
    <definedName name="FinL1" localSheetId="6">#REF!</definedName>
    <definedName name="FinL1" localSheetId="7">#REF!</definedName>
    <definedName name="FinL1" localSheetId="10">#REF!</definedName>
    <definedName name="FinL1" localSheetId="5">#REF!</definedName>
    <definedName name="FinL1">#REF!</definedName>
    <definedName name="FinL2" localSheetId="11">#REF!</definedName>
    <definedName name="FinL2" localSheetId="12">#REF!</definedName>
    <definedName name="FinL2" localSheetId="13">#REF!</definedName>
    <definedName name="FinL2" localSheetId="8">#REF!</definedName>
    <definedName name="FinL2" localSheetId="9">#REF!</definedName>
    <definedName name="FinL2" localSheetId="6">#REF!</definedName>
    <definedName name="FinL2" localSheetId="7">#REF!</definedName>
    <definedName name="FinL2" localSheetId="10">#REF!</definedName>
    <definedName name="FinL2" localSheetId="5">#REF!</definedName>
    <definedName name="FinL2">#REF!</definedName>
    <definedName name="FinL3" localSheetId="11">#REF!</definedName>
    <definedName name="FinL3" localSheetId="12">#REF!</definedName>
    <definedName name="FinL3" localSheetId="13">#REF!</definedName>
    <definedName name="FinL3" localSheetId="8">#REF!</definedName>
    <definedName name="FinL3" localSheetId="9">#REF!</definedName>
    <definedName name="FinL3" localSheetId="6">#REF!</definedName>
    <definedName name="FinL3" localSheetId="7">#REF!</definedName>
    <definedName name="FinL3" localSheetId="10">#REF!</definedName>
    <definedName name="FinL3" localSheetId="5">#REF!</definedName>
    <definedName name="FinL3">#REF!</definedName>
    <definedName name="FinL4" localSheetId="11">#REF!</definedName>
    <definedName name="FinL4" localSheetId="12">#REF!</definedName>
    <definedName name="FinL4" localSheetId="13">#REF!</definedName>
    <definedName name="FinL4" localSheetId="8">#REF!</definedName>
    <definedName name="FinL4" localSheetId="9">#REF!</definedName>
    <definedName name="FinL4" localSheetId="6">#REF!</definedName>
    <definedName name="FinL4" localSheetId="7">#REF!</definedName>
    <definedName name="FinL4" localSheetId="10">#REF!</definedName>
    <definedName name="FinL4" localSheetId="5">#REF!</definedName>
    <definedName name="FinL4">#REF!</definedName>
    <definedName name="HighUABOI" localSheetId="11">#REF!</definedName>
    <definedName name="HighUABOI" localSheetId="12">#REF!</definedName>
    <definedName name="HighUABOI" localSheetId="13">#REF!</definedName>
    <definedName name="HighUABOI" localSheetId="8">#REF!</definedName>
    <definedName name="HighUABOI" localSheetId="9">#REF!</definedName>
    <definedName name="HighUABOI" localSheetId="6">#REF!</definedName>
    <definedName name="HighUABOI" localSheetId="7">#REF!</definedName>
    <definedName name="HighUABOI" localSheetId="10">#REF!</definedName>
    <definedName name="HighUABOI" localSheetId="5">#REF!</definedName>
    <definedName name="HighUABOI">#REF!</definedName>
    <definedName name="HighUAMIS" localSheetId="11">#REF!</definedName>
    <definedName name="HighUAMIS" localSheetId="12">#REF!</definedName>
    <definedName name="HighUAMIS" localSheetId="13">#REF!</definedName>
    <definedName name="HighUAMIS" localSheetId="8">#REF!</definedName>
    <definedName name="HighUAMIS" localSheetId="9">#REF!</definedName>
    <definedName name="HighUAMIS" localSheetId="6">#REF!</definedName>
    <definedName name="HighUAMIS" localSheetId="7">#REF!</definedName>
    <definedName name="HighUAMIS" localSheetId="10">#REF!</definedName>
    <definedName name="HighUAMIS" localSheetId="5">#REF!</definedName>
    <definedName name="HighUAMIS">#REF!</definedName>
    <definedName name="HighUAPDX" localSheetId="11">#REF!</definedName>
    <definedName name="HighUAPDX" localSheetId="12">#REF!</definedName>
    <definedName name="HighUAPDX" localSheetId="13">#REF!</definedName>
    <definedName name="HighUAPDX" localSheetId="8">#REF!</definedName>
    <definedName name="HighUAPDX" localSheetId="9">#REF!</definedName>
    <definedName name="HighUAPDX" localSheetId="6">#REF!</definedName>
    <definedName name="HighUAPDX" localSheetId="7">#REF!</definedName>
    <definedName name="HighUAPDX" localSheetId="10">#REF!</definedName>
    <definedName name="HighUAPDX" localSheetId="5">#REF!</definedName>
    <definedName name="HighUAPDX">#REF!</definedName>
    <definedName name="HighUASEA" localSheetId="11">#REF!</definedName>
    <definedName name="HighUASEA" localSheetId="12">#REF!</definedName>
    <definedName name="HighUASEA" localSheetId="13">#REF!</definedName>
    <definedName name="HighUASEA" localSheetId="8">#REF!</definedName>
    <definedName name="HighUASEA" localSheetId="9">#REF!</definedName>
    <definedName name="HighUASEA" localSheetId="6">#REF!</definedName>
    <definedName name="HighUASEA" localSheetId="7">#REF!</definedName>
    <definedName name="HighUASEA" localSheetId="10">#REF!</definedName>
    <definedName name="HighUASEA" localSheetId="5">#REF!</definedName>
    <definedName name="HighUASEA">#REF!</definedName>
    <definedName name="HighUASPK" localSheetId="11">#REF!</definedName>
    <definedName name="HighUASPK" localSheetId="12">#REF!</definedName>
    <definedName name="HighUASPK" localSheetId="13">#REF!</definedName>
    <definedName name="HighUASPK" localSheetId="8">#REF!</definedName>
    <definedName name="HighUASPK" localSheetId="9">#REF!</definedName>
    <definedName name="HighUASPK" localSheetId="6">#REF!</definedName>
    <definedName name="HighUASPK" localSheetId="7">#REF!</definedName>
    <definedName name="HighUASPK" localSheetId="10">#REF!</definedName>
    <definedName name="HighUASPK" localSheetId="5">#REF!</definedName>
    <definedName name="HighUASPK">#REF!</definedName>
    <definedName name="Inflation" localSheetId="11">#REF!</definedName>
    <definedName name="Inflation" localSheetId="12">#REF!</definedName>
    <definedName name="Inflation" localSheetId="13">#REF!</definedName>
    <definedName name="Inflation" localSheetId="8">#REF!</definedName>
    <definedName name="Inflation" localSheetId="9">#REF!</definedName>
    <definedName name="Inflation" localSheetId="6">#REF!</definedName>
    <definedName name="Inflation" localSheetId="7">#REF!</definedName>
    <definedName name="Inflation" localSheetId="10">#REF!</definedName>
    <definedName name="Inflation" localSheetId="5">#REF!</definedName>
    <definedName name="Inflation">#REF!</definedName>
    <definedName name="InService" localSheetId="11">#REF!</definedName>
    <definedName name="InService" localSheetId="12">#REF!</definedName>
    <definedName name="InService" localSheetId="13">#REF!</definedName>
    <definedName name="InService" localSheetId="8">#REF!</definedName>
    <definedName name="InService" localSheetId="9">#REF!</definedName>
    <definedName name="InService" localSheetId="6">#REF!</definedName>
    <definedName name="InService" localSheetId="7">#REF!</definedName>
    <definedName name="InService" localSheetId="10">#REF!</definedName>
    <definedName name="InService" localSheetId="5">#REF!</definedName>
    <definedName name="InService">#REF!</definedName>
    <definedName name="Inst_1" localSheetId="11">#REF!</definedName>
    <definedName name="Inst_1" localSheetId="12">#REF!</definedName>
    <definedName name="Inst_1" localSheetId="13">#REF!</definedName>
    <definedName name="Inst_1" localSheetId="8">#REF!</definedName>
    <definedName name="Inst_1" localSheetId="9">#REF!</definedName>
    <definedName name="Inst_1" localSheetId="6">#REF!</definedName>
    <definedName name="Inst_1" localSheetId="7">#REF!</definedName>
    <definedName name="Inst_1" localSheetId="10">#REF!</definedName>
    <definedName name="Inst_1" localSheetId="5">#REF!</definedName>
    <definedName name="Inst_1">#REF!</definedName>
    <definedName name="Inst_2" localSheetId="11">#REF!</definedName>
    <definedName name="Inst_2" localSheetId="12">#REF!</definedName>
    <definedName name="Inst_2" localSheetId="13">#REF!</definedName>
    <definedName name="Inst_2" localSheetId="8">#REF!</definedName>
    <definedName name="Inst_2" localSheetId="9">#REF!</definedName>
    <definedName name="Inst_2" localSheetId="6">#REF!</definedName>
    <definedName name="Inst_2" localSheetId="7">#REF!</definedName>
    <definedName name="Inst_2" localSheetId="10">#REF!</definedName>
    <definedName name="Inst_2" localSheetId="5">#REF!</definedName>
    <definedName name="Inst_2">#REF!</definedName>
    <definedName name="Inst_3" localSheetId="11">#REF!</definedName>
    <definedName name="Inst_3" localSheetId="12">#REF!</definedName>
    <definedName name="Inst_3" localSheetId="13">#REF!</definedName>
    <definedName name="Inst_3" localSheetId="8">#REF!</definedName>
    <definedName name="Inst_3" localSheetId="9">#REF!</definedName>
    <definedName name="Inst_3" localSheetId="6">#REF!</definedName>
    <definedName name="Inst_3" localSheetId="7">#REF!</definedName>
    <definedName name="Inst_3" localSheetId="10">#REF!</definedName>
    <definedName name="Inst_3" localSheetId="5">#REF!</definedName>
    <definedName name="Inst_3">#REF!</definedName>
    <definedName name="Inst_4" localSheetId="11">#REF!</definedName>
    <definedName name="Inst_4" localSheetId="12">#REF!</definedName>
    <definedName name="Inst_4" localSheetId="13">#REF!</definedName>
    <definedName name="Inst_4" localSheetId="8">#REF!</definedName>
    <definedName name="Inst_4" localSheetId="9">#REF!</definedName>
    <definedName name="Inst_4" localSheetId="6">#REF!</definedName>
    <definedName name="Inst_4" localSheetId="7">#REF!</definedName>
    <definedName name="Inst_4" localSheetId="10">#REF!</definedName>
    <definedName name="Inst_4" localSheetId="5">#REF!</definedName>
    <definedName name="Inst_4">#REF!</definedName>
    <definedName name="LastOMYr" localSheetId="11">#REF!</definedName>
    <definedName name="LastOMYr" localSheetId="12">#REF!</definedName>
    <definedName name="LastOMYr" localSheetId="13">#REF!</definedName>
    <definedName name="LastOMYr" localSheetId="8">#REF!</definedName>
    <definedName name="LastOMYr" localSheetId="9">#REF!</definedName>
    <definedName name="LastOMYr" localSheetId="6">#REF!</definedName>
    <definedName name="LastOMYr" localSheetId="7">#REF!</definedName>
    <definedName name="LastOMYr" localSheetId="10">#REF!</definedName>
    <definedName name="LastOMYr" localSheetId="5">#REF!</definedName>
    <definedName name="LastOMYr">#REF!</definedName>
    <definedName name="LocalLossFac" localSheetId="11">#REF!</definedName>
    <definedName name="LocalLossFac" localSheetId="12">#REF!</definedName>
    <definedName name="LocalLossFac" localSheetId="13">#REF!</definedName>
    <definedName name="LocalLossFac" localSheetId="8">#REF!</definedName>
    <definedName name="LocalLossFac" localSheetId="9">#REF!</definedName>
    <definedName name="LocalLossFac" localSheetId="6">#REF!</definedName>
    <definedName name="LocalLossFac" localSheetId="7">#REF!</definedName>
    <definedName name="LocalLossFac" localSheetId="10">#REF!</definedName>
    <definedName name="LocalLossFac" localSheetId="5">#REF!</definedName>
    <definedName name="LocalLossFac">#REF!</definedName>
    <definedName name="LocalTDCred" localSheetId="11">#REF!</definedName>
    <definedName name="LocalTDCred" localSheetId="12">#REF!</definedName>
    <definedName name="LocalTDCred" localSheetId="13">#REF!</definedName>
    <definedName name="LocalTDCred" localSheetId="8">#REF!</definedName>
    <definedName name="LocalTDCred" localSheetId="9">#REF!</definedName>
    <definedName name="LocalTDCred" localSheetId="6">#REF!</definedName>
    <definedName name="LocalTDCred" localSheetId="7">#REF!</definedName>
    <definedName name="LocalTDCred" localSheetId="10">#REF!</definedName>
    <definedName name="LocalTDCred" localSheetId="5">#REF!</definedName>
    <definedName name="LocalTDCred">#REF!</definedName>
    <definedName name="LossFac" localSheetId="11">#REF!</definedName>
    <definedName name="LossFac" localSheetId="12">#REF!</definedName>
    <definedName name="LossFac" localSheetId="13">#REF!</definedName>
    <definedName name="LossFac" localSheetId="8">#REF!</definedName>
    <definedName name="LossFac" localSheetId="9">#REF!</definedName>
    <definedName name="LossFac" localSheetId="6">#REF!</definedName>
    <definedName name="LossFac" localSheetId="7">#REF!</definedName>
    <definedName name="LossFac" localSheetId="10">#REF!</definedName>
    <definedName name="LossFac" localSheetId="5">#REF!</definedName>
    <definedName name="LossFac">#REF!</definedName>
    <definedName name="LowUABOI" localSheetId="11">#REF!</definedName>
    <definedName name="LowUABOI" localSheetId="12">#REF!</definedName>
    <definedName name="LowUABOI" localSheetId="13">#REF!</definedName>
    <definedName name="LowUABOI" localSheetId="8">#REF!</definedName>
    <definedName name="LowUABOI" localSheetId="9">#REF!</definedName>
    <definedName name="LowUABOI" localSheetId="6">#REF!</definedName>
    <definedName name="LowUABOI" localSheetId="7">#REF!</definedName>
    <definedName name="LowUABOI" localSheetId="10">#REF!</definedName>
    <definedName name="LowUABOI" localSheetId="5">#REF!</definedName>
    <definedName name="LowUABOI">#REF!</definedName>
    <definedName name="LowUAMIS" localSheetId="11">#REF!</definedName>
    <definedName name="LowUAMIS" localSheetId="12">#REF!</definedName>
    <definedName name="LowUAMIS" localSheetId="13">#REF!</definedName>
    <definedName name="LowUAMIS" localSheetId="8">#REF!</definedName>
    <definedName name="LowUAMIS" localSheetId="9">#REF!</definedName>
    <definedName name="LowUAMIS" localSheetId="6">#REF!</definedName>
    <definedName name="LowUAMIS" localSheetId="7">#REF!</definedName>
    <definedName name="LowUAMIS" localSheetId="10">#REF!</definedName>
    <definedName name="LowUAMIS" localSheetId="5">#REF!</definedName>
    <definedName name="LowUAMIS">#REF!</definedName>
    <definedName name="LowUAPDX" localSheetId="11">#REF!</definedName>
    <definedName name="LowUAPDX" localSheetId="12">#REF!</definedName>
    <definedName name="LowUAPDX" localSheetId="13">#REF!</definedName>
    <definedName name="LowUAPDX" localSheetId="8">#REF!</definedName>
    <definedName name="LowUAPDX" localSheetId="9">#REF!</definedName>
    <definedName name="LowUAPDX" localSheetId="6">#REF!</definedName>
    <definedName name="LowUAPDX" localSheetId="7">#REF!</definedName>
    <definedName name="LowUAPDX" localSheetId="10">#REF!</definedName>
    <definedName name="LowUAPDX" localSheetId="5">#REF!</definedName>
    <definedName name="LowUAPDX">#REF!</definedName>
    <definedName name="LowUASEA" localSheetId="11">#REF!</definedName>
    <definedName name="LowUASEA" localSheetId="12">#REF!</definedName>
    <definedName name="LowUASEA" localSheetId="13">#REF!</definedName>
    <definedName name="LowUASEA" localSheetId="8">#REF!</definedName>
    <definedName name="LowUASEA" localSheetId="9">#REF!</definedName>
    <definedName name="LowUASEA" localSheetId="6">#REF!</definedName>
    <definedName name="LowUASEA" localSheetId="7">#REF!</definedName>
    <definedName name="LowUASEA" localSheetId="10">#REF!</definedName>
    <definedName name="LowUASEA" localSheetId="5">#REF!</definedName>
    <definedName name="LowUASEA">#REF!</definedName>
    <definedName name="LowUASPK" localSheetId="11">#REF!</definedName>
    <definedName name="LowUASPK" localSheetId="12">#REF!</definedName>
    <definedName name="LowUASPK" localSheetId="13">#REF!</definedName>
    <definedName name="LowUASPK" localSheetId="8">#REF!</definedName>
    <definedName name="LowUASPK" localSheetId="9">#REF!</definedName>
    <definedName name="LowUASPK" localSheetId="6">#REF!</definedName>
    <definedName name="LowUASPK" localSheetId="7">#REF!</definedName>
    <definedName name="LowUASPK" localSheetId="10">#REF!</definedName>
    <definedName name="LowUASPK" localSheetId="5">#REF!</definedName>
    <definedName name="LowUASPK">#REF!</definedName>
    <definedName name="MargCostTab" localSheetId="11">#REF!</definedName>
    <definedName name="MargCostTab" localSheetId="12">#REF!</definedName>
    <definedName name="MargCostTab" localSheetId="13">#REF!</definedName>
    <definedName name="MargCostTab" localSheetId="8">#REF!</definedName>
    <definedName name="MargCostTab" localSheetId="9">#REF!</definedName>
    <definedName name="MargCostTab" localSheetId="6">#REF!</definedName>
    <definedName name="MargCostTab" localSheetId="7">#REF!</definedName>
    <definedName name="MargCostTab" localSheetId="10">#REF!</definedName>
    <definedName name="MargCostTab" localSheetId="5">#REF!</definedName>
    <definedName name="MargCostTab">#REF!</definedName>
    <definedName name="MCSSDataFile" localSheetId="11">#REF!</definedName>
    <definedName name="MCSSDataFile" localSheetId="12">#REF!</definedName>
    <definedName name="MCSSDataFile" localSheetId="13">#REF!</definedName>
    <definedName name="MCSSDataFile" localSheetId="8">#REF!</definedName>
    <definedName name="MCSSDataFile" localSheetId="9">#REF!</definedName>
    <definedName name="MCSSDataFile" localSheetId="6">#REF!</definedName>
    <definedName name="MCSSDataFile" localSheetId="7">#REF!</definedName>
    <definedName name="MCSSDataFile" localSheetId="10">#REF!</definedName>
    <definedName name="MCSSDataFile" localSheetId="5">#REF!</definedName>
    <definedName name="MCSSDataFile">#REF!</definedName>
    <definedName name="Names" localSheetId="11">#REF!</definedName>
    <definedName name="Names" localSheetId="12">#REF!</definedName>
    <definedName name="Names" localSheetId="13">#REF!</definedName>
    <definedName name="Names" localSheetId="8">#REF!</definedName>
    <definedName name="Names" localSheetId="9">#REF!</definedName>
    <definedName name="Names" localSheetId="6">#REF!</definedName>
    <definedName name="Names" localSheetId="7">#REF!</definedName>
    <definedName name="Names" localSheetId="10">#REF!</definedName>
    <definedName name="Names" localSheetId="5">#REF!</definedName>
    <definedName name="Names">#REF!</definedName>
    <definedName name="Nominal_HSPFpost" localSheetId="11">#REF!</definedName>
    <definedName name="Nominal_HSPFpost" localSheetId="12">#REF!</definedName>
    <definedName name="Nominal_HSPFpost" localSheetId="13">#REF!</definedName>
    <definedName name="Nominal_HSPFpost" localSheetId="8">#REF!</definedName>
    <definedName name="Nominal_HSPFpost" localSheetId="9">#REF!</definedName>
    <definedName name="Nominal_HSPFpost" localSheetId="6">#REF!</definedName>
    <definedName name="Nominal_HSPFpost" localSheetId="7">#REF!</definedName>
    <definedName name="Nominal_HSPFpost" localSheetId="10">#REF!</definedName>
    <definedName name="Nominal_HSPFpost" localSheetId="5">#REF!</definedName>
    <definedName name="Nominal_HSPFpost">#REF!</definedName>
    <definedName name="Nominal_HSPFpre" localSheetId="11">#REF!</definedName>
    <definedName name="Nominal_HSPFpre" localSheetId="12">#REF!</definedName>
    <definedName name="Nominal_HSPFpre" localSheetId="13">#REF!</definedName>
    <definedName name="Nominal_HSPFpre" localSheetId="8">#REF!</definedName>
    <definedName name="Nominal_HSPFpre" localSheetId="9">#REF!</definedName>
    <definedName name="Nominal_HSPFpre" localSheetId="6">#REF!</definedName>
    <definedName name="Nominal_HSPFpre" localSheetId="7">#REF!</definedName>
    <definedName name="Nominal_HSPFpre" localSheetId="10">#REF!</definedName>
    <definedName name="Nominal_HSPFpre" localSheetId="5">#REF!</definedName>
    <definedName name="Nominal_HSPFpre">#REF!</definedName>
    <definedName name="Nominal_SEERpost" localSheetId="11">#REF!</definedName>
    <definedName name="Nominal_SEERpost" localSheetId="12">#REF!</definedName>
    <definedName name="Nominal_SEERpost" localSheetId="13">#REF!</definedName>
    <definedName name="Nominal_SEERpost" localSheetId="8">#REF!</definedName>
    <definedName name="Nominal_SEERpost" localSheetId="9">#REF!</definedName>
    <definedName name="Nominal_SEERpost" localSheetId="6">#REF!</definedName>
    <definedName name="Nominal_SEERpost" localSheetId="7">#REF!</definedName>
    <definedName name="Nominal_SEERpost" localSheetId="10">#REF!</definedName>
    <definedName name="Nominal_SEERpost" localSheetId="5">#REF!</definedName>
    <definedName name="Nominal_SEERpost">#REF!</definedName>
    <definedName name="Nominal_SEERpre" localSheetId="11">#REF!</definedName>
    <definedName name="Nominal_SEERpre" localSheetId="12">#REF!</definedName>
    <definedName name="Nominal_SEERpre" localSheetId="13">#REF!</definedName>
    <definedName name="Nominal_SEERpre" localSheetId="8">#REF!</definedName>
    <definedName name="Nominal_SEERpre" localSheetId="9">#REF!</definedName>
    <definedName name="Nominal_SEERpre" localSheetId="6">#REF!</definedName>
    <definedName name="Nominal_SEERpre" localSheetId="7">#REF!</definedName>
    <definedName name="Nominal_SEERpre" localSheetId="10">#REF!</definedName>
    <definedName name="Nominal_SEERpre" localSheetId="5">#REF!</definedName>
    <definedName name="Nominal_SEERpre">#REF!</definedName>
    <definedName name="OMShr1" localSheetId="11">#REF!</definedName>
    <definedName name="OMShr1" localSheetId="12">#REF!</definedName>
    <definedName name="OMShr1" localSheetId="13">#REF!</definedName>
    <definedName name="OMShr1" localSheetId="8">#REF!</definedName>
    <definedName name="OMShr1" localSheetId="9">#REF!</definedName>
    <definedName name="OMShr1" localSheetId="6">#REF!</definedName>
    <definedName name="OMShr1" localSheetId="7">#REF!</definedName>
    <definedName name="OMShr1" localSheetId="10">#REF!</definedName>
    <definedName name="OMShr1" localSheetId="5">#REF!</definedName>
    <definedName name="OMShr1">#REF!</definedName>
    <definedName name="PC_Main" localSheetId="11">[2]!PC_Main</definedName>
    <definedName name="PC_Main" localSheetId="12">[2]!PC_Main</definedName>
    <definedName name="PC_Main" localSheetId="13">[2]!PC_Main</definedName>
    <definedName name="PC_Main" localSheetId="8">[2]!PC_Main</definedName>
    <definedName name="PC_Main" localSheetId="9">[2]!PC_Main</definedName>
    <definedName name="PC_Main" localSheetId="6">[2]!PC_Main</definedName>
    <definedName name="PC_Main" localSheetId="7">[2]!PC_Main</definedName>
    <definedName name="PC_Main" localSheetId="10">[2]!PC_Main</definedName>
    <definedName name="PC_Main" localSheetId="5">[2]!PC_Main</definedName>
    <definedName name="PC_Main">[2]!PC_Main</definedName>
    <definedName name="_xlnm.Print_Area" localSheetId="11">'Comm 95+% Furnace - NEW'!$A$1:$CG$52</definedName>
    <definedName name="_xlnm.Print_Area" localSheetId="12">'Comm 95+% Furnace - Replace'!$A$1:$CG$52</definedName>
    <definedName name="_xlnm.Print_Area" localSheetId="13">'Comm Custom'!$A$1:$CG$52</definedName>
    <definedName name="_xlnm.Print_Area" localSheetId="1">'Database Inputs'!$A$1:$L$20</definedName>
    <definedName name="_xlnm.Print_Area" localSheetId="3">'Gas Costs'!$A$1:$H$57</definedName>
    <definedName name="_xlnm.Print_Area" localSheetId="2">'Gas Input Table Summary'!$A$1:$E$59</definedName>
    <definedName name="_xlnm.Print_Area" localSheetId="8">'Programmable Tstats - Tier 1'!$A$1:$CG$52</definedName>
    <definedName name="_xlnm.Print_Area" localSheetId="9">'Programmable Tstats - Tier 2'!$A$1:$CG$52</definedName>
    <definedName name="_xlnm.Print_Area" localSheetId="6">'Res .95+% Res Furnace - NEW'!$A$1:$CG$52</definedName>
    <definedName name="_xlnm.Print_Area" localSheetId="7">'Res .95+% Res Furnace - Replace'!$A$1:$CG$52</definedName>
    <definedName name="_xlnm.Print_Area" localSheetId="10">'Residential Energy Assessments'!$A$1:$CG$52</definedName>
    <definedName name="_xlnm.Print_Area" localSheetId="4">'Summary of Ratios'!$A$1:$G$51</definedName>
    <definedName name="_xlnm.Print_Area" localSheetId="5">'Total Program'!$A$1:$CG$52</definedName>
    <definedName name="_xlnm.Print_Area" localSheetId="0">'Total Program Inputs'!$A$1:$M$33</definedName>
    <definedName name="_xlnm.Print_Titles" localSheetId="1">'Database Inputs'!$A:$B</definedName>
    <definedName name="_xlnm.Print_Titles" localSheetId="2">'Gas Input Table Summary'!$1:$6</definedName>
    <definedName name="_xlnm.Print_Titles" localSheetId="4">'Summary of Ratios'!$1:$7</definedName>
    <definedName name="Prog_Life" localSheetId="11">#REF!</definedName>
    <definedName name="Prog_Life" localSheetId="12">#REF!</definedName>
    <definedName name="Prog_Life" localSheetId="13">#REF!</definedName>
    <definedName name="Prog_Life" localSheetId="8">#REF!</definedName>
    <definedName name="Prog_Life" localSheetId="9">#REF!</definedName>
    <definedName name="Prog_Life" localSheetId="6">#REF!</definedName>
    <definedName name="Prog_Life" localSheetId="7">#REF!</definedName>
    <definedName name="Prog_Life" localSheetId="10">#REF!</definedName>
    <definedName name="Prog_Life" localSheetId="5">#REF!</definedName>
    <definedName name="Prog_Life">#REF!</definedName>
    <definedName name="PVTZero" localSheetId="11">#REF!</definedName>
    <definedName name="PVTZero" localSheetId="12">#REF!</definedName>
    <definedName name="PVTZero" localSheetId="13">#REF!</definedName>
    <definedName name="PVTZero" localSheetId="8">#REF!</definedName>
    <definedName name="PVTZero" localSheetId="9">#REF!</definedName>
    <definedName name="PVTZero" localSheetId="6">#REF!</definedName>
    <definedName name="PVTZero" localSheetId="7">#REF!</definedName>
    <definedName name="PVTZero" localSheetId="10">#REF!</definedName>
    <definedName name="PVTZero" localSheetId="5">#REF!</definedName>
    <definedName name="PVTZero">#REF!</definedName>
    <definedName name="Real_Disc" localSheetId="11">#REF!</definedName>
    <definedName name="Real_Disc" localSheetId="12">#REF!</definedName>
    <definedName name="Real_Disc" localSheetId="13">#REF!</definedName>
    <definedName name="Real_Disc" localSheetId="8">#REF!</definedName>
    <definedName name="Real_Disc" localSheetId="9">#REF!</definedName>
    <definedName name="Real_Disc" localSheetId="6">#REF!</definedName>
    <definedName name="Real_Disc" localSheetId="7">#REF!</definedName>
    <definedName name="Real_Disc" localSheetId="10">#REF!</definedName>
    <definedName name="Real_Disc" localSheetId="5">#REF!</definedName>
    <definedName name="Real_Disc">#REF!</definedName>
    <definedName name="Real_Escl" localSheetId="11">#REF!</definedName>
    <definedName name="Real_Escl" localSheetId="12">#REF!</definedName>
    <definedName name="Real_Escl" localSheetId="13">#REF!</definedName>
    <definedName name="Real_Escl" localSheetId="8">#REF!</definedName>
    <definedName name="Real_Escl" localSheetId="9">#REF!</definedName>
    <definedName name="Real_Escl" localSheetId="6">#REF!</definedName>
    <definedName name="Real_Escl" localSheetId="7">#REF!</definedName>
    <definedName name="Real_Escl" localSheetId="10">#REF!</definedName>
    <definedName name="Real_Escl" localSheetId="5">#REF!</definedName>
    <definedName name="Real_Escl">#REF!</definedName>
    <definedName name="ResetFlag" localSheetId="11">#REF!</definedName>
    <definedName name="ResetFlag" localSheetId="12">#REF!</definedName>
    <definedName name="ResetFlag" localSheetId="13">#REF!</definedName>
    <definedName name="ResetFlag" localSheetId="8">#REF!</definedName>
    <definedName name="ResetFlag" localSheetId="9">#REF!</definedName>
    <definedName name="ResetFlag" localSheetId="6">#REF!</definedName>
    <definedName name="ResetFlag" localSheetId="7">#REF!</definedName>
    <definedName name="ResetFlag" localSheetId="10">#REF!</definedName>
    <definedName name="ResetFlag" localSheetId="5">#REF!</definedName>
    <definedName name="ResetFlag">#REF!</definedName>
    <definedName name="SaveShapeTab" localSheetId="11">#REF!</definedName>
    <definedName name="SaveShapeTab" localSheetId="12">#REF!</definedName>
    <definedName name="SaveShapeTab" localSheetId="13">#REF!</definedName>
    <definedName name="SaveShapeTab" localSheetId="8">#REF!</definedName>
    <definedName name="SaveShapeTab" localSheetId="9">#REF!</definedName>
    <definedName name="SaveShapeTab" localSheetId="6">#REF!</definedName>
    <definedName name="SaveShapeTab" localSheetId="7">#REF!</definedName>
    <definedName name="SaveShapeTab" localSheetId="10">#REF!</definedName>
    <definedName name="SaveShapeTab" localSheetId="5">#REF!</definedName>
    <definedName name="SaveShapeTab">#REF!</definedName>
    <definedName name="Share1" localSheetId="11">#REF!</definedName>
    <definedName name="Share1" localSheetId="12">#REF!</definedName>
    <definedName name="Share1" localSheetId="13">#REF!</definedName>
    <definedName name="Share1" localSheetId="8">#REF!</definedName>
    <definedName name="Share1" localSheetId="9">#REF!</definedName>
    <definedName name="Share1" localSheetId="6">#REF!</definedName>
    <definedName name="Share1" localSheetId="7">#REF!</definedName>
    <definedName name="Share1" localSheetId="10">#REF!</definedName>
    <definedName name="Share1" localSheetId="5">#REF!</definedName>
    <definedName name="Share1">#REF!</definedName>
    <definedName name="Share2" localSheetId="11">#REF!</definedName>
    <definedName name="Share2" localSheetId="12">#REF!</definedName>
    <definedName name="Share2" localSheetId="13">#REF!</definedName>
    <definedName name="Share2" localSheetId="8">#REF!</definedName>
    <definedName name="Share2" localSheetId="9">#REF!</definedName>
    <definedName name="Share2" localSheetId="6">#REF!</definedName>
    <definedName name="Share2" localSheetId="7">#REF!</definedName>
    <definedName name="Share2" localSheetId="10">#REF!</definedName>
    <definedName name="Share2" localSheetId="5">#REF!</definedName>
    <definedName name="Share2">#REF!</definedName>
    <definedName name="Share3" localSheetId="11">#REF!</definedName>
    <definedName name="Share3" localSheetId="12">#REF!</definedName>
    <definedName name="Share3" localSheetId="13">#REF!</definedName>
    <definedName name="Share3" localSheetId="8">#REF!</definedName>
    <definedName name="Share3" localSheetId="9">#REF!</definedName>
    <definedName name="Share3" localSheetId="6">#REF!</definedName>
    <definedName name="Share3" localSheetId="7">#REF!</definedName>
    <definedName name="Share3" localSheetId="10">#REF!</definedName>
    <definedName name="Share3" localSheetId="5">#REF!</definedName>
    <definedName name="Share3">#REF!</definedName>
    <definedName name="Specs" localSheetId="11">#REF!</definedName>
    <definedName name="Specs" localSheetId="12">#REF!</definedName>
    <definedName name="Specs" localSheetId="13">#REF!</definedName>
    <definedName name="Specs" localSheetId="8">#REF!</definedName>
    <definedName name="Specs" localSheetId="9">#REF!</definedName>
    <definedName name="Specs" localSheetId="6">#REF!</definedName>
    <definedName name="Specs" localSheetId="7">#REF!</definedName>
    <definedName name="Specs" localSheetId="10">#REF!</definedName>
    <definedName name="Specs" localSheetId="5">#REF!</definedName>
    <definedName name="Specs">#REF!</definedName>
    <definedName name="SponNam1" localSheetId="11">#REF!</definedName>
    <definedName name="SponNam1" localSheetId="12">#REF!</definedName>
    <definedName name="SponNam1" localSheetId="13">#REF!</definedName>
    <definedName name="SponNam1" localSheetId="8">#REF!</definedName>
    <definedName name="SponNam1" localSheetId="9">#REF!</definedName>
    <definedName name="SponNam1" localSheetId="6">#REF!</definedName>
    <definedName name="SponNam1" localSheetId="7">#REF!</definedName>
    <definedName name="SponNam1" localSheetId="10">#REF!</definedName>
    <definedName name="SponNam1" localSheetId="5">#REF!</definedName>
    <definedName name="SponNam1">#REF!</definedName>
    <definedName name="SponNam2" localSheetId="11">#REF!</definedName>
    <definedName name="SponNam2" localSheetId="12">#REF!</definedName>
    <definedName name="SponNam2" localSheetId="13">#REF!</definedName>
    <definedName name="SponNam2" localSheetId="8">#REF!</definedName>
    <definedName name="SponNam2" localSheetId="9">#REF!</definedName>
    <definedName name="SponNam2" localSheetId="6">#REF!</definedName>
    <definedName name="SponNam2" localSheetId="7">#REF!</definedName>
    <definedName name="SponNam2" localSheetId="10">#REF!</definedName>
    <definedName name="SponNam2" localSheetId="5">#REF!</definedName>
    <definedName name="SponNam2">#REF!</definedName>
    <definedName name="SponNam3" localSheetId="11">#REF!</definedName>
    <definedName name="SponNam3" localSheetId="12">#REF!</definedName>
    <definedName name="SponNam3" localSheetId="13">#REF!</definedName>
    <definedName name="SponNam3" localSheetId="8">#REF!</definedName>
    <definedName name="SponNam3" localSheetId="9">#REF!</definedName>
    <definedName name="SponNam3" localSheetId="6">#REF!</definedName>
    <definedName name="SponNam3" localSheetId="7">#REF!</definedName>
    <definedName name="SponNam3" localSheetId="10">#REF!</definedName>
    <definedName name="SponNam3" localSheetId="5">#REF!</definedName>
    <definedName name="SponNam3">#REF!</definedName>
    <definedName name="SponNam4" localSheetId="11">#REF!</definedName>
    <definedName name="SponNam4" localSheetId="12">#REF!</definedName>
    <definedName name="SponNam4" localSheetId="13">#REF!</definedName>
    <definedName name="SponNam4" localSheetId="8">#REF!</definedName>
    <definedName name="SponNam4" localSheetId="9">#REF!</definedName>
    <definedName name="SponNam4" localSheetId="6">#REF!</definedName>
    <definedName name="SponNam4" localSheetId="7">#REF!</definedName>
    <definedName name="SponNam4" localSheetId="10">#REF!</definedName>
    <definedName name="SponNam4" localSheetId="5">#REF!</definedName>
    <definedName name="SponNam4">#REF!</definedName>
    <definedName name="TabData" localSheetId="11">#REF!</definedName>
    <definedName name="TabData" localSheetId="12">#REF!</definedName>
    <definedName name="TabData" localSheetId="13">#REF!</definedName>
    <definedName name="TabData" localSheetId="8">#REF!</definedName>
    <definedName name="TabData" localSheetId="9">#REF!</definedName>
    <definedName name="TabData" localSheetId="6">#REF!</definedName>
    <definedName name="TabData" localSheetId="7">#REF!</definedName>
    <definedName name="TabData" localSheetId="10">#REF!</definedName>
    <definedName name="TabData" localSheetId="5">#REF!</definedName>
    <definedName name="TabData">#REF!</definedName>
    <definedName name="TDCred" localSheetId="11">#REF!</definedName>
    <definedName name="TDCred" localSheetId="12">#REF!</definedName>
    <definedName name="TDCred" localSheetId="13">#REF!</definedName>
    <definedName name="TDCred" localSheetId="8">#REF!</definedName>
    <definedName name="TDCred" localSheetId="9">#REF!</definedName>
    <definedName name="TDCred" localSheetId="6">#REF!</definedName>
    <definedName name="TDCred" localSheetId="7">#REF!</definedName>
    <definedName name="TDCred" localSheetId="10">#REF!</definedName>
    <definedName name="TDCred" localSheetId="5">#REF!</definedName>
    <definedName name="TDCre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7" i="14" l="1"/>
  <c r="C45" i="14"/>
  <c r="C43" i="14"/>
  <c r="C41" i="14"/>
  <c r="C39" i="14"/>
  <c r="H38" i="14"/>
  <c r="C37" i="14"/>
  <c r="CD36" i="14"/>
  <c r="CC36" i="14"/>
  <c r="CE36" i="14" s="1"/>
  <c r="BR36" i="14"/>
  <c r="BD36" i="14"/>
  <c r="AK36" i="14"/>
  <c r="AJ36" i="14"/>
  <c r="AL36" i="14" s="1"/>
  <c r="H36" i="14"/>
  <c r="C36" i="14"/>
  <c r="CE35" i="14"/>
  <c r="CD35" i="14"/>
  <c r="CC35" i="14"/>
  <c r="BR35" i="14"/>
  <c r="BD35" i="14"/>
  <c r="AL35" i="14"/>
  <c r="AK35" i="14"/>
  <c r="AJ35" i="14"/>
  <c r="CE34" i="14"/>
  <c r="CD34" i="14"/>
  <c r="CC34" i="14"/>
  <c r="BR34" i="14"/>
  <c r="BD34" i="14"/>
  <c r="AL34" i="14"/>
  <c r="AK34" i="14"/>
  <c r="AJ34" i="14"/>
  <c r="F34" i="14"/>
  <c r="C34" i="14"/>
  <c r="CD33" i="14"/>
  <c r="CC33" i="14"/>
  <c r="CE33" i="14" s="1"/>
  <c r="BR33" i="14"/>
  <c r="BD33" i="14"/>
  <c r="AK33" i="14"/>
  <c r="AJ33" i="14"/>
  <c r="AL33" i="14" s="1"/>
  <c r="C33" i="14"/>
  <c r="AV14" i="14" s="1"/>
  <c r="CE32" i="14"/>
  <c r="CD32" i="14"/>
  <c r="CC32" i="14"/>
  <c r="BR32" i="14"/>
  <c r="BD32" i="14"/>
  <c r="AL32" i="14"/>
  <c r="AK32" i="14"/>
  <c r="AJ32" i="14"/>
  <c r="F32" i="14"/>
  <c r="CD31" i="14"/>
  <c r="CC31" i="14"/>
  <c r="BR31" i="14"/>
  <c r="BD31" i="14"/>
  <c r="AK31" i="14"/>
  <c r="AJ31" i="14"/>
  <c r="AL31" i="14" s="1"/>
  <c r="C31" i="14"/>
  <c r="CE30" i="14"/>
  <c r="CD30" i="14"/>
  <c r="CC30" i="14"/>
  <c r="BR30" i="14"/>
  <c r="BD30" i="14"/>
  <c r="AK30" i="14"/>
  <c r="AJ30" i="14"/>
  <c r="CE29" i="14"/>
  <c r="CD29" i="14"/>
  <c r="CC29" i="14"/>
  <c r="BR29" i="14"/>
  <c r="BD29" i="14"/>
  <c r="AK29" i="14"/>
  <c r="AL29" i="14" s="1"/>
  <c r="AJ29" i="14"/>
  <c r="C29" i="14"/>
  <c r="CE28" i="14"/>
  <c r="CD28" i="14"/>
  <c r="CC28" i="14"/>
  <c r="BR28" i="14"/>
  <c r="BD28" i="14"/>
  <c r="AK28" i="14"/>
  <c r="AJ28" i="14"/>
  <c r="AL28" i="14" s="1"/>
  <c r="CD27" i="14"/>
  <c r="CC27" i="14"/>
  <c r="CE27" i="14" s="1"/>
  <c r="BR27" i="14"/>
  <c r="BD27" i="14"/>
  <c r="AK27" i="14"/>
  <c r="AJ27" i="14"/>
  <c r="AL27" i="14" s="1"/>
  <c r="F27" i="14"/>
  <c r="CD26" i="14"/>
  <c r="CC26" i="14"/>
  <c r="CE26" i="14" s="1"/>
  <c r="BR26" i="14"/>
  <c r="BD26" i="14"/>
  <c r="AL26" i="14"/>
  <c r="AK26" i="14"/>
  <c r="AJ26" i="14"/>
  <c r="C26" i="14"/>
  <c r="CD25" i="14"/>
  <c r="CC25" i="14"/>
  <c r="BR25" i="14"/>
  <c r="BD25" i="14"/>
  <c r="AK25" i="14"/>
  <c r="AJ25" i="14"/>
  <c r="AL25" i="14" s="1"/>
  <c r="C25" i="14"/>
  <c r="P14" i="14" s="1"/>
  <c r="CE24" i="14"/>
  <c r="CD24" i="14"/>
  <c r="CC24" i="14"/>
  <c r="BR24" i="14"/>
  <c r="BD24" i="14"/>
  <c r="AK24" i="14"/>
  <c r="AL24" i="14" s="1"/>
  <c r="AJ24" i="14"/>
  <c r="CE23" i="14"/>
  <c r="CD23" i="14"/>
  <c r="CC23" i="14"/>
  <c r="BR23" i="14"/>
  <c r="BD23" i="14"/>
  <c r="AK23" i="14"/>
  <c r="AJ23" i="14"/>
  <c r="AL23" i="14" s="1"/>
  <c r="F23" i="14"/>
  <c r="C23" i="14"/>
  <c r="CD22" i="14"/>
  <c r="CE22" i="14" s="1"/>
  <c r="CC22" i="14"/>
  <c r="BR22" i="14"/>
  <c r="BD22" i="14"/>
  <c r="AK22" i="14"/>
  <c r="AL22" i="14" s="1"/>
  <c r="AJ22" i="14"/>
  <c r="CD21" i="14"/>
  <c r="CC21" i="14"/>
  <c r="CE21" i="14" s="1"/>
  <c r="BW21" i="14"/>
  <c r="BW22" i="14" s="1"/>
  <c r="BW23" i="14" s="1"/>
  <c r="BW24" i="14" s="1"/>
  <c r="BW25" i="14" s="1"/>
  <c r="BW26" i="14" s="1"/>
  <c r="BW27" i="14" s="1"/>
  <c r="BW28" i="14" s="1"/>
  <c r="BW29" i="14" s="1"/>
  <c r="BW30" i="14" s="1"/>
  <c r="BW31" i="14" s="1"/>
  <c r="BW32" i="14" s="1"/>
  <c r="BW33" i="14" s="1"/>
  <c r="BW34" i="14" s="1"/>
  <c r="BW35" i="14" s="1"/>
  <c r="BW36" i="14" s="1"/>
  <c r="BR21" i="14"/>
  <c r="BD21" i="14"/>
  <c r="AK21" i="14"/>
  <c r="AJ21" i="14"/>
  <c r="AL21" i="14" s="1"/>
  <c r="F21" i="14"/>
  <c r="C21" i="14"/>
  <c r="CD20" i="14"/>
  <c r="CC20" i="14"/>
  <c r="CE20" i="14" s="1"/>
  <c r="BR20" i="14"/>
  <c r="BD20" i="14"/>
  <c r="AK20" i="14"/>
  <c r="AJ20" i="14"/>
  <c r="AL20" i="14" s="1"/>
  <c r="F20" i="14"/>
  <c r="CE19" i="14"/>
  <c r="CD19" i="14"/>
  <c r="CC19" i="14"/>
  <c r="BR19" i="14"/>
  <c r="BD19" i="14"/>
  <c r="AK19" i="14"/>
  <c r="AJ19" i="14"/>
  <c r="AL19" i="14" s="1"/>
  <c r="CD18" i="14"/>
  <c r="CC18" i="14"/>
  <c r="CE18" i="14" s="1"/>
  <c r="BR18" i="14"/>
  <c r="BD18" i="14"/>
  <c r="AL18" i="14"/>
  <c r="AK18" i="14"/>
  <c r="AJ18" i="14"/>
  <c r="F18" i="14"/>
  <c r="C18" i="14"/>
  <c r="CE17" i="14"/>
  <c r="CD17" i="14"/>
  <c r="CC17" i="14"/>
  <c r="BR17" i="14"/>
  <c r="BD17" i="14"/>
  <c r="AK17" i="14"/>
  <c r="AJ17" i="14"/>
  <c r="F17" i="14"/>
  <c r="CC16" i="14"/>
  <c r="BR16" i="14"/>
  <c r="BI16" i="14"/>
  <c r="BC16" i="14"/>
  <c r="CD16" i="14" s="1"/>
  <c r="BB16" i="14"/>
  <c r="AK16" i="14"/>
  <c r="Z16" i="14"/>
  <c r="Y16" i="14"/>
  <c r="AJ16" i="14" s="1"/>
  <c r="AL16" i="14" s="1"/>
  <c r="CD15" i="14"/>
  <c r="BW15" i="14"/>
  <c r="BW16" i="14" s="1"/>
  <c r="BW17" i="14" s="1"/>
  <c r="BW18" i="14" s="1"/>
  <c r="BW19" i="14" s="1"/>
  <c r="BW20" i="14" s="1"/>
  <c r="BR15" i="14"/>
  <c r="BI15" i="14"/>
  <c r="BB15" i="14"/>
  <c r="AK15" i="14"/>
  <c r="Z15" i="14"/>
  <c r="BC15" i="14" s="1"/>
  <c r="Y15" i="14"/>
  <c r="AJ15" i="14" s="1"/>
  <c r="J15" i="14"/>
  <c r="F15" i="14"/>
  <c r="C15" i="14"/>
  <c r="BW14" i="14"/>
  <c r="BI14" i="14"/>
  <c r="BH14" i="14"/>
  <c r="BH15" i="14" s="1"/>
  <c r="AQ14" i="14"/>
  <c r="AQ15" i="14" s="1"/>
  <c r="AK14" i="14"/>
  <c r="AE14" i="14"/>
  <c r="AE15" i="14" s="1"/>
  <c r="AE16" i="14" s="1"/>
  <c r="AE17" i="14" s="1"/>
  <c r="AE18" i="14" s="1"/>
  <c r="AE19" i="14" s="1"/>
  <c r="AE20" i="14" s="1"/>
  <c r="AE21" i="14" s="1"/>
  <c r="AE22" i="14" s="1"/>
  <c r="AE23" i="14" s="1"/>
  <c r="AE24" i="14" s="1"/>
  <c r="AE25" i="14" s="1"/>
  <c r="AE26" i="14" s="1"/>
  <c r="AE27" i="14" s="1"/>
  <c r="AE28" i="14" s="1"/>
  <c r="AE29" i="14" s="1"/>
  <c r="AE30" i="14" s="1"/>
  <c r="AE31" i="14" s="1"/>
  <c r="AE32" i="14" s="1"/>
  <c r="AE33" i="14" s="1"/>
  <c r="AE34" i="14" s="1"/>
  <c r="AE35" i="14" s="1"/>
  <c r="AE36" i="14" s="1"/>
  <c r="Z14" i="14"/>
  <c r="L14" i="14"/>
  <c r="J14" i="14"/>
  <c r="DB21" i="14" s="1"/>
  <c r="C14" i="14"/>
  <c r="F12" i="14"/>
  <c r="C11" i="14"/>
  <c r="F8" i="14"/>
  <c r="BX5" i="14"/>
  <c r="BI5" i="14"/>
  <c r="AR5" i="14"/>
  <c r="AF5" i="14"/>
  <c r="M5" i="14"/>
  <c r="BX4" i="14"/>
  <c r="AR4" i="14"/>
  <c r="BI4" i="14" s="1"/>
  <c r="AF4" i="14"/>
  <c r="M4" i="14"/>
  <c r="C47" i="13"/>
  <c r="C45" i="13"/>
  <c r="C43" i="13"/>
  <c r="C41" i="13"/>
  <c r="C39" i="13"/>
  <c r="H38" i="13"/>
  <c r="C37" i="13"/>
  <c r="CD36" i="13"/>
  <c r="CC36" i="13"/>
  <c r="BR36" i="13"/>
  <c r="BD36" i="13"/>
  <c r="AK36" i="13"/>
  <c r="AJ36" i="13"/>
  <c r="AL36" i="13" s="1"/>
  <c r="H36" i="13"/>
  <c r="C36" i="13"/>
  <c r="CE35" i="13"/>
  <c r="CD35" i="13"/>
  <c r="CC35" i="13"/>
  <c r="BR35" i="13"/>
  <c r="BD35" i="13"/>
  <c r="AK35" i="13"/>
  <c r="AJ35" i="13"/>
  <c r="AL35" i="13" s="1"/>
  <c r="CD34" i="13"/>
  <c r="CC34" i="13"/>
  <c r="CE34" i="13" s="1"/>
  <c r="BR34" i="13"/>
  <c r="BD34" i="13"/>
  <c r="AL34" i="13"/>
  <c r="AK34" i="13"/>
  <c r="AJ34" i="13"/>
  <c r="F34" i="13"/>
  <c r="C34" i="13"/>
  <c r="CE33" i="13"/>
  <c r="CD33" i="13"/>
  <c r="CC33" i="13"/>
  <c r="BR33" i="13"/>
  <c r="BD33" i="13"/>
  <c r="AK33" i="13"/>
  <c r="AJ33" i="13"/>
  <c r="AL33" i="13" s="1"/>
  <c r="C33" i="13"/>
  <c r="CD32" i="13"/>
  <c r="CC32" i="13"/>
  <c r="CE32" i="13" s="1"/>
  <c r="BR32" i="13"/>
  <c r="BD32" i="13"/>
  <c r="AK32" i="13"/>
  <c r="AJ32" i="13"/>
  <c r="AL32" i="13" s="1"/>
  <c r="F32" i="13"/>
  <c r="CD31" i="13"/>
  <c r="CC31" i="13"/>
  <c r="CE31" i="13" s="1"/>
  <c r="BR31" i="13"/>
  <c r="BD31" i="13"/>
  <c r="AK31" i="13"/>
  <c r="AJ31" i="13"/>
  <c r="AL31" i="13" s="1"/>
  <c r="C31" i="13"/>
  <c r="CE30" i="13"/>
  <c r="CD30" i="13"/>
  <c r="CC30" i="13"/>
  <c r="BR30" i="13"/>
  <c r="BD30" i="13"/>
  <c r="AK30" i="13"/>
  <c r="AJ30" i="13"/>
  <c r="AL30" i="13" s="1"/>
  <c r="CD29" i="13"/>
  <c r="CC29" i="13"/>
  <c r="CE29" i="13" s="1"/>
  <c r="BR29" i="13"/>
  <c r="BD29" i="13"/>
  <c r="AK29" i="13"/>
  <c r="AJ29" i="13"/>
  <c r="AL29" i="13" s="1"/>
  <c r="C29" i="13"/>
  <c r="CD28" i="13"/>
  <c r="CC28" i="13"/>
  <c r="CE28" i="13" s="1"/>
  <c r="BR28" i="13"/>
  <c r="BD28" i="13"/>
  <c r="AK28" i="13"/>
  <c r="AJ28" i="13"/>
  <c r="AL28" i="13" s="1"/>
  <c r="CD27" i="13"/>
  <c r="CE27" i="13" s="1"/>
  <c r="CC27" i="13"/>
  <c r="BR27" i="13"/>
  <c r="BD27" i="13"/>
  <c r="AL27" i="13"/>
  <c r="AK27" i="13"/>
  <c r="AJ27" i="13"/>
  <c r="F27" i="13"/>
  <c r="CE26" i="13"/>
  <c r="CD26" i="13"/>
  <c r="CC26" i="13"/>
  <c r="BR26" i="13"/>
  <c r="BD26" i="13"/>
  <c r="AL26" i="13"/>
  <c r="AK26" i="13"/>
  <c r="AJ26" i="13"/>
  <c r="C26" i="13"/>
  <c r="P14" i="13" s="1"/>
  <c r="CD25" i="13"/>
  <c r="CC25" i="13"/>
  <c r="BR25" i="13"/>
  <c r="BD25" i="13"/>
  <c r="AK25" i="13"/>
  <c r="AJ25" i="13"/>
  <c r="C25" i="13"/>
  <c r="CD24" i="13"/>
  <c r="CC24" i="13"/>
  <c r="CE24" i="13" s="1"/>
  <c r="BR24" i="13"/>
  <c r="BD24" i="13"/>
  <c r="AL24" i="13"/>
  <c r="AK24" i="13"/>
  <c r="AJ24" i="13"/>
  <c r="CD23" i="13"/>
  <c r="CC23" i="13"/>
  <c r="BR23" i="13"/>
  <c r="BD23" i="13"/>
  <c r="AK23" i="13"/>
  <c r="AJ23" i="13"/>
  <c r="F23" i="13"/>
  <c r="C23" i="13"/>
  <c r="CD22" i="13"/>
  <c r="CC22" i="13"/>
  <c r="BR22" i="13"/>
  <c r="BD22" i="13"/>
  <c r="AK22" i="13"/>
  <c r="AJ22" i="13"/>
  <c r="CD21" i="13"/>
  <c r="CC21" i="13"/>
  <c r="CE21" i="13" s="1"/>
  <c r="BR21" i="13"/>
  <c r="BD21" i="13"/>
  <c r="AL21" i="13"/>
  <c r="AK21" i="13"/>
  <c r="AJ21" i="13"/>
  <c r="F21" i="13"/>
  <c r="C21" i="13"/>
  <c r="CE20" i="13"/>
  <c r="CD20" i="13"/>
  <c r="CC20" i="13"/>
  <c r="BR20" i="13"/>
  <c r="BD20" i="13"/>
  <c r="AL20" i="13"/>
  <c r="AK20" i="13"/>
  <c r="AJ20" i="13"/>
  <c r="F20" i="13"/>
  <c r="CD19" i="13"/>
  <c r="CC19" i="13"/>
  <c r="BR19" i="13"/>
  <c r="BD19" i="13"/>
  <c r="AK19" i="13"/>
  <c r="AJ19" i="13"/>
  <c r="AL19" i="13" s="1"/>
  <c r="CD18" i="13"/>
  <c r="CC18" i="13"/>
  <c r="CE18" i="13" s="1"/>
  <c r="BR18" i="13"/>
  <c r="BD18" i="13"/>
  <c r="AK18" i="13"/>
  <c r="AJ18" i="13"/>
  <c r="F18" i="13"/>
  <c r="C18" i="13"/>
  <c r="CE17" i="13"/>
  <c r="CD17" i="13"/>
  <c r="CC17" i="13"/>
  <c r="BW17" i="13"/>
  <c r="BW18" i="13" s="1"/>
  <c r="BW19" i="13" s="1"/>
  <c r="BW20" i="13" s="1"/>
  <c r="BW21" i="13" s="1"/>
  <c r="BW22" i="13" s="1"/>
  <c r="BW23" i="13" s="1"/>
  <c r="BW24" i="13" s="1"/>
  <c r="BW25" i="13" s="1"/>
  <c r="BW26" i="13" s="1"/>
  <c r="BW27" i="13" s="1"/>
  <c r="BW28" i="13" s="1"/>
  <c r="BW29" i="13" s="1"/>
  <c r="BW30" i="13" s="1"/>
  <c r="BW31" i="13" s="1"/>
  <c r="BW32" i="13" s="1"/>
  <c r="BW33" i="13" s="1"/>
  <c r="BW34" i="13" s="1"/>
  <c r="BW35" i="13" s="1"/>
  <c r="BW36" i="13" s="1"/>
  <c r="BR17" i="13"/>
  <c r="BD17" i="13"/>
  <c r="AL17" i="13"/>
  <c r="AK17" i="13"/>
  <c r="AJ17" i="13"/>
  <c r="F17" i="13"/>
  <c r="CD16" i="13"/>
  <c r="BR16" i="13"/>
  <c r="BI16" i="13"/>
  <c r="BB16" i="13"/>
  <c r="BD16" i="13" s="1"/>
  <c r="Z16" i="13"/>
  <c r="BC16" i="13" s="1"/>
  <c r="Y16" i="13"/>
  <c r="AJ16" i="13" s="1"/>
  <c r="BW15" i="13"/>
  <c r="BW16" i="13" s="1"/>
  <c r="BR15" i="13"/>
  <c r="BI15" i="13"/>
  <c r="BB15" i="13"/>
  <c r="Z15" i="13"/>
  <c r="BC15" i="13" s="1"/>
  <c r="CD15" i="13" s="1"/>
  <c r="Y15" i="13"/>
  <c r="AJ15" i="13" s="1"/>
  <c r="F15" i="13"/>
  <c r="C15" i="13"/>
  <c r="BW14" i="13"/>
  <c r="BI14" i="13"/>
  <c r="BH14" i="13"/>
  <c r="BH15" i="13" s="1"/>
  <c r="AQ14" i="13"/>
  <c r="AE14" i="13"/>
  <c r="AE15" i="13" s="1"/>
  <c r="AE16" i="13" s="1"/>
  <c r="AE17" i="13" s="1"/>
  <c r="AE18" i="13" s="1"/>
  <c r="AE19" i="13" s="1"/>
  <c r="AE20" i="13" s="1"/>
  <c r="AE21" i="13" s="1"/>
  <c r="AE22" i="13" s="1"/>
  <c r="AE23" i="13" s="1"/>
  <c r="AE24" i="13" s="1"/>
  <c r="AE25" i="13" s="1"/>
  <c r="AE26" i="13" s="1"/>
  <c r="AE27" i="13" s="1"/>
  <c r="AE28" i="13" s="1"/>
  <c r="AE29" i="13" s="1"/>
  <c r="AE30" i="13" s="1"/>
  <c r="AE31" i="13" s="1"/>
  <c r="AE32" i="13" s="1"/>
  <c r="AE33" i="13" s="1"/>
  <c r="AE34" i="13" s="1"/>
  <c r="AE35" i="13" s="1"/>
  <c r="AE36" i="13" s="1"/>
  <c r="L14" i="13"/>
  <c r="L15" i="13" s="1"/>
  <c r="L16" i="13" s="1"/>
  <c r="L17" i="13" s="1"/>
  <c r="J14" i="13"/>
  <c r="DB21" i="13" s="1"/>
  <c r="C14" i="13"/>
  <c r="F12" i="13"/>
  <c r="Z14" i="13" s="1"/>
  <c r="AK14" i="13" s="1"/>
  <c r="C11" i="13"/>
  <c r="F8" i="13"/>
  <c r="BX5" i="13"/>
  <c r="BI5" i="13"/>
  <c r="AR5" i="13"/>
  <c r="AF5" i="13"/>
  <c r="M5" i="13"/>
  <c r="AF4" i="13"/>
  <c r="AR4" i="13" s="1"/>
  <c r="BI4" i="13" s="1"/>
  <c r="BX4" i="13" s="1"/>
  <c r="M4" i="13"/>
  <c r="C47" i="12"/>
  <c r="C45" i="12"/>
  <c r="C43" i="12"/>
  <c r="C41" i="12"/>
  <c r="C39" i="12"/>
  <c r="H38" i="12"/>
  <c r="C37" i="12"/>
  <c r="CD36" i="12"/>
  <c r="CC36" i="12"/>
  <c r="CE36" i="12" s="1"/>
  <c r="BR36" i="12"/>
  <c r="BD36" i="12"/>
  <c r="AK36" i="12"/>
  <c r="AJ36" i="12"/>
  <c r="AL36" i="12" s="1"/>
  <c r="H36" i="12"/>
  <c r="C36" i="12"/>
  <c r="CE35" i="12"/>
  <c r="CD35" i="12"/>
  <c r="CC35" i="12"/>
  <c r="BR35" i="12"/>
  <c r="BD35" i="12"/>
  <c r="AL35" i="12"/>
  <c r="AK35" i="12"/>
  <c r="AJ35" i="12"/>
  <c r="CE34" i="12"/>
  <c r="CD34" i="12"/>
  <c r="CC34" i="12"/>
  <c r="BR34" i="12"/>
  <c r="BD34" i="12"/>
  <c r="AL34" i="12"/>
  <c r="AK34" i="12"/>
  <c r="AJ34" i="12"/>
  <c r="F34" i="12"/>
  <c r="C34" i="12"/>
  <c r="AV14" i="12" s="1"/>
  <c r="CD33" i="12"/>
  <c r="CC33" i="12"/>
  <c r="CE33" i="12" s="1"/>
  <c r="BR33" i="12"/>
  <c r="BD33" i="12"/>
  <c r="AK33" i="12"/>
  <c r="AJ33" i="12"/>
  <c r="AL33" i="12" s="1"/>
  <c r="C33" i="12"/>
  <c r="CE32" i="12"/>
  <c r="CD32" i="12"/>
  <c r="CC32" i="12"/>
  <c r="BR32" i="12"/>
  <c r="BD32" i="12"/>
  <c r="AL32" i="12"/>
  <c r="AK32" i="12"/>
  <c r="AJ32" i="12"/>
  <c r="F32" i="12"/>
  <c r="F32" i="6" s="1"/>
  <c r="CD31" i="12"/>
  <c r="CC31" i="12"/>
  <c r="BR31" i="12"/>
  <c r="BD31" i="12"/>
  <c r="AK31" i="12"/>
  <c r="AJ31" i="12"/>
  <c r="AL31" i="12" s="1"/>
  <c r="C31" i="12"/>
  <c r="CE30" i="12"/>
  <c r="CD30" i="12"/>
  <c r="CC30" i="12"/>
  <c r="BR30" i="12"/>
  <c r="BD30" i="12"/>
  <c r="AL30" i="12"/>
  <c r="AK30" i="12"/>
  <c r="AJ30" i="12"/>
  <c r="CD29" i="12"/>
  <c r="CC29" i="12"/>
  <c r="CE29" i="12" s="1"/>
  <c r="BR29" i="12"/>
  <c r="BD29" i="12"/>
  <c r="AK29" i="12"/>
  <c r="AJ29" i="12"/>
  <c r="AL29" i="12" s="1"/>
  <c r="C29" i="12"/>
  <c r="CD28" i="12"/>
  <c r="CC28" i="12"/>
  <c r="CE28" i="12" s="1"/>
  <c r="BR28" i="12"/>
  <c r="BD28" i="12"/>
  <c r="AK28" i="12"/>
  <c r="AJ28" i="12"/>
  <c r="CE27" i="12"/>
  <c r="CD27" i="12"/>
  <c r="CC27" i="12"/>
  <c r="BR27" i="12"/>
  <c r="BD27" i="12"/>
  <c r="AL27" i="12"/>
  <c r="AK27" i="12"/>
  <c r="AJ27" i="12"/>
  <c r="F27" i="12"/>
  <c r="CE26" i="12"/>
  <c r="CD26" i="12"/>
  <c r="CC26" i="12"/>
  <c r="BR26" i="12"/>
  <c r="BD26" i="12"/>
  <c r="AL26" i="12"/>
  <c r="AK26" i="12"/>
  <c r="AJ26" i="12"/>
  <c r="C26" i="12"/>
  <c r="CD25" i="12"/>
  <c r="CC25" i="12"/>
  <c r="CE25" i="12" s="1"/>
  <c r="BR25" i="12"/>
  <c r="BD25" i="12"/>
  <c r="AK25" i="12"/>
  <c r="AJ25" i="12"/>
  <c r="AL25" i="12" s="1"/>
  <c r="C25" i="12"/>
  <c r="CE24" i="12"/>
  <c r="CD24" i="12"/>
  <c r="CC24" i="12"/>
  <c r="BR24" i="12"/>
  <c r="BD24" i="12"/>
  <c r="AL24" i="12"/>
  <c r="AK24" i="12"/>
  <c r="AJ24" i="12"/>
  <c r="CD23" i="12"/>
  <c r="CC23" i="12"/>
  <c r="CE23" i="12" s="1"/>
  <c r="BR23" i="12"/>
  <c r="BD23" i="12"/>
  <c r="AK23" i="12"/>
  <c r="AJ23" i="12"/>
  <c r="AL23" i="12" s="1"/>
  <c r="F23" i="12"/>
  <c r="C23" i="12"/>
  <c r="CE22" i="12"/>
  <c r="CD22" i="12"/>
  <c r="CC22" i="12"/>
  <c r="BR22" i="12"/>
  <c r="BD22" i="12"/>
  <c r="AL22" i="12"/>
  <c r="AK22" i="12"/>
  <c r="AJ22" i="12"/>
  <c r="CD21" i="12"/>
  <c r="CC21" i="12"/>
  <c r="CE21" i="12" s="1"/>
  <c r="BR21" i="12"/>
  <c r="BD21" i="12"/>
  <c r="AK21" i="12"/>
  <c r="AJ21" i="12"/>
  <c r="F21" i="12"/>
  <c r="C21" i="12"/>
  <c r="CE20" i="12"/>
  <c r="CD20" i="12"/>
  <c r="CC20" i="12"/>
  <c r="BR20" i="12"/>
  <c r="BD20" i="12"/>
  <c r="AK20" i="12"/>
  <c r="AJ20" i="12"/>
  <c r="AL20" i="12" s="1"/>
  <c r="F20" i="12"/>
  <c r="CD19" i="12"/>
  <c r="CE19" i="12" s="1"/>
  <c r="CC19" i="12"/>
  <c r="BR19" i="12"/>
  <c r="BD19" i="12"/>
  <c r="AK19" i="12"/>
  <c r="AL19" i="12" s="1"/>
  <c r="AJ19" i="12"/>
  <c r="CD18" i="12"/>
  <c r="CE18" i="12" s="1"/>
  <c r="CC18" i="12"/>
  <c r="BR18" i="12"/>
  <c r="BH18" i="12"/>
  <c r="BH19" i="12" s="1"/>
  <c r="BH20" i="12" s="1"/>
  <c r="BH21" i="12" s="1"/>
  <c r="BH22" i="12" s="1"/>
  <c r="BH23" i="12" s="1"/>
  <c r="BH24" i="12" s="1"/>
  <c r="BH25" i="12" s="1"/>
  <c r="BH26" i="12" s="1"/>
  <c r="BH27" i="12" s="1"/>
  <c r="BH28" i="12" s="1"/>
  <c r="BH29" i="12" s="1"/>
  <c r="BH30" i="12" s="1"/>
  <c r="BH31" i="12" s="1"/>
  <c r="BH32" i="12" s="1"/>
  <c r="BH33" i="12" s="1"/>
  <c r="BH34" i="12" s="1"/>
  <c r="BH35" i="12" s="1"/>
  <c r="BH36" i="12" s="1"/>
  <c r="BD18" i="12"/>
  <c r="AK18" i="12"/>
  <c r="AL18" i="12" s="1"/>
  <c r="AJ18" i="12"/>
  <c r="F18" i="12"/>
  <c r="C18" i="12"/>
  <c r="CD17" i="12"/>
  <c r="CC17" i="12"/>
  <c r="CE17" i="12" s="1"/>
  <c r="BR17" i="12"/>
  <c r="BD17" i="12"/>
  <c r="AK17" i="12"/>
  <c r="AJ17" i="12"/>
  <c r="AL17" i="12" s="1"/>
  <c r="F17" i="12"/>
  <c r="BR16" i="12"/>
  <c r="BI16" i="12"/>
  <c r="BB16" i="12"/>
  <c r="Z16" i="12"/>
  <c r="BC16" i="12" s="1"/>
  <c r="CD16" i="12" s="1"/>
  <c r="Y16" i="12"/>
  <c r="AJ16" i="12" s="1"/>
  <c r="CC15" i="12"/>
  <c r="BW15" i="12"/>
  <c r="BW16" i="12" s="1"/>
  <c r="BW17" i="12" s="1"/>
  <c r="BW18" i="12" s="1"/>
  <c r="BW19" i="12" s="1"/>
  <c r="BW20" i="12" s="1"/>
  <c r="BW21" i="12" s="1"/>
  <c r="BW22" i="12" s="1"/>
  <c r="BW23" i="12" s="1"/>
  <c r="BW24" i="12" s="1"/>
  <c r="BW25" i="12" s="1"/>
  <c r="BW26" i="12" s="1"/>
  <c r="BW27" i="12" s="1"/>
  <c r="BW28" i="12" s="1"/>
  <c r="BW29" i="12" s="1"/>
  <c r="BW30" i="12" s="1"/>
  <c r="BW31" i="12" s="1"/>
  <c r="BW32" i="12" s="1"/>
  <c r="BW33" i="12" s="1"/>
  <c r="BW34" i="12" s="1"/>
  <c r="BW35" i="12" s="1"/>
  <c r="BW36" i="12" s="1"/>
  <c r="BR15" i="12"/>
  <c r="BI15" i="12"/>
  <c r="BB15" i="12"/>
  <c r="AK15" i="12"/>
  <c r="Z15" i="12"/>
  <c r="BC15" i="12" s="1"/>
  <c r="Y15" i="12"/>
  <c r="AJ15" i="12" s="1"/>
  <c r="AL15" i="12" s="1"/>
  <c r="F15" i="12"/>
  <c r="C15" i="12"/>
  <c r="BW14" i="12"/>
  <c r="BH14" i="12"/>
  <c r="BH15" i="12" s="1"/>
  <c r="BH16" i="12" s="1"/>
  <c r="BH17" i="12" s="1"/>
  <c r="AQ14" i="12"/>
  <c r="AQ15" i="12" s="1"/>
  <c r="AQ16" i="12" s="1"/>
  <c r="AQ17" i="12" s="1"/>
  <c r="AQ18" i="12" s="1"/>
  <c r="AQ19" i="12" s="1"/>
  <c r="AQ20" i="12" s="1"/>
  <c r="AQ21" i="12" s="1"/>
  <c r="AQ22" i="12" s="1"/>
  <c r="AQ23" i="12" s="1"/>
  <c r="AQ24" i="12" s="1"/>
  <c r="AQ25" i="12" s="1"/>
  <c r="AQ26" i="12" s="1"/>
  <c r="AQ27" i="12" s="1"/>
  <c r="AQ28" i="12" s="1"/>
  <c r="AQ29" i="12" s="1"/>
  <c r="AQ30" i="12" s="1"/>
  <c r="AQ31" i="12" s="1"/>
  <c r="AQ32" i="12" s="1"/>
  <c r="AQ33" i="12" s="1"/>
  <c r="AQ34" i="12" s="1"/>
  <c r="AQ35" i="12" s="1"/>
  <c r="AQ36" i="12" s="1"/>
  <c r="AE14" i="12"/>
  <c r="AE15" i="12" s="1"/>
  <c r="AE16" i="12" s="1"/>
  <c r="AE17" i="12" s="1"/>
  <c r="AE18" i="12" s="1"/>
  <c r="AE19" i="12" s="1"/>
  <c r="AE20" i="12" s="1"/>
  <c r="AE21" i="12" s="1"/>
  <c r="AE22" i="12" s="1"/>
  <c r="AE23" i="12" s="1"/>
  <c r="AE24" i="12" s="1"/>
  <c r="AE25" i="12" s="1"/>
  <c r="AE26" i="12" s="1"/>
  <c r="AE27" i="12" s="1"/>
  <c r="AE28" i="12" s="1"/>
  <c r="AE29" i="12" s="1"/>
  <c r="AE30" i="12" s="1"/>
  <c r="AE31" i="12" s="1"/>
  <c r="AE32" i="12" s="1"/>
  <c r="AE33" i="12" s="1"/>
  <c r="AE34" i="12" s="1"/>
  <c r="AE35" i="12" s="1"/>
  <c r="AE36" i="12" s="1"/>
  <c r="Z14" i="12"/>
  <c r="AK14" i="12" s="1"/>
  <c r="L14" i="12"/>
  <c r="L15" i="12" s="1"/>
  <c r="L16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28" i="12" s="1"/>
  <c r="L29" i="12" s="1"/>
  <c r="L30" i="12" s="1"/>
  <c r="L31" i="12" s="1"/>
  <c r="L32" i="12" s="1"/>
  <c r="L33" i="12" s="1"/>
  <c r="L34" i="12" s="1"/>
  <c r="L35" i="12" s="1"/>
  <c r="L36" i="12" s="1"/>
  <c r="J14" i="12"/>
  <c r="DB21" i="12" s="1"/>
  <c r="C14" i="12"/>
  <c r="F12" i="12"/>
  <c r="BI14" i="12" s="1"/>
  <c r="C11" i="12"/>
  <c r="F8" i="12"/>
  <c r="BX5" i="12"/>
  <c r="BI5" i="12"/>
  <c r="AR5" i="12"/>
  <c r="AF5" i="12"/>
  <c r="M5" i="12"/>
  <c r="AF4" i="12"/>
  <c r="AR4" i="12" s="1"/>
  <c r="BI4" i="12" s="1"/>
  <c r="BX4" i="12" s="1"/>
  <c r="M4" i="12"/>
  <c r="C47" i="11"/>
  <c r="C45" i="11"/>
  <c r="C43" i="11"/>
  <c r="C41" i="11"/>
  <c r="C39" i="11"/>
  <c r="C37" i="11"/>
  <c r="CD36" i="11"/>
  <c r="CC36" i="11"/>
  <c r="CE36" i="11" s="1"/>
  <c r="BR36" i="11"/>
  <c r="BD36" i="11"/>
  <c r="AK36" i="11"/>
  <c r="AJ36" i="11"/>
  <c r="AL36" i="11" s="1"/>
  <c r="H36" i="11"/>
  <c r="C36" i="11"/>
  <c r="CE35" i="11"/>
  <c r="CD35" i="11"/>
  <c r="CC35" i="11"/>
  <c r="BR35" i="11"/>
  <c r="BD35" i="11"/>
  <c r="AL35" i="11"/>
  <c r="AK35" i="11"/>
  <c r="AJ35" i="11"/>
  <c r="CE34" i="11"/>
  <c r="CD34" i="11"/>
  <c r="CC34" i="11"/>
  <c r="BR34" i="11"/>
  <c r="BD34" i="11"/>
  <c r="AL34" i="11"/>
  <c r="AK34" i="11"/>
  <c r="AJ34" i="11"/>
  <c r="F34" i="11"/>
  <c r="C34" i="11"/>
  <c r="CD33" i="11"/>
  <c r="CC33" i="11"/>
  <c r="CE33" i="11" s="1"/>
  <c r="BR33" i="11"/>
  <c r="BD33" i="11"/>
  <c r="AK33" i="11"/>
  <c r="AJ33" i="11"/>
  <c r="AL33" i="11" s="1"/>
  <c r="C33" i="11"/>
  <c r="CE32" i="11"/>
  <c r="CD32" i="11"/>
  <c r="CC32" i="11"/>
  <c r="BR32" i="11"/>
  <c r="BD32" i="11"/>
  <c r="AL32" i="11"/>
  <c r="AK32" i="11"/>
  <c r="AJ32" i="11"/>
  <c r="F32" i="11"/>
  <c r="CD31" i="11"/>
  <c r="CC31" i="11"/>
  <c r="CE31" i="11" s="1"/>
  <c r="BR31" i="11"/>
  <c r="BD31" i="11"/>
  <c r="AK31" i="11"/>
  <c r="AJ31" i="11"/>
  <c r="AL31" i="11" s="1"/>
  <c r="C31" i="11"/>
  <c r="CE30" i="11"/>
  <c r="CD30" i="11"/>
  <c r="CC30" i="11"/>
  <c r="BR30" i="11"/>
  <c r="BD30" i="11"/>
  <c r="AL30" i="11"/>
  <c r="AK30" i="11"/>
  <c r="AJ30" i="11"/>
  <c r="CD29" i="11"/>
  <c r="CC29" i="11"/>
  <c r="CE29" i="11" s="1"/>
  <c r="BR29" i="11"/>
  <c r="BD29" i="11"/>
  <c r="AK29" i="11"/>
  <c r="AJ29" i="11"/>
  <c r="AL29" i="11" s="1"/>
  <c r="C29" i="11"/>
  <c r="CD28" i="11"/>
  <c r="CC28" i="11"/>
  <c r="CE28" i="11" s="1"/>
  <c r="BR28" i="11"/>
  <c r="BD28" i="11"/>
  <c r="AK28" i="11"/>
  <c r="AJ28" i="11"/>
  <c r="AL28" i="11" s="1"/>
  <c r="CD27" i="11"/>
  <c r="CE27" i="11" s="1"/>
  <c r="CC27" i="11"/>
  <c r="BR27" i="11"/>
  <c r="BD27" i="11"/>
  <c r="AK27" i="11"/>
  <c r="AL27" i="11" s="1"/>
  <c r="AJ27" i="11"/>
  <c r="CD26" i="11"/>
  <c r="CE26" i="11" s="1"/>
  <c r="CC26" i="11"/>
  <c r="BR26" i="11"/>
  <c r="BD26" i="11"/>
  <c r="AK26" i="11"/>
  <c r="AL26" i="11" s="1"/>
  <c r="AJ26" i="11"/>
  <c r="C26" i="11"/>
  <c r="CE25" i="11"/>
  <c r="CD25" i="11"/>
  <c r="CC25" i="11"/>
  <c r="BR25" i="11"/>
  <c r="BD25" i="11"/>
  <c r="AL25" i="11"/>
  <c r="AK25" i="11"/>
  <c r="AJ25" i="11"/>
  <c r="C25" i="11"/>
  <c r="CD24" i="11"/>
  <c r="CE24" i="11" s="1"/>
  <c r="CC24" i="11"/>
  <c r="BR24" i="11"/>
  <c r="BD24" i="11"/>
  <c r="AK24" i="11"/>
  <c r="AJ24" i="11"/>
  <c r="AL24" i="11" s="1"/>
  <c r="CD23" i="11"/>
  <c r="CE23" i="11" s="1"/>
  <c r="CC23" i="11"/>
  <c r="BR23" i="11"/>
  <c r="BD23" i="11"/>
  <c r="AK23" i="11"/>
  <c r="AL23" i="11" s="1"/>
  <c r="AJ23" i="11"/>
  <c r="F23" i="11"/>
  <c r="C23" i="11"/>
  <c r="CD22" i="11"/>
  <c r="CC22" i="11"/>
  <c r="CE22" i="11" s="1"/>
  <c r="BR22" i="11"/>
  <c r="BD22" i="11"/>
  <c r="AK22" i="11"/>
  <c r="AJ22" i="11"/>
  <c r="CE21" i="11"/>
  <c r="CD21" i="11"/>
  <c r="CC21" i="11"/>
  <c r="BR21" i="11"/>
  <c r="BD21" i="11"/>
  <c r="AL21" i="11"/>
  <c r="AK21" i="11"/>
  <c r="AJ21" i="11"/>
  <c r="C21" i="11"/>
  <c r="CE20" i="11"/>
  <c r="CD20" i="11"/>
  <c r="CC20" i="11"/>
  <c r="BR20" i="11"/>
  <c r="BD20" i="11"/>
  <c r="AL20" i="11"/>
  <c r="AK20" i="11"/>
  <c r="AJ20" i="11"/>
  <c r="CD19" i="11"/>
  <c r="CC19" i="11"/>
  <c r="CE19" i="11" s="1"/>
  <c r="BR19" i="11"/>
  <c r="BD19" i="11"/>
  <c r="AK19" i="11"/>
  <c r="AJ19" i="11"/>
  <c r="AL19" i="11" s="1"/>
  <c r="CD18" i="11"/>
  <c r="CC18" i="11"/>
  <c r="CE18" i="11" s="1"/>
  <c r="BR18" i="11"/>
  <c r="BD18" i="11"/>
  <c r="AK18" i="11"/>
  <c r="AJ18" i="11"/>
  <c r="AL18" i="11" s="1"/>
  <c r="C18" i="11"/>
  <c r="CE17" i="11"/>
  <c r="CD17" i="11"/>
  <c r="CC17" i="11"/>
  <c r="BR17" i="11"/>
  <c r="BD17" i="11"/>
  <c r="AK17" i="11"/>
  <c r="AJ17" i="11"/>
  <c r="AL17" i="11" s="1"/>
  <c r="BR16" i="11"/>
  <c r="BI16" i="11"/>
  <c r="BC16" i="11"/>
  <c r="CD16" i="11" s="1"/>
  <c r="BB16" i="11"/>
  <c r="AK16" i="11"/>
  <c r="Z16" i="11"/>
  <c r="Y16" i="11"/>
  <c r="AJ16" i="11" s="1"/>
  <c r="AL16" i="11" s="1"/>
  <c r="BR15" i="11"/>
  <c r="BI15" i="11"/>
  <c r="BH15" i="11"/>
  <c r="BB15" i="11"/>
  <c r="AQ15" i="11"/>
  <c r="AQ16" i="11" s="1"/>
  <c r="AE15" i="11"/>
  <c r="AE16" i="11" s="1"/>
  <c r="AE17" i="11" s="1"/>
  <c r="AE18" i="11" s="1"/>
  <c r="AE19" i="11" s="1"/>
  <c r="AE20" i="11" s="1"/>
  <c r="AE21" i="11" s="1"/>
  <c r="AE22" i="11" s="1"/>
  <c r="AE23" i="11" s="1"/>
  <c r="AE24" i="11" s="1"/>
  <c r="AE25" i="11" s="1"/>
  <c r="AE26" i="11" s="1"/>
  <c r="AE27" i="11" s="1"/>
  <c r="AE28" i="11" s="1"/>
  <c r="AE29" i="11" s="1"/>
  <c r="AE30" i="11" s="1"/>
  <c r="AE31" i="11" s="1"/>
  <c r="AE32" i="11" s="1"/>
  <c r="AE33" i="11" s="1"/>
  <c r="AE34" i="11" s="1"/>
  <c r="AE35" i="11" s="1"/>
  <c r="AE36" i="11" s="1"/>
  <c r="Z15" i="11"/>
  <c r="BC15" i="11" s="1"/>
  <c r="CD15" i="11" s="1"/>
  <c r="Y15" i="11"/>
  <c r="AJ15" i="11" s="1"/>
  <c r="F15" i="11"/>
  <c r="C15" i="11"/>
  <c r="BW14" i="11"/>
  <c r="BW15" i="11" s="1"/>
  <c r="BW16" i="11" s="1"/>
  <c r="BW17" i="11" s="1"/>
  <c r="BW18" i="11" s="1"/>
  <c r="BW19" i="11" s="1"/>
  <c r="BW20" i="11" s="1"/>
  <c r="BW21" i="11" s="1"/>
  <c r="BW22" i="11" s="1"/>
  <c r="BW23" i="11" s="1"/>
  <c r="BW24" i="11" s="1"/>
  <c r="BW25" i="11" s="1"/>
  <c r="BW26" i="11" s="1"/>
  <c r="BW27" i="11" s="1"/>
  <c r="BW28" i="11" s="1"/>
  <c r="BW29" i="11" s="1"/>
  <c r="BW30" i="11" s="1"/>
  <c r="BW31" i="11" s="1"/>
  <c r="BW32" i="11" s="1"/>
  <c r="BW33" i="11" s="1"/>
  <c r="BW34" i="11" s="1"/>
  <c r="BW35" i="11" s="1"/>
  <c r="BW36" i="11" s="1"/>
  <c r="BH14" i="11"/>
  <c r="AQ14" i="11"/>
  <c r="AE14" i="11"/>
  <c r="L14" i="11"/>
  <c r="J14" i="11"/>
  <c r="DB21" i="11" s="1"/>
  <c r="C14" i="11"/>
  <c r="F12" i="11"/>
  <c r="BI14" i="11" s="1"/>
  <c r="C11" i="11"/>
  <c r="F8" i="11"/>
  <c r="B5" i="11"/>
  <c r="AF4" i="11"/>
  <c r="AR4" i="11" s="1"/>
  <c r="BI4" i="11" s="1"/>
  <c r="BX4" i="11" s="1"/>
  <c r="M4" i="11"/>
  <c r="C47" i="10"/>
  <c r="C45" i="10"/>
  <c r="C43" i="10"/>
  <c r="C41" i="10"/>
  <c r="C39" i="10"/>
  <c r="H38" i="10"/>
  <c r="C37" i="10"/>
  <c r="CD36" i="10"/>
  <c r="CC36" i="10"/>
  <c r="CE36" i="10" s="1"/>
  <c r="BR36" i="10"/>
  <c r="BD36" i="10"/>
  <c r="AK36" i="10"/>
  <c r="AJ36" i="10"/>
  <c r="AL36" i="10" s="1"/>
  <c r="AE36" i="10"/>
  <c r="H36" i="10"/>
  <c r="C36" i="10"/>
  <c r="CD35" i="10"/>
  <c r="CC35" i="10"/>
  <c r="CE35" i="10" s="1"/>
  <c r="BR35" i="10"/>
  <c r="BD35" i="10"/>
  <c r="AK35" i="10"/>
  <c r="AJ35" i="10"/>
  <c r="AL35" i="10" s="1"/>
  <c r="CD34" i="10"/>
  <c r="CC34" i="10"/>
  <c r="CE34" i="10" s="1"/>
  <c r="BR34" i="10"/>
  <c r="BD34" i="10"/>
  <c r="AK34" i="10"/>
  <c r="AJ34" i="10"/>
  <c r="AL34" i="10" s="1"/>
  <c r="F34" i="10"/>
  <c r="C34" i="10"/>
  <c r="CD33" i="10"/>
  <c r="CE33" i="10" s="1"/>
  <c r="CC33" i="10"/>
  <c r="BR33" i="10"/>
  <c r="BD33" i="10"/>
  <c r="AK33" i="10"/>
  <c r="AL33" i="10" s="1"/>
  <c r="AJ33" i="10"/>
  <c r="C33" i="10"/>
  <c r="AV15" i="10" s="1"/>
  <c r="CD32" i="10"/>
  <c r="CC32" i="10"/>
  <c r="CE32" i="10" s="1"/>
  <c r="BR32" i="10"/>
  <c r="BD32" i="10"/>
  <c r="AK32" i="10"/>
  <c r="AJ32" i="10"/>
  <c r="AL32" i="10" s="1"/>
  <c r="F32" i="10"/>
  <c r="CD31" i="10"/>
  <c r="CE31" i="10" s="1"/>
  <c r="CC31" i="10"/>
  <c r="BR31" i="10"/>
  <c r="BD31" i="10"/>
  <c r="AK31" i="10"/>
  <c r="AL31" i="10" s="1"/>
  <c r="AJ31" i="10"/>
  <c r="C31" i="10"/>
  <c r="CD30" i="10"/>
  <c r="CC30" i="10"/>
  <c r="CE30" i="10" s="1"/>
  <c r="BW30" i="10"/>
  <c r="BW31" i="10" s="1"/>
  <c r="BW32" i="10" s="1"/>
  <c r="BW33" i="10" s="1"/>
  <c r="BW34" i="10" s="1"/>
  <c r="BW35" i="10" s="1"/>
  <c r="BW36" i="10" s="1"/>
  <c r="BR30" i="10"/>
  <c r="BD30" i="10"/>
  <c r="AK30" i="10"/>
  <c r="AJ30" i="10"/>
  <c r="AL30" i="10" s="1"/>
  <c r="CD29" i="10"/>
  <c r="CC29" i="10"/>
  <c r="CE29" i="10" s="1"/>
  <c r="BR29" i="10"/>
  <c r="BD29" i="10"/>
  <c r="AK29" i="10"/>
  <c r="AJ29" i="10"/>
  <c r="AL29" i="10" s="1"/>
  <c r="C29" i="10"/>
  <c r="CD28" i="10"/>
  <c r="CE28" i="10" s="1"/>
  <c r="CC28" i="10"/>
  <c r="BR28" i="10"/>
  <c r="BD28" i="10"/>
  <c r="AK28" i="10"/>
  <c r="AL28" i="10" s="1"/>
  <c r="AJ28" i="10"/>
  <c r="CE27" i="10"/>
  <c r="CD27" i="10"/>
  <c r="CC27" i="10"/>
  <c r="BR27" i="10"/>
  <c r="BD27" i="10"/>
  <c r="AL27" i="10"/>
  <c r="AK27" i="10"/>
  <c r="AJ27" i="10"/>
  <c r="F27" i="10"/>
  <c r="CD26" i="10"/>
  <c r="CC26" i="10"/>
  <c r="CE26" i="10" s="1"/>
  <c r="BR26" i="10"/>
  <c r="BD26" i="10"/>
  <c r="AK26" i="10"/>
  <c r="AJ26" i="10"/>
  <c r="AL26" i="10" s="1"/>
  <c r="C26" i="10"/>
  <c r="CD25" i="10"/>
  <c r="CC25" i="10"/>
  <c r="CE25" i="10" s="1"/>
  <c r="BR25" i="10"/>
  <c r="BD25" i="10"/>
  <c r="AK25" i="10"/>
  <c r="AJ25" i="10"/>
  <c r="AL25" i="10" s="1"/>
  <c r="C25" i="10"/>
  <c r="CD24" i="10"/>
  <c r="CC24" i="10"/>
  <c r="CE24" i="10" s="1"/>
  <c r="BR24" i="10"/>
  <c r="BD24" i="10"/>
  <c r="AK24" i="10"/>
  <c r="AJ24" i="10"/>
  <c r="AL24" i="10" s="1"/>
  <c r="DB23" i="10"/>
  <c r="CD23" i="10"/>
  <c r="CC23" i="10"/>
  <c r="BR23" i="10"/>
  <c r="BD23" i="10"/>
  <c r="AK23" i="10"/>
  <c r="AJ23" i="10"/>
  <c r="AL23" i="10" s="1"/>
  <c r="F23" i="10"/>
  <c r="C23" i="10"/>
  <c r="CD22" i="10"/>
  <c r="CC22" i="10"/>
  <c r="CE22" i="10" s="1"/>
  <c r="BR22" i="10"/>
  <c r="BD22" i="10"/>
  <c r="AK22" i="10"/>
  <c r="AJ22" i="10"/>
  <c r="AL22" i="10" s="1"/>
  <c r="DB21" i="10"/>
  <c r="CD21" i="10"/>
  <c r="CC21" i="10"/>
  <c r="CE21" i="10" s="1"/>
  <c r="BR21" i="10"/>
  <c r="BD21" i="10"/>
  <c r="AK21" i="10"/>
  <c r="AJ21" i="10"/>
  <c r="AL21" i="10" s="1"/>
  <c r="F21" i="10"/>
  <c r="C21" i="10"/>
  <c r="CE20" i="10"/>
  <c r="CD20" i="10"/>
  <c r="CC20" i="10"/>
  <c r="BR20" i="10"/>
  <c r="BD20" i="10"/>
  <c r="AL20" i="10"/>
  <c r="AK20" i="10"/>
  <c r="AJ20" i="10"/>
  <c r="F20" i="10"/>
  <c r="CD19" i="10"/>
  <c r="CC19" i="10"/>
  <c r="CE19" i="10" s="1"/>
  <c r="BR19" i="10"/>
  <c r="BD19" i="10"/>
  <c r="AK19" i="10"/>
  <c r="AJ19" i="10"/>
  <c r="CD18" i="10"/>
  <c r="CC18" i="10"/>
  <c r="CE18" i="10" s="1"/>
  <c r="BR18" i="10"/>
  <c r="BD18" i="10"/>
  <c r="AK18" i="10"/>
  <c r="AJ18" i="10"/>
  <c r="AL18" i="10" s="1"/>
  <c r="L18" i="10"/>
  <c r="L19" i="10" s="1"/>
  <c r="L20" i="10" s="1"/>
  <c r="F18" i="10"/>
  <c r="C18" i="10"/>
  <c r="CE17" i="10"/>
  <c r="CD17" i="10"/>
  <c r="CC17" i="10"/>
  <c r="BR17" i="10"/>
  <c r="BD17" i="10"/>
  <c r="AL17" i="10"/>
  <c r="AK17" i="10"/>
  <c r="AJ17" i="10"/>
  <c r="F17" i="10"/>
  <c r="BR16" i="10"/>
  <c r="BI16" i="10"/>
  <c r="BB16" i="10"/>
  <c r="AE16" i="10"/>
  <c r="AE17" i="10" s="1"/>
  <c r="AE18" i="10" s="1"/>
  <c r="AE19" i="10" s="1"/>
  <c r="AE20" i="10" s="1"/>
  <c r="AE21" i="10" s="1"/>
  <c r="AE22" i="10" s="1"/>
  <c r="AE23" i="10" s="1"/>
  <c r="AE24" i="10" s="1"/>
  <c r="AE25" i="10" s="1"/>
  <c r="AE26" i="10" s="1"/>
  <c r="AE27" i="10" s="1"/>
  <c r="AE28" i="10" s="1"/>
  <c r="AE29" i="10" s="1"/>
  <c r="AE30" i="10" s="1"/>
  <c r="AE31" i="10" s="1"/>
  <c r="AE32" i="10" s="1"/>
  <c r="AE33" i="10" s="1"/>
  <c r="AE34" i="10" s="1"/>
  <c r="AE35" i="10" s="1"/>
  <c r="Z16" i="10"/>
  <c r="BC16" i="10" s="1"/>
  <c r="CD16" i="10" s="1"/>
  <c r="Y16" i="10"/>
  <c r="AJ16" i="10" s="1"/>
  <c r="L16" i="10"/>
  <c r="L17" i="10" s="1"/>
  <c r="CD15" i="10"/>
  <c r="BR15" i="10"/>
  <c r="BI15" i="10"/>
  <c r="BH15" i="10"/>
  <c r="BH16" i="10" s="1"/>
  <c r="BB15" i="10"/>
  <c r="AK15" i="10"/>
  <c r="Z15" i="10"/>
  <c r="BC15" i="10" s="1"/>
  <c r="Y15" i="10"/>
  <c r="AJ15" i="10" s="1"/>
  <c r="F15" i="10"/>
  <c r="C15" i="10"/>
  <c r="BW14" i="10"/>
  <c r="BW15" i="10" s="1"/>
  <c r="BW16" i="10" s="1"/>
  <c r="BW17" i="10" s="1"/>
  <c r="BW18" i="10" s="1"/>
  <c r="BW19" i="10" s="1"/>
  <c r="BW20" i="10" s="1"/>
  <c r="BW21" i="10" s="1"/>
  <c r="BW22" i="10" s="1"/>
  <c r="BW23" i="10" s="1"/>
  <c r="BW24" i="10" s="1"/>
  <c r="BW25" i="10" s="1"/>
  <c r="BW26" i="10" s="1"/>
  <c r="BW27" i="10" s="1"/>
  <c r="BW28" i="10" s="1"/>
  <c r="BW29" i="10" s="1"/>
  <c r="BH14" i="10"/>
  <c r="AQ14" i="10"/>
  <c r="AE14" i="10"/>
  <c r="AE15" i="10" s="1"/>
  <c r="L14" i="10"/>
  <c r="L15" i="10" s="1"/>
  <c r="J14" i="10"/>
  <c r="J15" i="10" s="1"/>
  <c r="J16" i="10" s="1"/>
  <c r="J17" i="10" s="1"/>
  <c r="J18" i="10" s="1"/>
  <c r="C14" i="10"/>
  <c r="F12" i="10"/>
  <c r="BI14" i="10" s="1"/>
  <c r="C11" i="10"/>
  <c r="F8" i="10"/>
  <c r="B5" i="10"/>
  <c r="M5" i="10" s="1"/>
  <c r="AF4" i="10"/>
  <c r="AR4" i="10" s="1"/>
  <c r="BI4" i="10" s="1"/>
  <c r="BX4" i="10" s="1"/>
  <c r="M4" i="10"/>
  <c r="C47" i="9"/>
  <c r="C45" i="9"/>
  <c r="C43" i="9"/>
  <c r="C41" i="9"/>
  <c r="C39" i="9"/>
  <c r="H38" i="9"/>
  <c r="C37" i="9"/>
  <c r="CD36" i="9"/>
  <c r="CC36" i="9"/>
  <c r="CE36" i="9" s="1"/>
  <c r="BR36" i="9"/>
  <c r="BD36" i="9"/>
  <c r="AK36" i="9"/>
  <c r="AJ36" i="9"/>
  <c r="H36" i="9"/>
  <c r="C36" i="9"/>
  <c r="CD35" i="9"/>
  <c r="CC35" i="9"/>
  <c r="CE35" i="9" s="1"/>
  <c r="BR35" i="9"/>
  <c r="BD35" i="9"/>
  <c r="AK35" i="9"/>
  <c r="AJ35" i="9"/>
  <c r="AL35" i="9" s="1"/>
  <c r="CD34" i="9"/>
  <c r="CC34" i="9"/>
  <c r="CE34" i="9" s="1"/>
  <c r="BR34" i="9"/>
  <c r="BD34" i="9"/>
  <c r="AK34" i="9"/>
  <c r="AJ34" i="9"/>
  <c r="AL34" i="9" s="1"/>
  <c r="F34" i="9"/>
  <c r="C34" i="9"/>
  <c r="CE33" i="9"/>
  <c r="CD33" i="9"/>
  <c r="CC33" i="9"/>
  <c r="BR33" i="9"/>
  <c r="BD33" i="9"/>
  <c r="AK33" i="9"/>
  <c r="AL33" i="9" s="1"/>
  <c r="AJ33" i="9"/>
  <c r="C33" i="9"/>
  <c r="CE32" i="9"/>
  <c r="CD32" i="9"/>
  <c r="CC32" i="9"/>
  <c r="BR32" i="9"/>
  <c r="BD32" i="9"/>
  <c r="AK32" i="9"/>
  <c r="AJ32" i="9"/>
  <c r="AL32" i="9" s="1"/>
  <c r="F32" i="9"/>
  <c r="CD31" i="9"/>
  <c r="CC31" i="9"/>
  <c r="BR31" i="9"/>
  <c r="BD31" i="9"/>
  <c r="AK31" i="9"/>
  <c r="AL31" i="9" s="1"/>
  <c r="AJ31" i="9"/>
  <c r="C31" i="9"/>
  <c r="CE30" i="9"/>
  <c r="CD30" i="9"/>
  <c r="CC30" i="9"/>
  <c r="BR30" i="9"/>
  <c r="BD30" i="9"/>
  <c r="AL30" i="9"/>
  <c r="AK30" i="9"/>
  <c r="AJ30" i="9"/>
  <c r="CD29" i="9"/>
  <c r="CC29" i="9"/>
  <c r="BR29" i="9"/>
  <c r="BD29" i="9"/>
  <c r="AK29" i="9"/>
  <c r="AJ29" i="9"/>
  <c r="C29" i="9"/>
  <c r="CD28" i="9"/>
  <c r="CC28" i="9"/>
  <c r="CE28" i="9" s="1"/>
  <c r="BR28" i="9"/>
  <c r="BD28" i="9"/>
  <c r="AK28" i="9"/>
  <c r="AL28" i="9" s="1"/>
  <c r="AJ28" i="9"/>
  <c r="CD27" i="9"/>
  <c r="CE27" i="9" s="1"/>
  <c r="CC27" i="9"/>
  <c r="BR27" i="9"/>
  <c r="BD27" i="9"/>
  <c r="AK27" i="9"/>
  <c r="AL27" i="9" s="1"/>
  <c r="AJ27" i="9"/>
  <c r="F27" i="9"/>
  <c r="CD26" i="9"/>
  <c r="CC26" i="9"/>
  <c r="CE26" i="9" s="1"/>
  <c r="BR26" i="9"/>
  <c r="BD26" i="9"/>
  <c r="AL26" i="9"/>
  <c r="AK26" i="9"/>
  <c r="AJ26" i="9"/>
  <c r="C26" i="9"/>
  <c r="CD25" i="9"/>
  <c r="CC25" i="9"/>
  <c r="BR25" i="9"/>
  <c r="BD25" i="9"/>
  <c r="AK25" i="9"/>
  <c r="AJ25" i="9"/>
  <c r="AL25" i="9" s="1"/>
  <c r="C25" i="9"/>
  <c r="CD24" i="9"/>
  <c r="CC24" i="9"/>
  <c r="CE24" i="9" s="1"/>
  <c r="BR24" i="9"/>
  <c r="BD24" i="9"/>
  <c r="AK24" i="9"/>
  <c r="AJ24" i="9"/>
  <c r="AL24" i="9" s="1"/>
  <c r="CD23" i="9"/>
  <c r="CC23" i="9"/>
  <c r="CE23" i="9" s="1"/>
  <c r="BR23" i="9"/>
  <c r="BD23" i="9"/>
  <c r="AK23" i="9"/>
  <c r="AJ23" i="9"/>
  <c r="AL23" i="9" s="1"/>
  <c r="F23" i="9"/>
  <c r="C23" i="9"/>
  <c r="CE22" i="9"/>
  <c r="CD22" i="9"/>
  <c r="CC22" i="9"/>
  <c r="BR22" i="9"/>
  <c r="BD22" i="9"/>
  <c r="AK22" i="9"/>
  <c r="AJ22" i="9"/>
  <c r="AL22" i="9" s="1"/>
  <c r="CD21" i="9"/>
  <c r="CC21" i="9"/>
  <c r="CE21" i="9" s="1"/>
  <c r="BR21" i="9"/>
  <c r="BD21" i="9"/>
  <c r="AK21" i="9"/>
  <c r="AJ21" i="9"/>
  <c r="AL21" i="9" s="1"/>
  <c r="F21" i="9"/>
  <c r="C21" i="9"/>
  <c r="CD20" i="9"/>
  <c r="CE20" i="9" s="1"/>
  <c r="CC20" i="9"/>
  <c r="BR20" i="9"/>
  <c r="BD20" i="9"/>
  <c r="AK20" i="9"/>
  <c r="AL20" i="9" s="1"/>
  <c r="AJ20" i="9"/>
  <c r="F20" i="9"/>
  <c r="CD19" i="9"/>
  <c r="CC19" i="9"/>
  <c r="CE19" i="9" s="1"/>
  <c r="BR19" i="9"/>
  <c r="BD19" i="9"/>
  <c r="AK19" i="9"/>
  <c r="AJ19" i="9"/>
  <c r="CD18" i="9"/>
  <c r="CC18" i="9"/>
  <c r="CE18" i="9" s="1"/>
  <c r="BR18" i="9"/>
  <c r="BR18" i="6" s="1"/>
  <c r="BD18" i="9"/>
  <c r="AK18" i="9"/>
  <c r="AJ18" i="9"/>
  <c r="AL18" i="9" s="1"/>
  <c r="F18" i="9"/>
  <c r="C18" i="9"/>
  <c r="CD17" i="9"/>
  <c r="CC17" i="9"/>
  <c r="CE17" i="9" s="1"/>
  <c r="BW17" i="9"/>
  <c r="BW18" i="9" s="1"/>
  <c r="BW19" i="9" s="1"/>
  <c r="BW20" i="9" s="1"/>
  <c r="BW21" i="9" s="1"/>
  <c r="BW22" i="9" s="1"/>
  <c r="BW23" i="9" s="1"/>
  <c r="BW24" i="9" s="1"/>
  <c r="BW25" i="9" s="1"/>
  <c r="BW26" i="9" s="1"/>
  <c r="BW27" i="9" s="1"/>
  <c r="BW28" i="9" s="1"/>
  <c r="BW29" i="9" s="1"/>
  <c r="BW30" i="9" s="1"/>
  <c r="BW31" i="9" s="1"/>
  <c r="BW32" i="9" s="1"/>
  <c r="BW33" i="9" s="1"/>
  <c r="BW34" i="9" s="1"/>
  <c r="BW35" i="9" s="1"/>
  <c r="BW36" i="9" s="1"/>
  <c r="BR17" i="9"/>
  <c r="BD17" i="9"/>
  <c r="AK17" i="9"/>
  <c r="AJ17" i="9"/>
  <c r="AL17" i="9" s="1"/>
  <c r="F17" i="9"/>
  <c r="BR16" i="9"/>
  <c r="BI16" i="9"/>
  <c r="BB16" i="9"/>
  <c r="AK16" i="9"/>
  <c r="Z16" i="9"/>
  <c r="BC16" i="9" s="1"/>
  <c r="CD16" i="9" s="1"/>
  <c r="Y16" i="9"/>
  <c r="AJ16" i="9" s="1"/>
  <c r="CC15" i="9"/>
  <c r="BW15" i="9"/>
  <c r="BW16" i="9" s="1"/>
  <c r="BR15" i="9"/>
  <c r="BI15" i="9"/>
  <c r="BB15" i="9"/>
  <c r="Z15" i="9"/>
  <c r="BC15" i="9" s="1"/>
  <c r="CD15" i="9" s="1"/>
  <c r="CE15" i="9" s="1"/>
  <c r="Y15" i="9"/>
  <c r="AJ15" i="9" s="1"/>
  <c r="L15" i="9"/>
  <c r="L16" i="9" s="1"/>
  <c r="F15" i="9"/>
  <c r="C15" i="9"/>
  <c r="BW14" i="9"/>
  <c r="BH14" i="9"/>
  <c r="BH15" i="9" s="1"/>
  <c r="BH16" i="9" s="1"/>
  <c r="BH17" i="9" s="1"/>
  <c r="AQ14" i="9"/>
  <c r="AE14" i="9"/>
  <c r="AE15" i="9" s="1"/>
  <c r="AE16" i="9" s="1"/>
  <c r="AE17" i="9" s="1"/>
  <c r="AE18" i="9" s="1"/>
  <c r="AE19" i="9" s="1"/>
  <c r="AE20" i="9" s="1"/>
  <c r="AE21" i="9" s="1"/>
  <c r="AE22" i="9" s="1"/>
  <c r="AE23" i="9" s="1"/>
  <c r="AE24" i="9" s="1"/>
  <c r="AE25" i="9" s="1"/>
  <c r="AE26" i="9" s="1"/>
  <c r="AE27" i="9" s="1"/>
  <c r="AE28" i="9" s="1"/>
  <c r="AE29" i="9" s="1"/>
  <c r="AE30" i="9" s="1"/>
  <c r="AE31" i="9" s="1"/>
  <c r="AE32" i="9" s="1"/>
  <c r="AE33" i="9" s="1"/>
  <c r="AE34" i="9" s="1"/>
  <c r="AE35" i="9" s="1"/>
  <c r="AE36" i="9" s="1"/>
  <c r="L14" i="9"/>
  <c r="J14" i="9"/>
  <c r="J15" i="9" s="1"/>
  <c r="AV15" i="9" s="1"/>
  <c r="C14" i="9"/>
  <c r="F12" i="9"/>
  <c r="BI14" i="9" s="1"/>
  <c r="C11" i="9"/>
  <c r="F8" i="9"/>
  <c r="AF5" i="9"/>
  <c r="B5" i="9"/>
  <c r="BI5" i="9" s="1"/>
  <c r="AR4" i="9"/>
  <c r="BI4" i="9" s="1"/>
  <c r="BX4" i="9" s="1"/>
  <c r="AF4" i="9"/>
  <c r="M4" i="9"/>
  <c r="C47" i="8"/>
  <c r="C45" i="8"/>
  <c r="J14" i="8" s="1"/>
  <c r="DB21" i="8" s="1"/>
  <c r="C43" i="8"/>
  <c r="C41" i="8"/>
  <c r="C39" i="8"/>
  <c r="H38" i="8"/>
  <c r="C37" i="8"/>
  <c r="CE36" i="8"/>
  <c r="CD36" i="8"/>
  <c r="CC36" i="8"/>
  <c r="BR36" i="8"/>
  <c r="BR36" i="6" s="1"/>
  <c r="BD36" i="8"/>
  <c r="AL36" i="8"/>
  <c r="AK36" i="8"/>
  <c r="AJ36" i="8"/>
  <c r="H36" i="8"/>
  <c r="C36" i="8"/>
  <c r="CD35" i="8"/>
  <c r="CC35" i="8"/>
  <c r="BR35" i="8"/>
  <c r="BD35" i="8"/>
  <c r="AK35" i="8"/>
  <c r="AJ35" i="8"/>
  <c r="AL35" i="8" s="1"/>
  <c r="CD34" i="8"/>
  <c r="CC34" i="8"/>
  <c r="CE34" i="8" s="1"/>
  <c r="BR34" i="8"/>
  <c r="BD34" i="8"/>
  <c r="AQ34" i="8"/>
  <c r="AQ35" i="8" s="1"/>
  <c r="AQ36" i="8" s="1"/>
  <c r="AK34" i="8"/>
  <c r="AJ34" i="8"/>
  <c r="F34" i="8"/>
  <c r="C34" i="8"/>
  <c r="CE33" i="8"/>
  <c r="CD33" i="8"/>
  <c r="CC33" i="8"/>
  <c r="BR33" i="8"/>
  <c r="BD33" i="8"/>
  <c r="AL33" i="8"/>
  <c r="AK33" i="8"/>
  <c r="AJ33" i="8"/>
  <c r="C33" i="8"/>
  <c r="CD32" i="8"/>
  <c r="CC32" i="8"/>
  <c r="BR32" i="8"/>
  <c r="BD32" i="8"/>
  <c r="AK32" i="8"/>
  <c r="AJ32" i="8"/>
  <c r="AL32" i="8" s="1"/>
  <c r="F32" i="8"/>
  <c r="CE31" i="8"/>
  <c r="CD31" i="8"/>
  <c r="CC31" i="8"/>
  <c r="BR31" i="8"/>
  <c r="BD31" i="8"/>
  <c r="AK31" i="8"/>
  <c r="AJ31" i="8"/>
  <c r="AL31" i="8" s="1"/>
  <c r="C31" i="8"/>
  <c r="CD30" i="8"/>
  <c r="CC30" i="8"/>
  <c r="CE30" i="8" s="1"/>
  <c r="BR30" i="8"/>
  <c r="BD30" i="8"/>
  <c r="AK30" i="8"/>
  <c r="AJ30" i="8"/>
  <c r="AL30" i="8" s="1"/>
  <c r="CE29" i="8"/>
  <c r="CD29" i="8"/>
  <c r="CC29" i="8"/>
  <c r="BR29" i="8"/>
  <c r="BD29" i="8"/>
  <c r="AL29" i="8"/>
  <c r="AK29" i="8"/>
  <c r="AJ29" i="8"/>
  <c r="C29" i="8"/>
  <c r="CE28" i="8"/>
  <c r="CD28" i="8"/>
  <c r="CC28" i="8"/>
  <c r="BR28" i="8"/>
  <c r="BD28" i="8"/>
  <c r="AL28" i="8"/>
  <c r="AK28" i="8"/>
  <c r="AJ28" i="8"/>
  <c r="CD27" i="8"/>
  <c r="CC27" i="8"/>
  <c r="CE27" i="8" s="1"/>
  <c r="BR27" i="8"/>
  <c r="BD27" i="8"/>
  <c r="AK27" i="8"/>
  <c r="AJ27" i="8"/>
  <c r="F27" i="8"/>
  <c r="CD26" i="8"/>
  <c r="CC26" i="8"/>
  <c r="CE26" i="8" s="1"/>
  <c r="BR26" i="8"/>
  <c r="BD26" i="8"/>
  <c r="AK26" i="8"/>
  <c r="AL26" i="8" s="1"/>
  <c r="AJ26" i="8"/>
  <c r="C26" i="8"/>
  <c r="CD25" i="8"/>
  <c r="CE25" i="8" s="1"/>
  <c r="CC25" i="8"/>
  <c r="BR25" i="8"/>
  <c r="BD25" i="8"/>
  <c r="AK25" i="8"/>
  <c r="AL25" i="8" s="1"/>
  <c r="AJ25" i="8"/>
  <c r="C25" i="8"/>
  <c r="CD24" i="8"/>
  <c r="CE24" i="8" s="1"/>
  <c r="CC24" i="8"/>
  <c r="BR24" i="8"/>
  <c r="BD24" i="8"/>
  <c r="AL24" i="8"/>
  <c r="AK24" i="8"/>
  <c r="AJ24" i="8"/>
  <c r="CD23" i="8"/>
  <c r="CE23" i="8" s="1"/>
  <c r="CC23" i="8"/>
  <c r="BR23" i="8"/>
  <c r="BD23" i="8"/>
  <c r="AK23" i="8"/>
  <c r="AL23" i="8" s="1"/>
  <c r="AJ23" i="8"/>
  <c r="F23" i="8"/>
  <c r="C23" i="8"/>
  <c r="CD22" i="8"/>
  <c r="CE22" i="8" s="1"/>
  <c r="CC22" i="8"/>
  <c r="BR22" i="8"/>
  <c r="BD22" i="8"/>
  <c r="AL22" i="8"/>
  <c r="AK22" i="8"/>
  <c r="AJ22" i="8"/>
  <c r="CD21" i="8"/>
  <c r="CE21" i="8" s="1"/>
  <c r="CC21" i="8"/>
  <c r="BR21" i="8"/>
  <c r="BD21" i="8"/>
  <c r="AK21" i="8"/>
  <c r="AL21" i="8" s="1"/>
  <c r="AJ21" i="8"/>
  <c r="F21" i="8"/>
  <c r="C21" i="8"/>
  <c r="CD20" i="8"/>
  <c r="CC20" i="8"/>
  <c r="CE20" i="8" s="1"/>
  <c r="BW20" i="8"/>
  <c r="BW21" i="8" s="1"/>
  <c r="BW22" i="8" s="1"/>
  <c r="BW23" i="8" s="1"/>
  <c r="BW24" i="8" s="1"/>
  <c r="BW25" i="8" s="1"/>
  <c r="BW26" i="8" s="1"/>
  <c r="BW27" i="8" s="1"/>
  <c r="BW28" i="8" s="1"/>
  <c r="BW29" i="8" s="1"/>
  <c r="BW30" i="8" s="1"/>
  <c r="BW31" i="8" s="1"/>
  <c r="BW32" i="8" s="1"/>
  <c r="BW33" i="8" s="1"/>
  <c r="BW34" i="8" s="1"/>
  <c r="BW35" i="8" s="1"/>
  <c r="BW36" i="8" s="1"/>
  <c r="BR20" i="8"/>
  <c r="BD20" i="8"/>
  <c r="AK20" i="8"/>
  <c r="AJ20" i="8"/>
  <c r="F20" i="8"/>
  <c r="CD19" i="8"/>
  <c r="CE19" i="8" s="1"/>
  <c r="CC19" i="8"/>
  <c r="BR19" i="8"/>
  <c r="BH19" i="8"/>
  <c r="BH20" i="8" s="1"/>
  <c r="BH21" i="8" s="1"/>
  <c r="BH22" i="8" s="1"/>
  <c r="BH23" i="8" s="1"/>
  <c r="BH24" i="8" s="1"/>
  <c r="BH25" i="8" s="1"/>
  <c r="BH26" i="8" s="1"/>
  <c r="BH27" i="8" s="1"/>
  <c r="BH28" i="8" s="1"/>
  <c r="BH29" i="8" s="1"/>
  <c r="BH30" i="8" s="1"/>
  <c r="BH31" i="8" s="1"/>
  <c r="BH32" i="8" s="1"/>
  <c r="BH33" i="8" s="1"/>
  <c r="BH34" i="8" s="1"/>
  <c r="BH35" i="8" s="1"/>
  <c r="BH36" i="8" s="1"/>
  <c r="BD19" i="8"/>
  <c r="AK19" i="8"/>
  <c r="AL19" i="8" s="1"/>
  <c r="AJ19" i="8"/>
  <c r="CE18" i="8"/>
  <c r="CD18" i="8"/>
  <c r="CC18" i="8"/>
  <c r="BR18" i="8"/>
  <c r="BD18" i="8"/>
  <c r="AL18" i="8"/>
  <c r="AK18" i="8"/>
  <c r="AJ18" i="8"/>
  <c r="F18" i="8"/>
  <c r="C18" i="8"/>
  <c r="CD17" i="8"/>
  <c r="CC17" i="8"/>
  <c r="BR17" i="8"/>
  <c r="BD17" i="8"/>
  <c r="AQ17" i="8"/>
  <c r="AQ18" i="8" s="1"/>
  <c r="AQ19" i="8" s="1"/>
  <c r="AQ20" i="8" s="1"/>
  <c r="AQ21" i="8" s="1"/>
  <c r="AQ22" i="8" s="1"/>
  <c r="AQ23" i="8" s="1"/>
  <c r="AQ24" i="8" s="1"/>
  <c r="AQ25" i="8" s="1"/>
  <c r="AQ26" i="8" s="1"/>
  <c r="AQ27" i="8" s="1"/>
  <c r="AQ28" i="8" s="1"/>
  <c r="AQ29" i="8" s="1"/>
  <c r="AQ30" i="8" s="1"/>
  <c r="AQ31" i="8" s="1"/>
  <c r="AQ32" i="8" s="1"/>
  <c r="AQ33" i="8" s="1"/>
  <c r="AK17" i="8"/>
  <c r="AJ17" i="8"/>
  <c r="AL17" i="8" s="1"/>
  <c r="F17" i="8"/>
  <c r="BR16" i="8"/>
  <c r="BI16" i="8"/>
  <c r="BC16" i="8"/>
  <c r="BB16" i="8"/>
  <c r="CC16" i="8" s="1"/>
  <c r="AQ16" i="8"/>
  <c r="Z16" i="8"/>
  <c r="AK16" i="8" s="1"/>
  <c r="AL16" i="8" s="1"/>
  <c r="Y16" i="8"/>
  <c r="AJ16" i="8" s="1"/>
  <c r="CC15" i="8"/>
  <c r="BR15" i="8"/>
  <c r="BI15" i="8"/>
  <c r="BB15" i="8"/>
  <c r="Z15" i="8"/>
  <c r="AK15" i="8" s="1"/>
  <c r="Y15" i="8"/>
  <c r="AJ15" i="8" s="1"/>
  <c r="L15" i="8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L29" i="8" s="1"/>
  <c r="L30" i="8" s="1"/>
  <c r="L31" i="8" s="1"/>
  <c r="L32" i="8" s="1"/>
  <c r="L33" i="8" s="1"/>
  <c r="L34" i="8" s="1"/>
  <c r="L35" i="8" s="1"/>
  <c r="L36" i="8" s="1"/>
  <c r="F15" i="8"/>
  <c r="C15" i="8"/>
  <c r="BW14" i="8"/>
  <c r="BW15" i="8" s="1"/>
  <c r="BW16" i="8" s="1"/>
  <c r="BW17" i="8" s="1"/>
  <c r="BW18" i="8" s="1"/>
  <c r="BW19" i="8" s="1"/>
  <c r="BI14" i="8"/>
  <c r="BH14" i="8"/>
  <c r="BH15" i="8" s="1"/>
  <c r="BH16" i="8" s="1"/>
  <c r="BH17" i="8" s="1"/>
  <c r="BH18" i="8" s="1"/>
  <c r="AQ14" i="8"/>
  <c r="AQ15" i="8" s="1"/>
  <c r="AE14" i="8"/>
  <c r="AE15" i="8" s="1"/>
  <c r="AE16" i="8" s="1"/>
  <c r="AE17" i="8" s="1"/>
  <c r="AE18" i="8" s="1"/>
  <c r="AE19" i="8" s="1"/>
  <c r="AE20" i="8" s="1"/>
  <c r="AE21" i="8" s="1"/>
  <c r="AE22" i="8" s="1"/>
  <c r="AE23" i="8" s="1"/>
  <c r="AE24" i="8" s="1"/>
  <c r="AE25" i="8" s="1"/>
  <c r="AE26" i="8" s="1"/>
  <c r="AE27" i="8" s="1"/>
  <c r="AE28" i="8" s="1"/>
  <c r="AE29" i="8" s="1"/>
  <c r="AE30" i="8" s="1"/>
  <c r="AE31" i="8" s="1"/>
  <c r="AE32" i="8" s="1"/>
  <c r="AE33" i="8" s="1"/>
  <c r="AE34" i="8" s="1"/>
  <c r="AE35" i="8" s="1"/>
  <c r="AE36" i="8" s="1"/>
  <c r="W14" i="8"/>
  <c r="L14" i="8"/>
  <c r="C14" i="8"/>
  <c r="F12" i="8"/>
  <c r="Z14" i="8" s="1"/>
  <c r="AK14" i="8" s="1"/>
  <c r="C11" i="8"/>
  <c r="F8" i="8"/>
  <c r="BX5" i="8"/>
  <c r="BI5" i="8"/>
  <c r="AR5" i="8"/>
  <c r="AF5" i="8"/>
  <c r="M5" i="8"/>
  <c r="AR4" i="8"/>
  <c r="BI4" i="8" s="1"/>
  <c r="BX4" i="8" s="1"/>
  <c r="AF4" i="8"/>
  <c r="M4" i="8"/>
  <c r="C47" i="7"/>
  <c r="C45" i="7"/>
  <c r="C43" i="7"/>
  <c r="C41" i="7"/>
  <c r="C39" i="7"/>
  <c r="H38" i="7"/>
  <c r="C37" i="7"/>
  <c r="CD36" i="7"/>
  <c r="CE36" i="7" s="1"/>
  <c r="CC36" i="7"/>
  <c r="BR36" i="7"/>
  <c r="BD36" i="7"/>
  <c r="AL36" i="7"/>
  <c r="AK36" i="7"/>
  <c r="AJ36" i="7"/>
  <c r="H36" i="7"/>
  <c r="C36" i="7"/>
  <c r="CD35" i="7"/>
  <c r="CE35" i="7" s="1"/>
  <c r="CC35" i="7"/>
  <c r="BR35" i="7"/>
  <c r="BR35" i="6" s="1"/>
  <c r="BD35" i="7"/>
  <c r="AK35" i="7"/>
  <c r="AL35" i="7" s="1"/>
  <c r="AJ35" i="7"/>
  <c r="CD34" i="7"/>
  <c r="CE34" i="7" s="1"/>
  <c r="CC34" i="7"/>
  <c r="BR34" i="7"/>
  <c r="BR34" i="6" s="1"/>
  <c r="BD34" i="7"/>
  <c r="AK34" i="7"/>
  <c r="AL34" i="7" s="1"/>
  <c r="AJ34" i="7"/>
  <c r="F34" i="7"/>
  <c r="C34" i="7"/>
  <c r="CD33" i="7"/>
  <c r="CC33" i="7"/>
  <c r="CE33" i="7" s="1"/>
  <c r="BR33" i="7"/>
  <c r="BD33" i="7"/>
  <c r="AK33" i="7"/>
  <c r="AJ33" i="7"/>
  <c r="AL33" i="7" s="1"/>
  <c r="C33" i="7"/>
  <c r="CD32" i="7"/>
  <c r="CE32" i="7" s="1"/>
  <c r="CC32" i="7"/>
  <c r="BR32" i="7"/>
  <c r="BD32" i="7"/>
  <c r="AK32" i="7"/>
  <c r="AL32" i="7" s="1"/>
  <c r="AJ32" i="7"/>
  <c r="F32" i="7"/>
  <c r="CD31" i="7"/>
  <c r="CC31" i="7"/>
  <c r="CE31" i="7" s="1"/>
  <c r="BR31" i="7"/>
  <c r="BD31" i="7"/>
  <c r="AK31" i="7"/>
  <c r="AJ31" i="7"/>
  <c r="AL31" i="7" s="1"/>
  <c r="C31" i="7"/>
  <c r="CD30" i="7"/>
  <c r="CE30" i="7" s="1"/>
  <c r="CC30" i="7"/>
  <c r="BR30" i="7"/>
  <c r="BR30" i="6" s="1"/>
  <c r="BD30" i="7"/>
  <c r="AK30" i="7"/>
  <c r="AL30" i="7" s="1"/>
  <c r="AJ30" i="7"/>
  <c r="CE29" i="7"/>
  <c r="CD29" i="7"/>
  <c r="CC29" i="7"/>
  <c r="BR29" i="7"/>
  <c r="BD29" i="7"/>
  <c r="AL29" i="7"/>
  <c r="AK29" i="7"/>
  <c r="AJ29" i="7"/>
  <c r="C29" i="7"/>
  <c r="CD28" i="7"/>
  <c r="CC28" i="7"/>
  <c r="CE28" i="7" s="1"/>
  <c r="BW28" i="7"/>
  <c r="BW29" i="7" s="1"/>
  <c r="BW30" i="7" s="1"/>
  <c r="BW31" i="7" s="1"/>
  <c r="BW32" i="7" s="1"/>
  <c r="BW33" i="7" s="1"/>
  <c r="BW34" i="7" s="1"/>
  <c r="BW35" i="7" s="1"/>
  <c r="BW36" i="7" s="1"/>
  <c r="BR28" i="7"/>
  <c r="BD28" i="7"/>
  <c r="AK28" i="7"/>
  <c r="AJ28" i="7"/>
  <c r="AL28" i="7" s="1"/>
  <c r="CD27" i="7"/>
  <c r="CC27" i="7"/>
  <c r="CE27" i="7" s="1"/>
  <c r="BR27" i="7"/>
  <c r="BD27" i="7"/>
  <c r="AK27" i="7"/>
  <c r="AJ27" i="7"/>
  <c r="AL27" i="7" s="1"/>
  <c r="F27" i="7"/>
  <c r="CD26" i="7"/>
  <c r="CE26" i="7" s="1"/>
  <c r="CC26" i="7"/>
  <c r="BR26" i="7"/>
  <c r="BR26" i="6" s="1"/>
  <c r="BD26" i="7"/>
  <c r="AK26" i="7"/>
  <c r="AL26" i="7" s="1"/>
  <c r="AJ26" i="7"/>
  <c r="C26" i="7"/>
  <c r="CE25" i="7"/>
  <c r="CD25" i="7"/>
  <c r="CC25" i="7"/>
  <c r="BR25" i="7"/>
  <c r="BD25" i="7"/>
  <c r="AL25" i="7"/>
  <c r="AK25" i="7"/>
  <c r="AJ25" i="7"/>
  <c r="C25" i="7"/>
  <c r="CD24" i="7"/>
  <c r="CE24" i="7" s="1"/>
  <c r="CC24" i="7"/>
  <c r="BR24" i="7"/>
  <c r="BR24" i="6" s="1"/>
  <c r="BD24" i="7"/>
  <c r="AK24" i="7"/>
  <c r="AL24" i="7" s="1"/>
  <c r="AJ24" i="7"/>
  <c r="CE23" i="7"/>
  <c r="CD23" i="7"/>
  <c r="CC23" i="7"/>
  <c r="BR23" i="7"/>
  <c r="BD23" i="7"/>
  <c r="AL23" i="7"/>
  <c r="AK23" i="7"/>
  <c r="AJ23" i="7"/>
  <c r="F23" i="7"/>
  <c r="C23" i="7"/>
  <c r="CD22" i="7"/>
  <c r="CE22" i="7" s="1"/>
  <c r="CC22" i="7"/>
  <c r="BR22" i="7"/>
  <c r="BR22" i="6" s="1"/>
  <c r="BD22" i="7"/>
  <c r="AK22" i="7"/>
  <c r="AL22" i="7" s="1"/>
  <c r="AJ22" i="7"/>
  <c r="CE21" i="7"/>
  <c r="CD21" i="7"/>
  <c r="CC21" i="7"/>
  <c r="BR21" i="7"/>
  <c r="BD21" i="7"/>
  <c r="AL21" i="7"/>
  <c r="AK21" i="7"/>
  <c r="AJ21" i="7"/>
  <c r="F21" i="7"/>
  <c r="C21" i="7"/>
  <c r="CD20" i="7"/>
  <c r="CC20" i="7"/>
  <c r="CE20" i="7" s="1"/>
  <c r="BR20" i="7"/>
  <c r="BD20" i="7"/>
  <c r="AK20" i="7"/>
  <c r="AJ20" i="7"/>
  <c r="AL20" i="7" s="1"/>
  <c r="F20" i="7"/>
  <c r="CE19" i="7"/>
  <c r="CD19" i="7"/>
  <c r="CC19" i="7"/>
  <c r="BR19" i="7"/>
  <c r="BD19" i="7"/>
  <c r="AL19" i="7"/>
  <c r="AK19" i="7"/>
  <c r="AJ19" i="7"/>
  <c r="CE18" i="7"/>
  <c r="CD18" i="7"/>
  <c r="CC18" i="7"/>
  <c r="BR18" i="7"/>
  <c r="BD18" i="7"/>
  <c r="AL18" i="7"/>
  <c r="AK18" i="7"/>
  <c r="AJ18" i="7"/>
  <c r="F18" i="7"/>
  <c r="C18" i="7"/>
  <c r="CD17" i="7"/>
  <c r="CC17" i="7"/>
  <c r="CE17" i="7" s="1"/>
  <c r="BR17" i="7"/>
  <c r="BD17" i="7"/>
  <c r="AK17" i="7"/>
  <c r="AJ17" i="7"/>
  <c r="AL17" i="7" s="1"/>
  <c r="F17" i="7"/>
  <c r="BR16" i="7"/>
  <c r="BI16" i="7"/>
  <c r="BC16" i="7"/>
  <c r="BB16" i="7"/>
  <c r="CC16" i="7" s="1"/>
  <c r="AK16" i="7"/>
  <c r="Z16" i="7"/>
  <c r="Z16" i="6" s="1"/>
  <c r="AK16" i="6" s="1"/>
  <c r="Y16" i="7"/>
  <c r="AJ16" i="7" s="1"/>
  <c r="CC15" i="7"/>
  <c r="BW15" i="7"/>
  <c r="BW16" i="7" s="1"/>
  <c r="BW17" i="7" s="1"/>
  <c r="BW18" i="7" s="1"/>
  <c r="BW19" i="7" s="1"/>
  <c r="BW20" i="7" s="1"/>
  <c r="BW21" i="7" s="1"/>
  <c r="BW22" i="7" s="1"/>
  <c r="BW23" i="7" s="1"/>
  <c r="BW24" i="7" s="1"/>
  <c r="BW25" i="7" s="1"/>
  <c r="BW26" i="7" s="1"/>
  <c r="BW27" i="7" s="1"/>
  <c r="BR15" i="7"/>
  <c r="BI15" i="7"/>
  <c r="BD15" i="7"/>
  <c r="BB15" i="7"/>
  <c r="Z15" i="7"/>
  <c r="BC15" i="7" s="1"/>
  <c r="Y15" i="7"/>
  <c r="AJ15" i="7" s="1"/>
  <c r="L15" i="7"/>
  <c r="L16" i="7" s="1"/>
  <c r="L17" i="7" s="1"/>
  <c r="L18" i="7" s="1"/>
  <c r="L19" i="7" s="1"/>
  <c r="L20" i="7" s="1"/>
  <c r="L21" i="7" s="1"/>
  <c r="F15" i="7"/>
  <c r="C15" i="7"/>
  <c r="BW14" i="7"/>
  <c r="BH14" i="7"/>
  <c r="BH15" i="7" s="1"/>
  <c r="BH16" i="7" s="1"/>
  <c r="AV14" i="7"/>
  <c r="AQ14" i="7"/>
  <c r="AQ15" i="7" s="1"/>
  <c r="AQ16" i="7" s="1"/>
  <c r="AQ17" i="7" s="1"/>
  <c r="AE14" i="7"/>
  <c r="AE15" i="7" s="1"/>
  <c r="AE16" i="7" s="1"/>
  <c r="AE17" i="7" s="1"/>
  <c r="AE18" i="7" s="1"/>
  <c r="AE19" i="7" s="1"/>
  <c r="AE20" i="7" s="1"/>
  <c r="AE21" i="7" s="1"/>
  <c r="AE22" i="7" s="1"/>
  <c r="AE23" i="7" s="1"/>
  <c r="AE24" i="7" s="1"/>
  <c r="AE25" i="7" s="1"/>
  <c r="AE26" i="7" s="1"/>
  <c r="AE27" i="7" s="1"/>
  <c r="AE28" i="7" s="1"/>
  <c r="AE29" i="7" s="1"/>
  <c r="AE30" i="7" s="1"/>
  <c r="AE31" i="7" s="1"/>
  <c r="AE32" i="7" s="1"/>
  <c r="AE33" i="7" s="1"/>
  <c r="AE34" i="7" s="1"/>
  <c r="AE35" i="7" s="1"/>
  <c r="AE36" i="7" s="1"/>
  <c r="Z14" i="7"/>
  <c r="AK14" i="7" s="1"/>
  <c r="L14" i="7"/>
  <c r="J14" i="7"/>
  <c r="DB21" i="7" s="1"/>
  <c r="C14" i="7"/>
  <c r="F12" i="7"/>
  <c r="F12" i="6" s="1"/>
  <c r="C11" i="7"/>
  <c r="F8" i="7"/>
  <c r="B6" i="7"/>
  <c r="BX5" i="7"/>
  <c r="BI5" i="7"/>
  <c r="AR5" i="7"/>
  <c r="AF5" i="7"/>
  <c r="M5" i="7"/>
  <c r="AR4" i="7"/>
  <c r="BI4" i="7" s="1"/>
  <c r="BX4" i="7" s="1"/>
  <c r="AF4" i="7"/>
  <c r="M4" i="7"/>
  <c r="C47" i="6"/>
  <c r="C45" i="6"/>
  <c r="C43" i="6"/>
  <c r="C41" i="6"/>
  <c r="C39" i="6"/>
  <c r="BI36" i="6"/>
  <c r="BC36" i="6"/>
  <c r="CD36" i="6" s="1"/>
  <c r="BB36" i="6"/>
  <c r="Z36" i="6"/>
  <c r="AK36" i="6" s="1"/>
  <c r="Y36" i="6"/>
  <c r="AJ36" i="6" s="1"/>
  <c r="AL36" i="6" s="1"/>
  <c r="CD35" i="6"/>
  <c r="CE35" i="6" s="1"/>
  <c r="CC35" i="6"/>
  <c r="BI35" i="6"/>
  <c r="BD35" i="6"/>
  <c r="BC35" i="6"/>
  <c r="BB35" i="6"/>
  <c r="Z35" i="6"/>
  <c r="AK35" i="6" s="1"/>
  <c r="Y35" i="6"/>
  <c r="AJ35" i="6" s="1"/>
  <c r="AL35" i="6" s="1"/>
  <c r="CD34" i="6"/>
  <c r="BI34" i="6"/>
  <c r="BC34" i="6"/>
  <c r="BB34" i="6"/>
  <c r="BD34" i="6" s="1"/>
  <c r="Z34" i="6"/>
  <c r="AK34" i="6" s="1"/>
  <c r="Y34" i="6"/>
  <c r="AJ34" i="6" s="1"/>
  <c r="BR33" i="6"/>
  <c r="BI33" i="6"/>
  <c r="BC33" i="6"/>
  <c r="CD33" i="6" s="1"/>
  <c r="BB33" i="6"/>
  <c r="Z33" i="6"/>
  <c r="AK33" i="6" s="1"/>
  <c r="Y33" i="6"/>
  <c r="AJ33" i="6" s="1"/>
  <c r="AL33" i="6" s="1"/>
  <c r="CD32" i="6"/>
  <c r="CE32" i="6" s="1"/>
  <c r="CC32" i="6"/>
  <c r="BR32" i="6"/>
  <c r="BI32" i="6"/>
  <c r="BD32" i="6"/>
  <c r="BC32" i="6"/>
  <c r="BB32" i="6"/>
  <c r="Z32" i="6"/>
  <c r="AK32" i="6" s="1"/>
  <c r="Y32" i="6"/>
  <c r="AJ32" i="6" s="1"/>
  <c r="AL32" i="6" s="1"/>
  <c r="CC31" i="6"/>
  <c r="BR31" i="6"/>
  <c r="BI31" i="6"/>
  <c r="BC31" i="6"/>
  <c r="BB31" i="6"/>
  <c r="Z31" i="6"/>
  <c r="AK31" i="6" s="1"/>
  <c r="Y31" i="6"/>
  <c r="AJ31" i="6" s="1"/>
  <c r="CD30" i="6"/>
  <c r="BI30" i="6"/>
  <c r="BC30" i="6"/>
  <c r="BB30" i="6"/>
  <c r="BD30" i="6" s="1"/>
  <c r="AK30" i="6"/>
  <c r="Z30" i="6"/>
  <c r="Y30" i="6"/>
  <c r="AJ30" i="6" s="1"/>
  <c r="CC29" i="6"/>
  <c r="BR29" i="6"/>
  <c r="BI29" i="6"/>
  <c r="BC29" i="6"/>
  <c r="BB29" i="6"/>
  <c r="Z29" i="6"/>
  <c r="AK29" i="6" s="1"/>
  <c r="Y29" i="6"/>
  <c r="AJ29" i="6" s="1"/>
  <c r="AL29" i="6" s="1"/>
  <c r="CD28" i="6"/>
  <c r="CE28" i="6" s="1"/>
  <c r="CC28" i="6"/>
  <c r="BR28" i="6"/>
  <c r="BI28" i="6"/>
  <c r="BD28" i="6"/>
  <c r="BC28" i="6"/>
  <c r="BB28" i="6"/>
  <c r="AJ28" i="6"/>
  <c r="Z28" i="6"/>
  <c r="AK28" i="6" s="1"/>
  <c r="Y28" i="6"/>
  <c r="CD27" i="6"/>
  <c r="BR27" i="6"/>
  <c r="BI27" i="6"/>
  <c r="BC27" i="6"/>
  <c r="BB27" i="6"/>
  <c r="BD27" i="6" s="1"/>
  <c r="AK27" i="6"/>
  <c r="Z27" i="6"/>
  <c r="Y27" i="6"/>
  <c r="AJ27" i="6" s="1"/>
  <c r="BI26" i="6"/>
  <c r="BC26" i="6"/>
  <c r="CD26" i="6" s="1"/>
  <c r="BB26" i="6"/>
  <c r="Z26" i="6"/>
  <c r="AK26" i="6" s="1"/>
  <c r="Y26" i="6"/>
  <c r="AJ26" i="6" s="1"/>
  <c r="AL26" i="6" s="1"/>
  <c r="CC25" i="6"/>
  <c r="BR25" i="6"/>
  <c r="BI25" i="6"/>
  <c r="BC25" i="6"/>
  <c r="BB25" i="6"/>
  <c r="Z25" i="6"/>
  <c r="AK25" i="6" s="1"/>
  <c r="Y25" i="6"/>
  <c r="AJ25" i="6" s="1"/>
  <c r="CD24" i="6"/>
  <c r="BI24" i="6"/>
  <c r="BC24" i="6"/>
  <c r="BB24" i="6"/>
  <c r="BD24" i="6" s="1"/>
  <c r="Z24" i="6"/>
  <c r="AK24" i="6" s="1"/>
  <c r="Y24" i="6"/>
  <c r="AJ24" i="6" s="1"/>
  <c r="CC23" i="6"/>
  <c r="BR23" i="6"/>
  <c r="BI23" i="6"/>
  <c r="BC23" i="6"/>
  <c r="BB23" i="6"/>
  <c r="Z23" i="6"/>
  <c r="AK23" i="6" s="1"/>
  <c r="Y23" i="6"/>
  <c r="AJ23" i="6" s="1"/>
  <c r="CD22" i="6"/>
  <c r="BI22" i="6"/>
  <c r="BC22" i="6"/>
  <c r="BB22" i="6"/>
  <c r="BD22" i="6" s="1"/>
  <c r="AK22" i="6"/>
  <c r="Z22" i="6"/>
  <c r="Y22" i="6"/>
  <c r="AJ22" i="6" s="1"/>
  <c r="CC21" i="6"/>
  <c r="BR21" i="6"/>
  <c r="BI21" i="6"/>
  <c r="BC21" i="6"/>
  <c r="BB21" i="6"/>
  <c r="Z21" i="6"/>
  <c r="AK21" i="6" s="1"/>
  <c r="Y21" i="6"/>
  <c r="AJ21" i="6" s="1"/>
  <c r="CD20" i="6"/>
  <c r="CE20" i="6" s="1"/>
  <c r="CC20" i="6"/>
  <c r="BR20" i="6"/>
  <c r="BI20" i="6"/>
  <c r="BD20" i="6"/>
  <c r="BC20" i="6"/>
  <c r="BB20" i="6"/>
  <c r="AJ20" i="6"/>
  <c r="Z20" i="6"/>
  <c r="AK20" i="6" s="1"/>
  <c r="Y20" i="6"/>
  <c r="CD19" i="6"/>
  <c r="BR19" i="6"/>
  <c r="BI19" i="6"/>
  <c r="BC19" i="6"/>
  <c r="BB19" i="6"/>
  <c r="BD19" i="6" s="1"/>
  <c r="AK19" i="6"/>
  <c r="Z19" i="6"/>
  <c r="Y19" i="6"/>
  <c r="AJ19" i="6" s="1"/>
  <c r="BW18" i="6"/>
  <c r="BW19" i="6" s="1"/>
  <c r="BW20" i="6" s="1"/>
  <c r="BW21" i="6" s="1"/>
  <c r="BW22" i="6" s="1"/>
  <c r="BW23" i="6" s="1"/>
  <c r="BW24" i="6" s="1"/>
  <c r="BW25" i="6" s="1"/>
  <c r="BW26" i="6" s="1"/>
  <c r="BW27" i="6" s="1"/>
  <c r="BW28" i="6" s="1"/>
  <c r="BW29" i="6" s="1"/>
  <c r="BW30" i="6" s="1"/>
  <c r="BW31" i="6" s="1"/>
  <c r="BW32" i="6" s="1"/>
  <c r="BW33" i="6" s="1"/>
  <c r="BW34" i="6" s="1"/>
  <c r="BW35" i="6" s="1"/>
  <c r="BW36" i="6" s="1"/>
  <c r="BI18" i="6"/>
  <c r="BH18" i="6"/>
  <c r="BH19" i="6" s="1"/>
  <c r="BH20" i="6" s="1"/>
  <c r="BH21" i="6" s="1"/>
  <c r="BH22" i="6" s="1"/>
  <c r="BH23" i="6" s="1"/>
  <c r="BH24" i="6" s="1"/>
  <c r="BH25" i="6" s="1"/>
  <c r="BH26" i="6" s="1"/>
  <c r="BH27" i="6" s="1"/>
  <c r="BH28" i="6" s="1"/>
  <c r="BH29" i="6" s="1"/>
  <c r="BH30" i="6" s="1"/>
  <c r="BH31" i="6" s="1"/>
  <c r="BH32" i="6" s="1"/>
  <c r="BH33" i="6" s="1"/>
  <c r="BH34" i="6" s="1"/>
  <c r="BH35" i="6" s="1"/>
  <c r="BH36" i="6" s="1"/>
  <c r="BC18" i="6"/>
  <c r="CD18" i="6" s="1"/>
  <c r="BB18" i="6"/>
  <c r="Z18" i="6"/>
  <c r="AK18" i="6" s="1"/>
  <c r="Y18" i="6"/>
  <c r="AJ18" i="6" s="1"/>
  <c r="AL18" i="6" s="1"/>
  <c r="CC17" i="6"/>
  <c r="BR17" i="6"/>
  <c r="BI17" i="6"/>
  <c r="BC17" i="6"/>
  <c r="BB17" i="6"/>
  <c r="Z17" i="6"/>
  <c r="AK17" i="6" s="1"/>
  <c r="Y17" i="6"/>
  <c r="AJ17" i="6" s="1"/>
  <c r="BR16" i="6"/>
  <c r="AQ16" i="6"/>
  <c r="AQ17" i="6" s="1"/>
  <c r="AQ18" i="6" s="1"/>
  <c r="AQ19" i="6" s="1"/>
  <c r="AQ20" i="6" s="1"/>
  <c r="AQ21" i="6" s="1"/>
  <c r="AQ22" i="6" s="1"/>
  <c r="AQ23" i="6" s="1"/>
  <c r="AQ24" i="6" s="1"/>
  <c r="AQ25" i="6" s="1"/>
  <c r="AQ26" i="6" s="1"/>
  <c r="AQ27" i="6" s="1"/>
  <c r="AQ28" i="6" s="1"/>
  <c r="AQ29" i="6" s="1"/>
  <c r="AQ30" i="6" s="1"/>
  <c r="AQ31" i="6" s="1"/>
  <c r="AQ32" i="6" s="1"/>
  <c r="AQ33" i="6" s="1"/>
  <c r="AQ34" i="6" s="1"/>
  <c r="AQ35" i="6" s="1"/>
  <c r="AQ36" i="6" s="1"/>
  <c r="AE16" i="6"/>
  <c r="AE17" i="6" s="1"/>
  <c r="AE18" i="6" s="1"/>
  <c r="AE19" i="6" s="1"/>
  <c r="AE20" i="6" s="1"/>
  <c r="AE21" i="6" s="1"/>
  <c r="AE22" i="6" s="1"/>
  <c r="AE23" i="6" s="1"/>
  <c r="AE24" i="6" s="1"/>
  <c r="AE25" i="6" s="1"/>
  <c r="AE26" i="6" s="1"/>
  <c r="AE27" i="6" s="1"/>
  <c r="AE28" i="6" s="1"/>
  <c r="AE29" i="6" s="1"/>
  <c r="AE30" i="6" s="1"/>
  <c r="AE31" i="6" s="1"/>
  <c r="AE32" i="6" s="1"/>
  <c r="AE33" i="6" s="1"/>
  <c r="AE34" i="6" s="1"/>
  <c r="AE35" i="6" s="1"/>
  <c r="AE36" i="6" s="1"/>
  <c r="Y16" i="6"/>
  <c r="AJ16" i="6" s="1"/>
  <c r="AL16" i="6" s="1"/>
  <c r="BR15" i="6"/>
  <c r="BI15" i="6"/>
  <c r="BB15" i="6"/>
  <c r="AQ15" i="6"/>
  <c r="AE15" i="6"/>
  <c r="Y15" i="6"/>
  <c r="AJ15" i="6" s="1"/>
  <c r="BW14" i="6"/>
  <c r="BW15" i="6" s="1"/>
  <c r="BW16" i="6" s="1"/>
  <c r="BW17" i="6" s="1"/>
  <c r="BH14" i="6"/>
  <c r="BH15" i="6" s="1"/>
  <c r="BH16" i="6" s="1"/>
  <c r="BH17" i="6" s="1"/>
  <c r="AQ14" i="6"/>
  <c r="AE14" i="6"/>
  <c r="L14" i="6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J14" i="6"/>
  <c r="J15" i="6" s="1"/>
  <c r="F8" i="6"/>
  <c r="B6" i="6"/>
  <c r="BX5" i="6"/>
  <c r="BI5" i="6"/>
  <c r="AR5" i="6"/>
  <c r="AF5" i="6"/>
  <c r="M5" i="6"/>
  <c r="BX4" i="6"/>
  <c r="BI4" i="6"/>
  <c r="AR4" i="6"/>
  <c r="AF4" i="6"/>
  <c r="M4" i="6"/>
  <c r="G50" i="5"/>
  <c r="F50" i="5"/>
  <c r="E50" i="5"/>
  <c r="D50" i="5"/>
  <c r="C50" i="5"/>
  <c r="A50" i="5"/>
  <c r="G49" i="5"/>
  <c r="F49" i="5"/>
  <c r="E49" i="5"/>
  <c r="D49" i="5"/>
  <c r="C49" i="5"/>
  <c r="A49" i="5"/>
  <c r="G48" i="5"/>
  <c r="F48" i="5"/>
  <c r="E48" i="5"/>
  <c r="D48" i="5"/>
  <c r="C48" i="5"/>
  <c r="A48" i="5"/>
  <c r="G47" i="5"/>
  <c r="F47" i="5"/>
  <c r="E47" i="5"/>
  <c r="D47" i="5"/>
  <c r="C47" i="5"/>
  <c r="A47" i="5"/>
  <c r="G46" i="5"/>
  <c r="F46" i="5"/>
  <c r="E46" i="5"/>
  <c r="D46" i="5"/>
  <c r="C46" i="5"/>
  <c r="A46" i="5"/>
  <c r="G45" i="5"/>
  <c r="F45" i="5"/>
  <c r="E45" i="5"/>
  <c r="D45" i="5"/>
  <c r="C45" i="5"/>
  <c r="G44" i="5"/>
  <c r="F44" i="5"/>
  <c r="E44" i="5"/>
  <c r="D44" i="5"/>
  <c r="C44" i="5"/>
  <c r="G43" i="5"/>
  <c r="F43" i="5"/>
  <c r="E43" i="5"/>
  <c r="D43" i="5"/>
  <c r="C43" i="5"/>
  <c r="A43" i="5"/>
  <c r="G42" i="5"/>
  <c r="F42" i="5"/>
  <c r="E42" i="5"/>
  <c r="D42" i="5"/>
  <c r="C42" i="5"/>
  <c r="A42" i="5"/>
  <c r="G41" i="5"/>
  <c r="F41" i="5"/>
  <c r="E41" i="5"/>
  <c r="D41" i="5"/>
  <c r="C41" i="5"/>
  <c r="A41" i="5"/>
  <c r="G39" i="5"/>
  <c r="F39" i="5"/>
  <c r="E39" i="5"/>
  <c r="D39" i="5"/>
  <c r="C39" i="5"/>
  <c r="A39" i="5"/>
  <c r="G38" i="5"/>
  <c r="F38" i="5"/>
  <c r="E38" i="5"/>
  <c r="D38" i="5"/>
  <c r="C38" i="5"/>
  <c r="A38" i="5"/>
  <c r="G37" i="5"/>
  <c r="F37" i="5"/>
  <c r="E37" i="5"/>
  <c r="D37" i="5"/>
  <c r="C37" i="5"/>
  <c r="A37" i="5"/>
  <c r="G35" i="5"/>
  <c r="F35" i="5"/>
  <c r="E35" i="5"/>
  <c r="D35" i="5"/>
  <c r="C35" i="5"/>
  <c r="A35" i="5"/>
  <c r="G34" i="5"/>
  <c r="F34" i="5"/>
  <c r="E34" i="5"/>
  <c r="D34" i="5"/>
  <c r="C34" i="5"/>
  <c r="A34" i="5"/>
  <c r="G33" i="5"/>
  <c r="F33" i="5"/>
  <c r="E33" i="5"/>
  <c r="D33" i="5"/>
  <c r="C33" i="5"/>
  <c r="A33" i="5"/>
  <c r="G29" i="5"/>
  <c r="F29" i="5"/>
  <c r="E29" i="5"/>
  <c r="D29" i="5"/>
  <c r="C29" i="5"/>
  <c r="G27" i="5"/>
  <c r="F27" i="5"/>
  <c r="E27" i="5"/>
  <c r="D27" i="5"/>
  <c r="C27" i="5"/>
  <c r="A27" i="5"/>
  <c r="A26" i="5"/>
  <c r="A25" i="5"/>
  <c r="A24" i="5"/>
  <c r="G23" i="5"/>
  <c r="F23" i="5"/>
  <c r="E23" i="5"/>
  <c r="D23" i="5"/>
  <c r="C23" i="5"/>
  <c r="A23" i="5"/>
  <c r="G21" i="5"/>
  <c r="F21" i="5"/>
  <c r="E21" i="5"/>
  <c r="D21" i="5"/>
  <c r="C21" i="5"/>
  <c r="G19" i="5"/>
  <c r="F19" i="5"/>
  <c r="E19" i="5"/>
  <c r="D19" i="5"/>
  <c r="C19" i="5"/>
  <c r="G18" i="5"/>
  <c r="F18" i="5"/>
  <c r="E18" i="5"/>
  <c r="D18" i="5"/>
  <c r="C18" i="5"/>
  <c r="G17" i="5"/>
  <c r="F17" i="5"/>
  <c r="E17" i="5"/>
  <c r="D17" i="5"/>
  <c r="C17" i="5"/>
  <c r="G15" i="5"/>
  <c r="F15" i="5"/>
  <c r="E15" i="5"/>
  <c r="D15" i="5"/>
  <c r="C15" i="5"/>
  <c r="G12" i="5"/>
  <c r="F12" i="5"/>
  <c r="E12" i="5"/>
  <c r="D12" i="5"/>
  <c r="C12" i="5"/>
  <c r="G48" i="4"/>
  <c r="G47" i="4"/>
  <c r="C45" i="4"/>
  <c r="G45" i="4" s="1"/>
  <c r="G49" i="4" s="1"/>
  <c r="G51" i="4" s="1"/>
  <c r="E9" i="3" s="1"/>
  <c r="G44" i="4"/>
  <c r="G43" i="4"/>
  <c r="G36" i="4"/>
  <c r="G38" i="4" s="1"/>
  <c r="D9" i="3" s="1"/>
  <c r="G35" i="4"/>
  <c r="G34" i="4"/>
  <c r="C22" i="4"/>
  <c r="E15" i="4"/>
  <c r="D12" i="3" s="1"/>
  <c r="C15" i="4"/>
  <c r="C10" i="4"/>
  <c r="D7" i="3" s="1"/>
  <c r="E8" i="4"/>
  <c r="E10" i="4" s="1"/>
  <c r="E7" i="3" s="1"/>
  <c r="E31" i="3"/>
  <c r="E32" i="3" s="1"/>
  <c r="E30" i="3"/>
  <c r="D30" i="3"/>
  <c r="D31" i="3" s="1"/>
  <c r="D32" i="3" s="1"/>
  <c r="E19" i="3"/>
  <c r="D19" i="3"/>
  <c r="D14" i="3"/>
  <c r="C18" i="2"/>
  <c r="G17" i="2"/>
  <c r="C17" i="2"/>
  <c r="F30" i="13" s="1"/>
  <c r="C16" i="2"/>
  <c r="F30" i="12" s="1"/>
  <c r="C14" i="2"/>
  <c r="F30" i="11" s="1"/>
  <c r="C13" i="2"/>
  <c r="F30" i="10" s="1"/>
  <c r="G12" i="2"/>
  <c r="C12" i="2"/>
  <c r="F30" i="9" s="1"/>
  <c r="C11" i="2"/>
  <c r="F30" i="8" s="1"/>
  <c r="C10" i="2"/>
  <c r="C8" i="2"/>
  <c r="C23" i="1"/>
  <c r="C27" i="1" s="1"/>
  <c r="G21" i="1"/>
  <c r="G23" i="1" s="1"/>
  <c r="G27" i="1" s="1"/>
  <c r="E21" i="1"/>
  <c r="C21" i="1"/>
  <c r="Q20" i="1"/>
  <c r="O20" i="1"/>
  <c r="Q19" i="1"/>
  <c r="Q18" i="1"/>
  <c r="G16" i="2" s="1"/>
  <c r="G15" i="1"/>
  <c r="E15" i="1"/>
  <c r="C15" i="1"/>
  <c r="Q14" i="1"/>
  <c r="G13" i="2" s="1"/>
  <c r="Q13" i="1"/>
  <c r="Q12" i="1"/>
  <c r="G11" i="2" s="1"/>
  <c r="Q11" i="1"/>
  <c r="G10" i="2" s="1"/>
  <c r="Z14" i="9" l="1"/>
  <c r="AK14" i="9" s="1"/>
  <c r="J15" i="12"/>
  <c r="J15" i="13"/>
  <c r="BI14" i="7"/>
  <c r="BI14" i="6" s="1"/>
  <c r="J15" i="7"/>
  <c r="W15" i="7" s="1"/>
  <c r="P14" i="9"/>
  <c r="DB21" i="9"/>
  <c r="P14" i="11"/>
  <c r="AV14" i="13"/>
  <c r="AV14" i="9"/>
  <c r="DB22" i="10"/>
  <c r="BI5" i="10"/>
  <c r="AR5" i="9"/>
  <c r="BX5" i="10"/>
  <c r="BX5" i="9"/>
  <c r="M5" i="9"/>
  <c r="C10" i="11"/>
  <c r="C10" i="9"/>
  <c r="C10" i="8"/>
  <c r="C10" i="10"/>
  <c r="C10" i="7"/>
  <c r="C13" i="14"/>
  <c r="C13" i="13"/>
  <c r="C13" i="12"/>
  <c r="C13" i="10"/>
  <c r="C13" i="9"/>
  <c r="C13" i="8"/>
  <c r="C13" i="11"/>
  <c r="C13" i="7"/>
  <c r="AQ18" i="7"/>
  <c r="AQ19" i="7" s="1"/>
  <c r="AQ20" i="7" s="1"/>
  <c r="C17" i="11"/>
  <c r="C17" i="9"/>
  <c r="C17" i="8"/>
  <c r="C17" i="7"/>
  <c r="E12" i="3"/>
  <c r="C17" i="10"/>
  <c r="I20" i="1"/>
  <c r="K20" i="1" s="1"/>
  <c r="I19" i="1"/>
  <c r="K19" i="1" s="1"/>
  <c r="I18" i="1"/>
  <c r="I11" i="1"/>
  <c r="I12" i="1"/>
  <c r="K12" i="1" s="1"/>
  <c r="I25" i="1"/>
  <c r="I14" i="1"/>
  <c r="K14" i="1" s="1"/>
  <c r="I13" i="1"/>
  <c r="K13" i="1" s="1"/>
  <c r="C10" i="14"/>
  <c r="C10" i="13"/>
  <c r="C10" i="12"/>
  <c r="BR14" i="9"/>
  <c r="BC14" i="9"/>
  <c r="CD14" i="9" s="1"/>
  <c r="C20" i="11"/>
  <c r="C20" i="9"/>
  <c r="C20" i="8"/>
  <c r="C20" i="10"/>
  <c r="C20" i="7"/>
  <c r="E14" i="3"/>
  <c r="CD25" i="6"/>
  <c r="BD25" i="6"/>
  <c r="CD16" i="7"/>
  <c r="CE16" i="7" s="1"/>
  <c r="BC16" i="6"/>
  <c r="CD16" i="6" s="1"/>
  <c r="BD16" i="7"/>
  <c r="M35" i="8"/>
  <c r="M34" i="8"/>
  <c r="BD16" i="10"/>
  <c r="CC16" i="10"/>
  <c r="CE16" i="10" s="1"/>
  <c r="BB16" i="6"/>
  <c r="P17" i="10"/>
  <c r="P15" i="10"/>
  <c r="P18" i="10"/>
  <c r="P16" i="10"/>
  <c r="P14" i="10"/>
  <c r="F25" i="12"/>
  <c r="M24" i="12" s="1"/>
  <c r="BR14" i="12"/>
  <c r="F30" i="14"/>
  <c r="BR14" i="14" s="1"/>
  <c r="C28" i="11"/>
  <c r="C28" i="10"/>
  <c r="C28" i="9"/>
  <c r="C28" i="8"/>
  <c r="DB22" i="6"/>
  <c r="J16" i="6"/>
  <c r="AL17" i="6"/>
  <c r="AL19" i="6"/>
  <c r="AL21" i="6"/>
  <c r="CE21" i="6"/>
  <c r="AL22" i="6"/>
  <c r="AL25" i="6"/>
  <c r="CE25" i="6"/>
  <c r="AL27" i="6"/>
  <c r="AL30" i="6"/>
  <c r="AL16" i="7"/>
  <c r="BI16" i="6"/>
  <c r="C28" i="7"/>
  <c r="BC15" i="8"/>
  <c r="CE16" i="8"/>
  <c r="M36" i="8"/>
  <c r="BD15" i="9"/>
  <c r="L21" i="10"/>
  <c r="L22" i="10" s="1"/>
  <c r="E23" i="1"/>
  <c r="E27" i="1" s="1"/>
  <c r="F30" i="7"/>
  <c r="C19" i="2"/>
  <c r="B19" i="2" s="1"/>
  <c r="CD21" i="6"/>
  <c r="BD21" i="6"/>
  <c r="BD36" i="6"/>
  <c r="CC36" i="6"/>
  <c r="CE36" i="6" s="1"/>
  <c r="CE15" i="7"/>
  <c r="AL28" i="6"/>
  <c r="CD31" i="6"/>
  <c r="BD31" i="6"/>
  <c r="CD15" i="7"/>
  <c r="BC15" i="6"/>
  <c r="CD15" i="6" s="1"/>
  <c r="L22" i="7"/>
  <c r="AV15" i="7"/>
  <c r="CD16" i="8"/>
  <c r="BD16" i="8"/>
  <c r="BH18" i="9"/>
  <c r="BH19" i="9" s="1"/>
  <c r="L17" i="9"/>
  <c r="L18" i="9" s="1"/>
  <c r="AK15" i="9"/>
  <c r="AL15" i="9" s="1"/>
  <c r="AL16" i="9"/>
  <c r="AL15" i="10"/>
  <c r="CD17" i="6"/>
  <c r="CE17" i="6" s="1"/>
  <c r="BD17" i="6"/>
  <c r="BD29" i="6"/>
  <c r="CD29" i="6"/>
  <c r="CE29" i="6" s="1"/>
  <c r="BD33" i="6"/>
  <c r="CC33" i="6"/>
  <c r="CE33" i="6" s="1"/>
  <c r="DB22" i="7"/>
  <c r="J16" i="7"/>
  <c r="P16" i="7" s="1"/>
  <c r="BR14" i="8"/>
  <c r="BC14" i="8"/>
  <c r="CD14" i="8" s="1"/>
  <c r="C28" i="13"/>
  <c r="C28" i="14"/>
  <c r="C28" i="12"/>
  <c r="BD15" i="6"/>
  <c r="AL20" i="6"/>
  <c r="DB21" i="6"/>
  <c r="CD23" i="6"/>
  <c r="BD23" i="6"/>
  <c r="Z15" i="6"/>
  <c r="AK15" i="6" s="1"/>
  <c r="AL15" i="6" s="1"/>
  <c r="BD18" i="6"/>
  <c r="CC18" i="6"/>
  <c r="CE18" i="6" s="1"/>
  <c r="AL23" i="6"/>
  <c r="CE23" i="6"/>
  <c r="AL24" i="6"/>
  <c r="BD26" i="6"/>
  <c r="CC26" i="6"/>
  <c r="CE26" i="6" s="1"/>
  <c r="AL31" i="6"/>
  <c r="CE31" i="6"/>
  <c r="AL34" i="6"/>
  <c r="BH17" i="7"/>
  <c r="BH18" i="7" s="1"/>
  <c r="P14" i="7"/>
  <c r="P15" i="7"/>
  <c r="J15" i="8"/>
  <c r="AL15" i="8"/>
  <c r="F25" i="8"/>
  <c r="M17" i="8" s="1"/>
  <c r="AQ15" i="9"/>
  <c r="AQ16" i="9" s="1"/>
  <c r="BH17" i="10"/>
  <c r="W14" i="7"/>
  <c r="W15" i="8"/>
  <c r="W16" i="9"/>
  <c r="W14" i="9"/>
  <c r="CC16" i="9"/>
  <c r="CE16" i="9" s="1"/>
  <c r="BD16" i="9"/>
  <c r="F25" i="9"/>
  <c r="M14" i="9" s="1"/>
  <c r="AW14" i="9" s="1"/>
  <c r="L15" i="11"/>
  <c r="M14" i="11"/>
  <c r="F25" i="11"/>
  <c r="BR14" i="11"/>
  <c r="CC15" i="6"/>
  <c r="CC19" i="6"/>
  <c r="CE19" i="6" s="1"/>
  <c r="CC22" i="6"/>
  <c r="CE22" i="6" s="1"/>
  <c r="CC24" i="6"/>
  <c r="CE24" i="6" s="1"/>
  <c r="CC27" i="6"/>
  <c r="CE27" i="6" s="1"/>
  <c r="CC30" i="6"/>
  <c r="CE30" i="6" s="1"/>
  <c r="CC34" i="6"/>
  <c r="CE34" i="6" s="1"/>
  <c r="AV14" i="8"/>
  <c r="CE17" i="8"/>
  <c r="CE32" i="8"/>
  <c r="AL34" i="8"/>
  <c r="CE35" i="8"/>
  <c r="W15" i="9"/>
  <c r="BR14" i="10"/>
  <c r="AL16" i="10"/>
  <c r="AR5" i="11"/>
  <c r="AF5" i="11"/>
  <c r="BX5" i="11"/>
  <c r="M5" i="11"/>
  <c r="AQ17" i="11"/>
  <c r="AV14" i="11"/>
  <c r="M35" i="12"/>
  <c r="M34" i="12"/>
  <c r="B6" i="14"/>
  <c r="B6" i="13"/>
  <c r="B6" i="12"/>
  <c r="B6" i="11"/>
  <c r="B6" i="10"/>
  <c r="AK15" i="7"/>
  <c r="AL15" i="7" s="1"/>
  <c r="B6" i="8"/>
  <c r="AL20" i="8"/>
  <c r="P14" i="8"/>
  <c r="AL27" i="8"/>
  <c r="B6" i="9"/>
  <c r="DB22" i="9"/>
  <c r="J16" i="9"/>
  <c r="P15" i="9"/>
  <c r="CE29" i="9"/>
  <c r="CE31" i="9"/>
  <c r="W16" i="10"/>
  <c r="W14" i="10"/>
  <c r="W18" i="10"/>
  <c r="AQ15" i="10"/>
  <c r="DB30" i="10"/>
  <c r="AV18" i="10"/>
  <c r="J19" i="10"/>
  <c r="P19" i="10" s="1"/>
  <c r="AL19" i="10"/>
  <c r="BI5" i="11"/>
  <c r="CC16" i="11"/>
  <c r="CE16" i="11" s="1"/>
  <c r="BD16" i="11"/>
  <c r="CD15" i="12"/>
  <c r="CE15" i="12" s="1"/>
  <c r="BD15" i="12"/>
  <c r="AV17" i="10"/>
  <c r="DB24" i="10"/>
  <c r="CC15" i="10"/>
  <c r="CE15" i="10" s="1"/>
  <c r="BD15" i="10"/>
  <c r="F25" i="10"/>
  <c r="CC15" i="11"/>
  <c r="CE15" i="11" s="1"/>
  <c r="BD15" i="11"/>
  <c r="AL19" i="9"/>
  <c r="CE25" i="9"/>
  <c r="AL29" i="9"/>
  <c r="AL36" i="9"/>
  <c r="AR5" i="10"/>
  <c r="AF5" i="10"/>
  <c r="CE23" i="10"/>
  <c r="BH16" i="11"/>
  <c r="AK15" i="11"/>
  <c r="AL15" i="11" s="1"/>
  <c r="W15" i="12"/>
  <c r="W14" i="12"/>
  <c r="Z14" i="10"/>
  <c r="AK14" i="10" s="1"/>
  <c r="AV14" i="10"/>
  <c r="W15" i="10"/>
  <c r="AK16" i="10"/>
  <c r="AV16" i="10"/>
  <c r="W17" i="10"/>
  <c r="Z14" i="11"/>
  <c r="AK14" i="11" s="1"/>
  <c r="J15" i="11"/>
  <c r="AL22" i="11"/>
  <c r="BC14" i="12"/>
  <c r="CD14" i="12" s="1"/>
  <c r="AK16" i="12"/>
  <c r="AL16" i="12" s="1"/>
  <c r="W14" i="11"/>
  <c r="P15" i="11"/>
  <c r="BH16" i="13"/>
  <c r="CC16" i="12"/>
  <c r="CE16" i="12" s="1"/>
  <c r="BD16" i="12"/>
  <c r="L18" i="13"/>
  <c r="BC14" i="13"/>
  <c r="CD14" i="13" s="1"/>
  <c r="BR14" i="13"/>
  <c r="AL16" i="13"/>
  <c r="P15" i="12"/>
  <c r="AV15" i="12"/>
  <c r="P14" i="12"/>
  <c r="M36" i="12"/>
  <c r="W14" i="13"/>
  <c r="W15" i="13"/>
  <c r="AK15" i="13"/>
  <c r="AL15" i="13" s="1"/>
  <c r="AQ15" i="13"/>
  <c r="CC15" i="13"/>
  <c r="CE15" i="13" s="1"/>
  <c r="BD15" i="13"/>
  <c r="F25" i="13"/>
  <c r="M14" i="13" s="1"/>
  <c r="AL21" i="12"/>
  <c r="AL28" i="12"/>
  <c r="CE31" i="12"/>
  <c r="CC16" i="13"/>
  <c r="CE16" i="13" s="1"/>
  <c r="AL18" i="13"/>
  <c r="CE19" i="13"/>
  <c r="CE22" i="13"/>
  <c r="AL15" i="14"/>
  <c r="AK16" i="13"/>
  <c r="L15" i="14"/>
  <c r="P15" i="13"/>
  <c r="AL22" i="13"/>
  <c r="AL23" i="13"/>
  <c r="CE25" i="13"/>
  <c r="BH16" i="14"/>
  <c r="W16" i="14"/>
  <c r="W14" i="14"/>
  <c r="DB22" i="14"/>
  <c r="J16" i="14"/>
  <c r="AV15" i="14"/>
  <c r="W15" i="14"/>
  <c r="CC15" i="14"/>
  <c r="CE15" i="14" s="1"/>
  <c r="BD15" i="14"/>
  <c r="CE16" i="14"/>
  <c r="CE36" i="13"/>
  <c r="CE23" i="13"/>
  <c r="AL25" i="13"/>
  <c r="AQ16" i="14"/>
  <c r="AL30" i="14"/>
  <c r="BD16" i="14"/>
  <c r="AL17" i="14"/>
  <c r="P15" i="14"/>
  <c r="CE25" i="14"/>
  <c r="CE31" i="14"/>
  <c r="M20" i="12" l="1"/>
  <c r="M23" i="12"/>
  <c r="BC14" i="10"/>
  <c r="CD14" i="10" s="1"/>
  <c r="DB22" i="12"/>
  <c r="J16" i="12"/>
  <c r="DB22" i="13"/>
  <c r="AV15" i="13"/>
  <c r="J16" i="13"/>
  <c r="P16" i="13" s="1"/>
  <c r="Q16" i="13" s="1"/>
  <c r="M16" i="12"/>
  <c r="Z14" i="6"/>
  <c r="AK14" i="6" s="1"/>
  <c r="M28" i="12"/>
  <c r="M29" i="12"/>
  <c r="S29" i="12" s="1"/>
  <c r="M26" i="12"/>
  <c r="M33" i="12"/>
  <c r="BJ33" i="12" s="1"/>
  <c r="M19" i="12"/>
  <c r="M32" i="12"/>
  <c r="S32" i="12" s="1"/>
  <c r="M21" i="12"/>
  <c r="M15" i="9"/>
  <c r="M27" i="12"/>
  <c r="BJ27" i="12" s="1"/>
  <c r="X14" i="9"/>
  <c r="M14" i="14"/>
  <c r="AW14" i="14" s="1"/>
  <c r="X14" i="13"/>
  <c r="M16" i="13"/>
  <c r="BJ16" i="13" s="1"/>
  <c r="BC14" i="14"/>
  <c r="CD14" i="14" s="1"/>
  <c r="S24" i="12"/>
  <c r="BJ24" i="12"/>
  <c r="BJ17" i="8"/>
  <c r="S17" i="8"/>
  <c r="BJ29" i="12"/>
  <c r="M18" i="13"/>
  <c r="L19" i="13"/>
  <c r="M15" i="10"/>
  <c r="X15" i="10" s="1"/>
  <c r="AA15" i="10" s="1"/>
  <c r="M14" i="10"/>
  <c r="S34" i="12"/>
  <c r="BJ34" i="12"/>
  <c r="S27" i="12"/>
  <c r="BJ20" i="12"/>
  <c r="S20" i="12"/>
  <c r="M17" i="10"/>
  <c r="AW17" i="10" s="1"/>
  <c r="AT15" i="13"/>
  <c r="AT14" i="13"/>
  <c r="AU14" i="13" s="1"/>
  <c r="BZ14" i="13" s="1"/>
  <c r="AT15" i="11"/>
  <c r="AU15" i="11" s="1"/>
  <c r="BZ15" i="11" s="1"/>
  <c r="AT14" i="11"/>
  <c r="AU14" i="11" s="1"/>
  <c r="BZ14" i="11" s="1"/>
  <c r="M25" i="8"/>
  <c r="M32" i="8"/>
  <c r="C20" i="14"/>
  <c r="C20" i="12"/>
  <c r="C20" i="13"/>
  <c r="T16" i="9"/>
  <c r="T14" i="9"/>
  <c r="T15" i="9"/>
  <c r="BK16" i="12"/>
  <c r="BK15" i="12"/>
  <c r="BK14" i="12"/>
  <c r="F11" i="10"/>
  <c r="M14" i="1"/>
  <c r="I21" i="1"/>
  <c r="K18" i="1"/>
  <c r="N15" i="8"/>
  <c r="N14" i="8"/>
  <c r="AQ21" i="7"/>
  <c r="BM14" i="8"/>
  <c r="BN14" i="8" s="1"/>
  <c r="BM15" i="8"/>
  <c r="BN15" i="8" s="1"/>
  <c r="BM14" i="13"/>
  <c r="BN14" i="13" s="1"/>
  <c r="BM15" i="13"/>
  <c r="BN15" i="13" s="1"/>
  <c r="BK14" i="8"/>
  <c r="BK15" i="8"/>
  <c r="AQ17" i="14"/>
  <c r="DB23" i="14"/>
  <c r="AV16" i="14"/>
  <c r="P16" i="14"/>
  <c r="J17" i="14"/>
  <c r="BK17" i="14" s="1"/>
  <c r="BH17" i="14"/>
  <c r="AV16" i="13"/>
  <c r="AW16" i="13" s="1"/>
  <c r="L16" i="14"/>
  <c r="M15" i="14"/>
  <c r="AW15" i="14" s="1"/>
  <c r="AQ16" i="13"/>
  <c r="AU15" i="13"/>
  <c r="BZ15" i="13" s="1"/>
  <c r="M25" i="12"/>
  <c r="BR39" i="13"/>
  <c r="BR38" i="13"/>
  <c r="M17" i="13"/>
  <c r="X14" i="11"/>
  <c r="M19" i="10"/>
  <c r="AW14" i="10"/>
  <c r="BH17" i="11"/>
  <c r="M16" i="10"/>
  <c r="X16" i="10" s="1"/>
  <c r="AA16" i="10" s="1"/>
  <c r="M17" i="9"/>
  <c r="P16" i="9"/>
  <c r="DB23" i="9"/>
  <c r="J17" i="9"/>
  <c r="AT17" i="9" s="1"/>
  <c r="AV16" i="9"/>
  <c r="M14" i="12"/>
  <c r="S35" i="12"/>
  <c r="BJ35" i="12"/>
  <c r="M17" i="12"/>
  <c r="BC14" i="11"/>
  <c r="CD14" i="11" s="1"/>
  <c r="BJ14" i="9"/>
  <c r="S14" i="9"/>
  <c r="U14" i="9" s="1"/>
  <c r="Q14" i="9"/>
  <c r="AQ17" i="9"/>
  <c r="DB22" i="8"/>
  <c r="J16" i="8"/>
  <c r="N16" i="8" s="1"/>
  <c r="AV15" i="8"/>
  <c r="P15" i="8"/>
  <c r="BH20" i="9"/>
  <c r="M22" i="10"/>
  <c r="L23" i="10"/>
  <c r="S36" i="8"/>
  <c r="BJ36" i="8"/>
  <c r="CD15" i="8"/>
  <c r="CE15" i="8" s="1"/>
  <c r="BD15" i="8"/>
  <c r="AT14" i="8"/>
  <c r="AU14" i="8" s="1"/>
  <c r="BZ14" i="8" s="1"/>
  <c r="AT15" i="8"/>
  <c r="AU15" i="8" s="1"/>
  <c r="BZ15" i="8" s="1"/>
  <c r="M22" i="8"/>
  <c r="M19" i="8"/>
  <c r="M26" i="8"/>
  <c r="M16" i="8"/>
  <c r="M30" i="8"/>
  <c r="M15" i="8"/>
  <c r="M27" i="8"/>
  <c r="T16" i="7"/>
  <c r="T14" i="7"/>
  <c r="T15" i="7"/>
  <c r="T15" i="11"/>
  <c r="T14" i="11"/>
  <c r="BK15" i="13"/>
  <c r="BK14" i="13"/>
  <c r="K25" i="1"/>
  <c r="F11" i="13"/>
  <c r="M19" i="1"/>
  <c r="N19" i="10"/>
  <c r="N18" i="10"/>
  <c r="N16" i="10"/>
  <c r="N14" i="10"/>
  <c r="N17" i="10"/>
  <c r="N15" i="10"/>
  <c r="N17" i="9"/>
  <c r="N16" i="9"/>
  <c r="N15" i="9"/>
  <c r="N14" i="9"/>
  <c r="O14" i="9" s="1"/>
  <c r="BM17" i="9"/>
  <c r="BN17" i="9" s="1"/>
  <c r="BM15" i="9"/>
  <c r="BN15" i="9" s="1"/>
  <c r="BM16" i="9"/>
  <c r="BN16" i="9" s="1"/>
  <c r="BM14" i="9"/>
  <c r="BN14" i="9" s="1"/>
  <c r="BM17" i="14"/>
  <c r="BM16" i="14"/>
  <c r="BN16" i="14" s="1"/>
  <c r="BM14" i="14"/>
  <c r="BN14" i="14" s="1"/>
  <c r="BM15" i="14"/>
  <c r="BN15" i="14" s="1"/>
  <c r="BK16" i="9"/>
  <c r="BK14" i="9"/>
  <c r="BK15" i="9"/>
  <c r="BR39" i="14"/>
  <c r="BR38" i="14"/>
  <c r="BJ28" i="12"/>
  <c r="S28" i="12"/>
  <c r="BJ23" i="12"/>
  <c r="S23" i="12"/>
  <c r="J16" i="11"/>
  <c r="T16" i="11" s="1"/>
  <c r="DB22" i="11"/>
  <c r="X14" i="10"/>
  <c r="BJ16" i="12"/>
  <c r="BL16" i="12" s="1"/>
  <c r="S16" i="12"/>
  <c r="S19" i="12"/>
  <c r="BJ19" i="12"/>
  <c r="S26" i="12"/>
  <c r="BJ26" i="12"/>
  <c r="AV15" i="11"/>
  <c r="AW15" i="11" s="1"/>
  <c r="L16" i="11"/>
  <c r="M15" i="11"/>
  <c r="X15" i="8"/>
  <c r="AA15" i="8" s="1"/>
  <c r="DB23" i="7"/>
  <c r="W16" i="7"/>
  <c r="J17" i="7"/>
  <c r="T17" i="7" s="1"/>
  <c r="AV16" i="7"/>
  <c r="AT16" i="7"/>
  <c r="AU16" i="7" s="1"/>
  <c r="AT14" i="7"/>
  <c r="AU14" i="7" s="1"/>
  <c r="AT15" i="7"/>
  <c r="AU15" i="7" s="1"/>
  <c r="BJ14" i="13"/>
  <c r="S14" i="13"/>
  <c r="Q14" i="13"/>
  <c r="M15" i="13"/>
  <c r="M31" i="12"/>
  <c r="AW14" i="13"/>
  <c r="M21" i="10"/>
  <c r="M18" i="10"/>
  <c r="AW18" i="10" s="1"/>
  <c r="X14" i="12"/>
  <c r="M18" i="12"/>
  <c r="M15" i="12"/>
  <c r="AW15" i="12" s="1"/>
  <c r="M22" i="12"/>
  <c r="AW14" i="11"/>
  <c r="BR39" i="10"/>
  <c r="BR38" i="10"/>
  <c r="CE15" i="6"/>
  <c r="M14" i="8"/>
  <c r="BH19" i="7"/>
  <c r="AT16" i="12"/>
  <c r="AU16" i="12" s="1"/>
  <c r="BZ16" i="12" s="1"/>
  <c r="AT14" i="12"/>
  <c r="AU14" i="12" s="1"/>
  <c r="BZ14" i="12" s="1"/>
  <c r="AT15" i="12"/>
  <c r="AU15" i="12" s="1"/>
  <c r="BZ15" i="12" s="1"/>
  <c r="BR39" i="8"/>
  <c r="BR38" i="8"/>
  <c r="M16" i="9"/>
  <c r="L23" i="7"/>
  <c r="M20" i="10"/>
  <c r="AT16" i="9"/>
  <c r="AU16" i="9" s="1"/>
  <c r="BZ16" i="9" s="1"/>
  <c r="AT14" i="9"/>
  <c r="AU14" i="9" s="1"/>
  <c r="BZ14" i="9" s="1"/>
  <c r="AT15" i="9"/>
  <c r="AU15" i="9" s="1"/>
  <c r="BZ15" i="9" s="1"/>
  <c r="CC16" i="6"/>
  <c r="CE16" i="6" s="1"/>
  <c r="BD16" i="6"/>
  <c r="M24" i="8"/>
  <c r="M28" i="8"/>
  <c r="M21" i="8"/>
  <c r="M33" i="8"/>
  <c r="M31" i="8"/>
  <c r="BJ34" i="8"/>
  <c r="S34" i="8"/>
  <c r="M20" i="8"/>
  <c r="T17" i="10"/>
  <c r="T15" i="10"/>
  <c r="T19" i="10"/>
  <c r="T14" i="10"/>
  <c r="T16" i="10"/>
  <c r="T18" i="10"/>
  <c r="BK16" i="14"/>
  <c r="BK15" i="14"/>
  <c r="BK14" i="14"/>
  <c r="F11" i="8"/>
  <c r="M12" i="1"/>
  <c r="F11" i="14"/>
  <c r="M20" i="1"/>
  <c r="C17" i="14"/>
  <c r="C17" i="12"/>
  <c r="C17" i="13"/>
  <c r="N14" i="11"/>
  <c r="N16" i="11"/>
  <c r="N15" i="11"/>
  <c r="BM15" i="7"/>
  <c r="BN15" i="7" s="1"/>
  <c r="BM17" i="7"/>
  <c r="BN17" i="7" s="1"/>
  <c r="BM16" i="7"/>
  <c r="BN16" i="7" s="1"/>
  <c r="BM14" i="7"/>
  <c r="BN14" i="7" s="1"/>
  <c r="BM19" i="10"/>
  <c r="BM18" i="10"/>
  <c r="BM16" i="10"/>
  <c r="BN16" i="10" s="1"/>
  <c r="BM14" i="10"/>
  <c r="BN14" i="10" s="1"/>
  <c r="BM17" i="10"/>
  <c r="BM15" i="10"/>
  <c r="BN15" i="10" s="1"/>
  <c r="BK16" i="7"/>
  <c r="BK14" i="7"/>
  <c r="BK15" i="7"/>
  <c r="BK17" i="7"/>
  <c r="BK16" i="11"/>
  <c r="BK15" i="11"/>
  <c r="BK14" i="11"/>
  <c r="BJ21" i="12"/>
  <c r="S21" i="12"/>
  <c r="S36" i="12"/>
  <c r="BJ36" i="12"/>
  <c r="BH17" i="13"/>
  <c r="W15" i="11"/>
  <c r="X15" i="11" s="1"/>
  <c r="AA15" i="11" s="1"/>
  <c r="DB31" i="10"/>
  <c r="J20" i="10"/>
  <c r="T20" i="10" s="1"/>
  <c r="AV19" i="10"/>
  <c r="W19" i="10"/>
  <c r="AQ16" i="10"/>
  <c r="Q15" i="9"/>
  <c r="BJ15" i="9"/>
  <c r="BL15" i="9" s="1"/>
  <c r="BP15" i="9" s="1"/>
  <c r="BT15" i="9" s="1"/>
  <c r="O15" i="9"/>
  <c r="S15" i="9"/>
  <c r="U15" i="9" s="1"/>
  <c r="M30" i="12"/>
  <c r="AQ18" i="11"/>
  <c r="X15" i="9"/>
  <c r="AA15" i="9" s="1"/>
  <c r="BR39" i="11"/>
  <c r="BR38" i="11"/>
  <c r="BJ14" i="11"/>
  <c r="S14" i="11"/>
  <c r="U14" i="11" s="1"/>
  <c r="O14" i="11"/>
  <c r="Q14" i="11"/>
  <c r="BH18" i="10"/>
  <c r="BN17" i="10"/>
  <c r="AW15" i="9"/>
  <c r="M29" i="8"/>
  <c r="M18" i="8"/>
  <c r="AT15" i="14"/>
  <c r="AU15" i="14" s="1"/>
  <c r="BZ15" i="14" s="1"/>
  <c r="AT16" i="14"/>
  <c r="AU16" i="14" s="1"/>
  <c r="BZ16" i="14" s="1"/>
  <c r="AT14" i="14"/>
  <c r="AU14" i="14" s="1"/>
  <c r="BZ14" i="14" s="1"/>
  <c r="L19" i="9"/>
  <c r="M18" i="9"/>
  <c r="BR14" i="7"/>
  <c r="F25" i="7"/>
  <c r="BC14" i="7"/>
  <c r="F30" i="6"/>
  <c r="J17" i="6"/>
  <c r="DB23" i="6"/>
  <c r="AT19" i="10"/>
  <c r="AT18" i="10"/>
  <c r="AT15" i="10"/>
  <c r="AU15" i="10" s="1"/>
  <c r="BZ15" i="10" s="1"/>
  <c r="AT16" i="10"/>
  <c r="AT17" i="10"/>
  <c r="AT14" i="10"/>
  <c r="AU14" i="10" s="1"/>
  <c r="BZ14" i="10" s="1"/>
  <c r="BR39" i="12"/>
  <c r="BR38" i="12"/>
  <c r="M23" i="8"/>
  <c r="BJ35" i="8"/>
  <c r="S35" i="8"/>
  <c r="T16" i="8"/>
  <c r="T14" i="8"/>
  <c r="T15" i="8"/>
  <c r="BR39" i="9"/>
  <c r="BR38" i="9"/>
  <c r="F11" i="9"/>
  <c r="M13" i="1"/>
  <c r="I15" i="1"/>
  <c r="K11" i="1"/>
  <c r="N17" i="7"/>
  <c r="N15" i="7"/>
  <c r="N16" i="7"/>
  <c r="N14" i="7"/>
  <c r="BM16" i="11"/>
  <c r="BN16" i="11" s="1"/>
  <c r="BM14" i="11"/>
  <c r="BN14" i="11" s="1"/>
  <c r="BM15" i="11"/>
  <c r="BN15" i="11" s="1"/>
  <c r="BM16" i="12"/>
  <c r="BN16" i="12" s="1"/>
  <c r="BM14" i="12"/>
  <c r="BN14" i="12" s="1"/>
  <c r="BM15" i="12"/>
  <c r="BN15" i="12" s="1"/>
  <c r="BK15" i="10"/>
  <c r="BK20" i="10"/>
  <c r="BK17" i="10"/>
  <c r="BK14" i="10"/>
  <c r="BK18" i="10"/>
  <c r="BK16" i="10"/>
  <c r="BK19" i="10"/>
  <c r="AT20" i="10" l="1"/>
  <c r="AT17" i="7"/>
  <c r="AU17" i="7" s="1"/>
  <c r="S16" i="13"/>
  <c r="BK17" i="9"/>
  <c r="AT16" i="8"/>
  <c r="AU16" i="8" s="1"/>
  <c r="BZ16" i="8" s="1"/>
  <c r="J17" i="13"/>
  <c r="BK17" i="13" s="1"/>
  <c r="BM16" i="13"/>
  <c r="BN16" i="13" s="1"/>
  <c r="BJ32" i="12"/>
  <c r="AT17" i="14"/>
  <c r="BM20" i="10"/>
  <c r="BK16" i="13"/>
  <c r="W16" i="13"/>
  <c r="X16" i="13" s="1"/>
  <c r="AA16" i="13" s="1"/>
  <c r="DB23" i="13"/>
  <c r="AT16" i="13"/>
  <c r="AW19" i="10"/>
  <c r="P16" i="12"/>
  <c r="Q16" i="12" s="1"/>
  <c r="DB23" i="12"/>
  <c r="W16" i="12"/>
  <c r="X16" i="12" s="1"/>
  <c r="AA16" i="12" s="1"/>
  <c r="AV16" i="12"/>
  <c r="AW16" i="12" s="1"/>
  <c r="J17" i="12"/>
  <c r="S33" i="12"/>
  <c r="Q14" i="14"/>
  <c r="X14" i="14"/>
  <c r="S14" i="14"/>
  <c r="X19" i="10"/>
  <c r="AA19" i="10" s="1"/>
  <c r="BJ14" i="14"/>
  <c r="R14" i="9"/>
  <c r="X15" i="14"/>
  <c r="AA15" i="14" s="1"/>
  <c r="R14" i="11"/>
  <c r="T17" i="13"/>
  <c r="T15" i="13"/>
  <c r="T16" i="13"/>
  <c r="T14" i="13"/>
  <c r="S25" i="8"/>
  <c r="BJ25" i="8"/>
  <c r="S17" i="10"/>
  <c r="U17" i="10" s="1"/>
  <c r="O17" i="10"/>
  <c r="BJ17" i="10"/>
  <c r="BL17" i="10" s="1"/>
  <c r="BP17" i="10" s="1"/>
  <c r="BT17" i="10" s="1"/>
  <c r="Q17" i="10"/>
  <c r="X17" i="10"/>
  <c r="AA17" i="10" s="1"/>
  <c r="M11" i="1"/>
  <c r="M15" i="1" s="1"/>
  <c r="F11" i="7"/>
  <c r="K15" i="1"/>
  <c r="N16" i="12"/>
  <c r="O16" i="12" s="1"/>
  <c r="N14" i="12"/>
  <c r="O14" i="12" s="1"/>
  <c r="N15" i="12"/>
  <c r="S18" i="12"/>
  <c r="BJ18" i="12"/>
  <c r="U14" i="13"/>
  <c r="AW16" i="9"/>
  <c r="BJ25" i="12"/>
  <c r="S25" i="12"/>
  <c r="BH18" i="14"/>
  <c r="BN17" i="14"/>
  <c r="BH18" i="13"/>
  <c r="BN17" i="13"/>
  <c r="N17" i="14"/>
  <c r="N16" i="14"/>
  <c r="N15" i="14"/>
  <c r="N14" i="14"/>
  <c r="O14" i="14" s="1"/>
  <c r="R14" i="14" s="1"/>
  <c r="S21" i="8"/>
  <c r="BJ21" i="8"/>
  <c r="S20" i="10"/>
  <c r="U20" i="10" s="1"/>
  <c r="O20" i="10"/>
  <c r="BJ20" i="10"/>
  <c r="BL20" i="10" s="1"/>
  <c r="BL14" i="13"/>
  <c r="BP14" i="13" s="1"/>
  <c r="BZ15" i="7"/>
  <c r="AU15" i="6"/>
  <c r="BZ15" i="6" s="1"/>
  <c r="BZ16" i="7"/>
  <c r="BZ17" i="7"/>
  <c r="U16" i="13"/>
  <c r="Y14" i="13"/>
  <c r="F13" i="13"/>
  <c r="BB14" i="13" s="1"/>
  <c r="BJ27" i="8"/>
  <c r="S27" i="8"/>
  <c r="BJ26" i="8"/>
  <c r="S26" i="8"/>
  <c r="L24" i="10"/>
  <c r="M23" i="10"/>
  <c r="AG14" i="9"/>
  <c r="BY14" i="9"/>
  <c r="V14" i="9"/>
  <c r="J18" i="9"/>
  <c r="AV17" i="9"/>
  <c r="AW17" i="9" s="1"/>
  <c r="P17" i="9"/>
  <c r="DB24" i="9"/>
  <c r="W17" i="9"/>
  <c r="X17" i="9" s="1"/>
  <c r="AA17" i="9" s="1"/>
  <c r="S17" i="13"/>
  <c r="U17" i="13" s="1"/>
  <c r="BJ17" i="13"/>
  <c r="BL17" i="13" s="1"/>
  <c r="BJ15" i="14"/>
  <c r="BL15" i="14" s="1"/>
  <c r="BP15" i="14" s="1"/>
  <c r="BT15" i="14" s="1"/>
  <c r="S15" i="14"/>
  <c r="Q15" i="14"/>
  <c r="O15" i="14"/>
  <c r="AV17" i="13"/>
  <c r="AW17" i="13" s="1"/>
  <c r="P17" i="13"/>
  <c r="Q17" i="13" s="1"/>
  <c r="DB24" i="13"/>
  <c r="J18" i="13"/>
  <c r="W17" i="13"/>
  <c r="X17" i="13" s="1"/>
  <c r="AA17" i="13" s="1"/>
  <c r="DB24" i="14"/>
  <c r="J18" i="14"/>
  <c r="P17" i="14"/>
  <c r="AV17" i="14"/>
  <c r="W17" i="14"/>
  <c r="BM16" i="8"/>
  <c r="BN16" i="8" s="1"/>
  <c r="BN16" i="6" s="1"/>
  <c r="AQ22" i="7"/>
  <c r="F11" i="12"/>
  <c r="K21" i="1"/>
  <c r="M18" i="1"/>
  <c r="M21" i="1" s="1"/>
  <c r="M23" i="1" s="1"/>
  <c r="Y14" i="10"/>
  <c r="AJ14" i="10" s="1"/>
  <c r="AL14" i="10" s="1"/>
  <c r="F13" i="10"/>
  <c r="BB14" i="10" s="1"/>
  <c r="T16" i="12"/>
  <c r="U16" i="12" s="1"/>
  <c r="T14" i="12"/>
  <c r="T15" i="12"/>
  <c r="X18" i="10"/>
  <c r="AA18" i="10" s="1"/>
  <c r="L20" i="13"/>
  <c r="M19" i="13"/>
  <c r="Y14" i="9"/>
  <c r="F13" i="9"/>
  <c r="BB14" i="9" s="1"/>
  <c r="BJ18" i="9"/>
  <c r="S18" i="9"/>
  <c r="BN15" i="6"/>
  <c r="BJ16" i="9"/>
  <c r="BL16" i="9" s="1"/>
  <c r="BP16" i="9" s="1"/>
  <c r="BT16" i="9" s="1"/>
  <c r="S16" i="9"/>
  <c r="U16" i="9" s="1"/>
  <c r="O16" i="9"/>
  <c r="Q16" i="9"/>
  <c r="M38" i="8"/>
  <c r="Q14" i="8"/>
  <c r="O14" i="8"/>
  <c r="BJ14" i="8"/>
  <c r="S14" i="8"/>
  <c r="U14" i="8" s="1"/>
  <c r="X14" i="8"/>
  <c r="BJ21" i="10"/>
  <c r="S21" i="10"/>
  <c r="BJ15" i="13"/>
  <c r="BL15" i="13" s="1"/>
  <c r="BP15" i="13" s="1"/>
  <c r="BT15" i="13" s="1"/>
  <c r="S15" i="13"/>
  <c r="Q15" i="13"/>
  <c r="AW15" i="13"/>
  <c r="BP16" i="12"/>
  <c r="BT16" i="12" s="1"/>
  <c r="BH21" i="9"/>
  <c r="Q17" i="9"/>
  <c r="S17" i="9"/>
  <c r="BJ17" i="9"/>
  <c r="O17" i="9"/>
  <c r="AQ17" i="13"/>
  <c r="AU16" i="13"/>
  <c r="BZ16" i="13" s="1"/>
  <c r="M21" i="7"/>
  <c r="M18" i="7"/>
  <c r="M15" i="7"/>
  <c r="M16" i="7"/>
  <c r="X16" i="7" s="1"/>
  <c r="M20" i="7"/>
  <c r="M19" i="7"/>
  <c r="M17" i="7"/>
  <c r="M14" i="7"/>
  <c r="AG14" i="11"/>
  <c r="V14" i="11"/>
  <c r="BY14" i="11"/>
  <c r="S30" i="12"/>
  <c r="BJ30" i="12"/>
  <c r="S23" i="8"/>
  <c r="BJ23" i="8"/>
  <c r="BR39" i="7"/>
  <c r="BR38" i="7"/>
  <c r="BR14" i="6"/>
  <c r="S29" i="8"/>
  <c r="BJ29" i="8"/>
  <c r="BL14" i="11"/>
  <c r="BP14" i="11" s="1"/>
  <c r="BY15" i="9"/>
  <c r="AG15" i="9"/>
  <c r="AV20" i="10"/>
  <c r="AW20" i="10" s="1"/>
  <c r="DB32" i="10"/>
  <c r="J21" i="10"/>
  <c r="W20" i="10"/>
  <c r="X20" i="10" s="1"/>
  <c r="AA20" i="10" s="1"/>
  <c r="P20" i="10"/>
  <c r="Q20" i="10" s="1"/>
  <c r="BN14" i="6"/>
  <c r="BJ20" i="8"/>
  <c r="S20" i="8"/>
  <c r="BJ28" i="8"/>
  <c r="S28" i="8"/>
  <c r="M22" i="7"/>
  <c r="BH20" i="7"/>
  <c r="AW14" i="8"/>
  <c r="S22" i="12"/>
  <c r="BJ22" i="12"/>
  <c r="DB24" i="7"/>
  <c r="J18" i="7"/>
  <c r="W17" i="7"/>
  <c r="AV17" i="7"/>
  <c r="P17" i="7"/>
  <c r="BJ15" i="11"/>
  <c r="BL15" i="11" s="1"/>
  <c r="BP15" i="11" s="1"/>
  <c r="BT15" i="11" s="1"/>
  <c r="S15" i="11"/>
  <c r="U15" i="11" s="1"/>
  <c r="O15" i="11"/>
  <c r="Q15" i="11"/>
  <c r="DB23" i="11"/>
  <c r="J17" i="11"/>
  <c r="W16" i="11"/>
  <c r="AV16" i="11"/>
  <c r="P16" i="11"/>
  <c r="BL16" i="13"/>
  <c r="BP16" i="13" s="1"/>
  <c r="BT16" i="13" s="1"/>
  <c r="F11" i="11"/>
  <c r="M25" i="1"/>
  <c r="Q15" i="8"/>
  <c r="O15" i="8"/>
  <c r="S15" i="8"/>
  <c r="U15" i="8" s="1"/>
  <c r="BJ15" i="8"/>
  <c r="BL15" i="8" s="1"/>
  <c r="BP15" i="8" s="1"/>
  <c r="BT15" i="8" s="1"/>
  <c r="S19" i="8"/>
  <c r="BJ19" i="8"/>
  <c r="S22" i="10"/>
  <c r="BJ22" i="10"/>
  <c r="AW15" i="8"/>
  <c r="AQ18" i="9"/>
  <c r="AU17" i="9"/>
  <c r="BZ17" i="9" s="1"/>
  <c r="BL14" i="9"/>
  <c r="BP14" i="9" s="1"/>
  <c r="S17" i="12"/>
  <c r="BJ17" i="12"/>
  <c r="BJ16" i="10"/>
  <c r="BL16" i="10" s="1"/>
  <c r="BP16" i="10" s="1"/>
  <c r="BT16" i="10" s="1"/>
  <c r="S16" i="10"/>
  <c r="U16" i="10" s="1"/>
  <c r="O16" i="10"/>
  <c r="Q16" i="10"/>
  <c r="AW16" i="10"/>
  <c r="X15" i="13"/>
  <c r="AA15" i="13" s="1"/>
  <c r="L17" i="14"/>
  <c r="M16" i="14"/>
  <c r="AQ18" i="14"/>
  <c r="AU17" i="14"/>
  <c r="BZ17" i="14" s="1"/>
  <c r="BK16" i="8"/>
  <c r="I23" i="1"/>
  <c r="I27" i="1" s="1"/>
  <c r="T18" i="14"/>
  <c r="T15" i="14"/>
  <c r="T17" i="14"/>
  <c r="T14" i="14"/>
  <c r="T16" i="14"/>
  <c r="AT17" i="13"/>
  <c r="BJ14" i="10"/>
  <c r="S14" i="10"/>
  <c r="U14" i="10" s="1"/>
  <c r="O14" i="10"/>
  <c r="Q14" i="10"/>
  <c r="BJ18" i="13"/>
  <c r="S18" i="13"/>
  <c r="BL14" i="14"/>
  <c r="BP14" i="14" s="1"/>
  <c r="CD14" i="7"/>
  <c r="BC14" i="6"/>
  <c r="CD14" i="6" s="1"/>
  <c r="AF14" i="11"/>
  <c r="AR14" i="11" s="1"/>
  <c r="BX14" i="11"/>
  <c r="Y14" i="14"/>
  <c r="F13" i="14"/>
  <c r="BB14" i="14" s="1"/>
  <c r="S33" i="8"/>
  <c r="BJ33" i="8"/>
  <c r="BZ14" i="7"/>
  <c r="AU14" i="6"/>
  <c r="BZ14" i="6" s="1"/>
  <c r="O16" i="8"/>
  <c r="S16" i="8"/>
  <c r="U16" i="8" s="1"/>
  <c r="BJ16" i="8"/>
  <c r="BX14" i="9"/>
  <c r="AF14" i="9"/>
  <c r="AR14" i="9" s="1"/>
  <c r="DB24" i="6"/>
  <c r="J18" i="6"/>
  <c r="L20" i="9"/>
  <c r="M19" i="9"/>
  <c r="S18" i="8"/>
  <c r="BJ18" i="8"/>
  <c r="BN18" i="10"/>
  <c r="BH19" i="10"/>
  <c r="AQ19" i="11"/>
  <c r="R15" i="9"/>
  <c r="AQ17" i="10"/>
  <c r="AU16" i="10"/>
  <c r="BZ16" i="10" s="1"/>
  <c r="N16" i="13"/>
  <c r="O16" i="13" s="1"/>
  <c r="R16" i="13" s="1"/>
  <c r="N14" i="13"/>
  <c r="O14" i="13" s="1"/>
  <c r="R14" i="13" s="1"/>
  <c r="N15" i="13"/>
  <c r="O15" i="13" s="1"/>
  <c r="R15" i="13" s="1"/>
  <c r="N17" i="13"/>
  <c r="O17" i="13" s="1"/>
  <c r="Y14" i="8"/>
  <c r="AJ14" i="8" s="1"/>
  <c r="AL14" i="8" s="1"/>
  <c r="F13" i="8"/>
  <c r="BB14" i="8" s="1"/>
  <c r="BJ31" i="8"/>
  <c r="S31" i="8"/>
  <c r="BJ24" i="8"/>
  <c r="S24" i="8"/>
  <c r="L24" i="7"/>
  <c r="M23" i="7"/>
  <c r="Q15" i="12"/>
  <c r="BJ15" i="12"/>
  <c r="BL15" i="12" s="1"/>
  <c r="BP15" i="12" s="1"/>
  <c r="BT15" i="12" s="1"/>
  <c r="O15" i="12"/>
  <c r="S15" i="12"/>
  <c r="BJ18" i="10"/>
  <c r="BL18" i="10" s="1"/>
  <c r="Q18" i="10"/>
  <c r="O18" i="10"/>
  <c r="S18" i="10"/>
  <c r="U18" i="10" s="1"/>
  <c r="BJ31" i="12"/>
  <c r="S31" i="12"/>
  <c r="L17" i="11"/>
  <c r="M16" i="11"/>
  <c r="X15" i="12"/>
  <c r="AA15" i="12" s="1"/>
  <c r="N20" i="10"/>
  <c r="BJ30" i="8"/>
  <c r="S30" i="8"/>
  <c r="BJ22" i="8"/>
  <c r="S22" i="8"/>
  <c r="DB23" i="8"/>
  <c r="J17" i="8"/>
  <c r="AV16" i="8"/>
  <c r="AW16" i="8" s="1"/>
  <c r="P16" i="8"/>
  <c r="Q16" i="8" s="1"/>
  <c r="W16" i="8"/>
  <c r="X16" i="8" s="1"/>
  <c r="AA16" i="8" s="1"/>
  <c r="M38" i="12"/>
  <c r="BJ14" i="12"/>
  <c r="S14" i="12"/>
  <c r="U14" i="12" s="1"/>
  <c r="Q14" i="12"/>
  <c r="AW14" i="12"/>
  <c r="BH18" i="11"/>
  <c r="BJ19" i="10"/>
  <c r="BL19" i="10" s="1"/>
  <c r="Q19" i="10"/>
  <c r="S19" i="10"/>
  <c r="U19" i="10" s="1"/>
  <c r="O19" i="10"/>
  <c r="BM17" i="13"/>
  <c r="T17" i="9"/>
  <c r="BJ32" i="8"/>
  <c r="S32" i="8"/>
  <c r="AT16" i="11"/>
  <c r="AU16" i="11" s="1"/>
  <c r="BZ16" i="11" s="1"/>
  <c r="X16" i="9"/>
  <c r="AA16" i="9" s="1"/>
  <c r="BJ15" i="10"/>
  <c r="BL15" i="10" s="1"/>
  <c r="BP15" i="10" s="1"/>
  <c r="BT15" i="10" s="1"/>
  <c r="S15" i="10"/>
  <c r="U15" i="10" s="1"/>
  <c r="O15" i="10"/>
  <c r="Q15" i="10"/>
  <c r="AW15" i="10"/>
  <c r="W17" i="12" l="1"/>
  <c r="X17" i="12" s="1"/>
  <c r="AA17" i="12" s="1"/>
  <c r="BK17" i="12"/>
  <c r="AT17" i="12"/>
  <c r="AU17" i="12" s="1"/>
  <c r="BZ17" i="12" s="1"/>
  <c r="P17" i="12"/>
  <c r="Q17" i="12" s="1"/>
  <c r="R17" i="12" s="1"/>
  <c r="BM17" i="12"/>
  <c r="BN17" i="12" s="1"/>
  <c r="AV17" i="12"/>
  <c r="AW17" i="12" s="1"/>
  <c r="DB24" i="12"/>
  <c r="J18" i="12"/>
  <c r="AW17" i="7"/>
  <c r="R17" i="9"/>
  <c r="AA14" i="8"/>
  <c r="AA14" i="10"/>
  <c r="R16" i="12"/>
  <c r="BL17" i="12"/>
  <c r="BP17" i="12" s="1"/>
  <c r="BT17" i="12" s="1"/>
  <c r="X17" i="7"/>
  <c r="BL17" i="9"/>
  <c r="BP17" i="9" s="1"/>
  <c r="BT17" i="9" s="1"/>
  <c r="T17" i="12"/>
  <c r="N17" i="12"/>
  <c r="O17" i="12" s="1"/>
  <c r="U14" i="14"/>
  <c r="R17" i="13"/>
  <c r="V17" i="13" s="1"/>
  <c r="AB17" i="13" s="1"/>
  <c r="CA14" i="11"/>
  <c r="U17" i="9"/>
  <c r="AW16" i="11"/>
  <c r="R14" i="8"/>
  <c r="BX14" i="8" s="1"/>
  <c r="R16" i="9"/>
  <c r="R14" i="12"/>
  <c r="AF14" i="12" s="1"/>
  <c r="AR14" i="12" s="1"/>
  <c r="CA14" i="9"/>
  <c r="BP18" i="10"/>
  <c r="BT18" i="10" s="1"/>
  <c r="R15" i="8"/>
  <c r="R15" i="14"/>
  <c r="BX15" i="14" s="1"/>
  <c r="BX17" i="13"/>
  <c r="AG16" i="12"/>
  <c r="V16" i="12"/>
  <c r="AB16" i="12" s="1"/>
  <c r="BY16" i="12"/>
  <c r="BX15" i="13"/>
  <c r="AF15" i="13"/>
  <c r="AR15" i="13" s="1"/>
  <c r="BX14" i="12"/>
  <c r="AG14" i="12"/>
  <c r="BY14" i="12"/>
  <c r="L18" i="11"/>
  <c r="M17" i="11"/>
  <c r="AJ14" i="14"/>
  <c r="AL14" i="14" s="1"/>
  <c r="AA14" i="14"/>
  <c r="AG14" i="10"/>
  <c r="BY14" i="10"/>
  <c r="AG19" i="10"/>
  <c r="BY19" i="10"/>
  <c r="BH19" i="11"/>
  <c r="J18" i="8"/>
  <c r="DB24" i="8"/>
  <c r="AV17" i="8"/>
  <c r="AW17" i="8" s="1"/>
  <c r="W17" i="8"/>
  <c r="X17" i="8" s="1"/>
  <c r="AA17" i="8" s="1"/>
  <c r="P17" i="8"/>
  <c r="Q17" i="8" s="1"/>
  <c r="N17" i="8"/>
  <c r="O17" i="8" s="1"/>
  <c r="T17" i="8"/>
  <c r="U17" i="8" s="1"/>
  <c r="BK17" i="8"/>
  <c r="BL17" i="8" s="1"/>
  <c r="AT17" i="8"/>
  <c r="AU17" i="8" s="1"/>
  <c r="BM17" i="8"/>
  <c r="BN17" i="8" s="1"/>
  <c r="BJ19" i="9"/>
  <c r="S19" i="9"/>
  <c r="BY16" i="8"/>
  <c r="AG16" i="8"/>
  <c r="S16" i="14"/>
  <c r="U16" i="14" s="1"/>
  <c r="O16" i="14"/>
  <c r="BJ16" i="14"/>
  <c r="BL16" i="14" s="1"/>
  <c r="BP16" i="14" s="1"/>
  <c r="BT16" i="14" s="1"/>
  <c r="Q16" i="14"/>
  <c r="X16" i="14"/>
  <c r="AA16" i="14" s="1"/>
  <c r="AQ19" i="9"/>
  <c r="BY15" i="8"/>
  <c r="V15" i="8"/>
  <c r="AB15" i="8" s="1"/>
  <c r="AG15" i="8"/>
  <c r="DB24" i="11"/>
  <c r="J18" i="11"/>
  <c r="AV17" i="11"/>
  <c r="W17" i="11"/>
  <c r="P17" i="11"/>
  <c r="N17" i="11"/>
  <c r="BK17" i="11"/>
  <c r="BM17" i="11"/>
  <c r="BN17" i="11" s="1"/>
  <c r="T17" i="11"/>
  <c r="AT17" i="11"/>
  <c r="AU17" i="11" s="1"/>
  <c r="BZ17" i="11" s="1"/>
  <c r="BH21" i="7"/>
  <c r="AS14" i="11"/>
  <c r="AZ14" i="11" s="1"/>
  <c r="AH14" i="11"/>
  <c r="BJ20" i="7"/>
  <c r="S20" i="7"/>
  <c r="S21" i="7"/>
  <c r="BJ21" i="7"/>
  <c r="AF17" i="9"/>
  <c r="AR17" i="9" s="1"/>
  <c r="BX17" i="9"/>
  <c r="BX16" i="9"/>
  <c r="AF16" i="9"/>
  <c r="AR16" i="9" s="1"/>
  <c r="AG14" i="14"/>
  <c r="BY14" i="14"/>
  <c r="V14" i="14"/>
  <c r="BY17" i="13"/>
  <c r="AG17" i="13"/>
  <c r="AH14" i="9"/>
  <c r="AS14" i="9"/>
  <c r="AZ14" i="9" s="1"/>
  <c r="BD14" i="13"/>
  <c r="CC14" i="13"/>
  <c r="CE14" i="13" s="1"/>
  <c r="BT14" i="13"/>
  <c r="R20" i="10"/>
  <c r="V20" i="10" s="1"/>
  <c r="AB20" i="10" s="1"/>
  <c r="AF14" i="14"/>
  <c r="AR14" i="14" s="1"/>
  <c r="BX14" i="14"/>
  <c r="R15" i="10"/>
  <c r="V15" i="10" s="1"/>
  <c r="AB15" i="10" s="1"/>
  <c r="BJ38" i="12"/>
  <c r="BL14" i="12"/>
  <c r="BP14" i="12" s="1"/>
  <c r="AA16" i="7"/>
  <c r="CC14" i="8"/>
  <c r="CE14" i="8" s="1"/>
  <c r="BD14" i="8"/>
  <c r="AF14" i="13"/>
  <c r="AR14" i="13" s="1"/>
  <c r="BX14" i="13"/>
  <c r="AQ18" i="10"/>
  <c r="AU17" i="10"/>
  <c r="BZ17" i="10" s="1"/>
  <c r="L21" i="9"/>
  <c r="M20" i="9"/>
  <c r="R16" i="8"/>
  <c r="V16" i="8" s="1"/>
  <c r="AB16" i="8" s="1"/>
  <c r="BL14" i="10"/>
  <c r="BP14" i="10" s="1"/>
  <c r="L18" i="14"/>
  <c r="M17" i="14"/>
  <c r="R16" i="10"/>
  <c r="BT14" i="9"/>
  <c r="AF15" i="8"/>
  <c r="AR15" i="8" s="1"/>
  <c r="BX15" i="8"/>
  <c r="CA15" i="8" s="1"/>
  <c r="CG15" i="8" s="1"/>
  <c r="R15" i="11"/>
  <c r="V15" i="11" s="1"/>
  <c r="AB15" i="11" s="1"/>
  <c r="S22" i="7"/>
  <c r="BJ22" i="7"/>
  <c r="BT14" i="11"/>
  <c r="Q14" i="7"/>
  <c r="Q14" i="6" s="1"/>
  <c r="M14" i="6"/>
  <c r="BJ14" i="7"/>
  <c r="S14" i="7"/>
  <c r="O14" i="7"/>
  <c r="AW14" i="7"/>
  <c r="AW14" i="6" s="1"/>
  <c r="X14" i="7"/>
  <c r="Q16" i="7"/>
  <c r="S16" i="7"/>
  <c r="BJ16" i="7"/>
  <c r="O16" i="7"/>
  <c r="M16" i="6"/>
  <c r="BH22" i="9"/>
  <c r="AG16" i="9"/>
  <c r="V16" i="9"/>
  <c r="AB16" i="9" s="1"/>
  <c r="BY16" i="9"/>
  <c r="CC14" i="9"/>
  <c r="CE14" i="9" s="1"/>
  <c r="BD14" i="9"/>
  <c r="K23" i="1"/>
  <c r="K27" i="1" s="1"/>
  <c r="AQ23" i="7"/>
  <c r="DB30" i="13"/>
  <c r="J19" i="13"/>
  <c r="P18" i="13"/>
  <c r="Q18" i="13" s="1"/>
  <c r="AV18" i="13"/>
  <c r="AW18" i="13" s="1"/>
  <c r="W18" i="13"/>
  <c r="X18" i="13" s="1"/>
  <c r="AA18" i="13" s="1"/>
  <c r="BK18" i="13"/>
  <c r="BL18" i="13" s="1"/>
  <c r="BM18" i="13"/>
  <c r="BN18" i="13" s="1"/>
  <c r="AT18" i="13"/>
  <c r="AV18" i="9"/>
  <c r="AW18" i="9" s="1"/>
  <c r="DB30" i="9"/>
  <c r="P18" i="9"/>
  <c r="Q18" i="9" s="1"/>
  <c r="J19" i="9"/>
  <c r="W18" i="9"/>
  <c r="X18" i="9" s="1"/>
  <c r="AA18" i="9" s="1"/>
  <c r="N18" i="9"/>
  <c r="O18" i="9" s="1"/>
  <c r="AT18" i="9"/>
  <c r="AU18" i="9" s="1"/>
  <c r="BZ18" i="9" s="1"/>
  <c r="BM18" i="9"/>
  <c r="BN18" i="9" s="1"/>
  <c r="T18" i="9"/>
  <c r="U18" i="9" s="1"/>
  <c r="BK18" i="9"/>
  <c r="BJ23" i="10"/>
  <c r="S23" i="10"/>
  <c r="AJ14" i="13"/>
  <c r="AL14" i="13" s="1"/>
  <c r="AA14" i="13"/>
  <c r="AW16" i="7"/>
  <c r="AU16" i="6"/>
  <c r="BZ16" i="6" s="1"/>
  <c r="BY20" i="10"/>
  <c r="AG20" i="10"/>
  <c r="BH19" i="13"/>
  <c r="BX16" i="12"/>
  <c r="CA16" i="12" s="1"/>
  <c r="CG16" i="12" s="1"/>
  <c r="AF16" i="12"/>
  <c r="AR16" i="12" s="1"/>
  <c r="Y14" i="7"/>
  <c r="F13" i="7"/>
  <c r="BB14" i="7" s="1"/>
  <c r="F11" i="6"/>
  <c r="F13" i="6" s="1"/>
  <c r="T18" i="13"/>
  <c r="AG15" i="10"/>
  <c r="BY15" i="10"/>
  <c r="AW16" i="14"/>
  <c r="AG18" i="10"/>
  <c r="BY18" i="10"/>
  <c r="U15" i="12"/>
  <c r="S23" i="7"/>
  <c r="BJ23" i="7"/>
  <c r="AL38" i="8"/>
  <c r="AL39" i="8"/>
  <c r="AF16" i="13"/>
  <c r="AR16" i="13" s="1"/>
  <c r="BX16" i="13"/>
  <c r="N18" i="13"/>
  <c r="O18" i="13" s="1"/>
  <c r="BX15" i="9"/>
  <c r="CA15" i="9" s="1"/>
  <c r="CG15" i="9" s="1"/>
  <c r="AF15" i="9"/>
  <c r="AR15" i="9" s="1"/>
  <c r="BN19" i="10"/>
  <c r="BP19" i="10" s="1"/>
  <c r="BT19" i="10" s="1"/>
  <c r="BH20" i="10"/>
  <c r="DB30" i="6"/>
  <c r="J19" i="6"/>
  <c r="CG14" i="9"/>
  <c r="BT14" i="14"/>
  <c r="U18" i="13"/>
  <c r="AG16" i="10"/>
  <c r="BY16" i="10"/>
  <c r="Y14" i="11"/>
  <c r="F13" i="11"/>
  <c r="BB14" i="11" s="1"/>
  <c r="AG15" i="11"/>
  <c r="BY15" i="11"/>
  <c r="AA17" i="7"/>
  <c r="V15" i="9"/>
  <c r="AB15" i="9" s="1"/>
  <c r="BJ17" i="7"/>
  <c r="Q17" i="7"/>
  <c r="S17" i="7"/>
  <c r="O17" i="7"/>
  <c r="M15" i="6"/>
  <c r="Q15" i="7"/>
  <c r="Q15" i="6" s="1"/>
  <c r="BJ15" i="7"/>
  <c r="S15" i="7"/>
  <c r="O15" i="7"/>
  <c r="X15" i="7"/>
  <c r="AW15" i="7"/>
  <c r="AW15" i="6" s="1"/>
  <c r="AU17" i="13"/>
  <c r="BZ17" i="13" s="1"/>
  <c r="AQ18" i="13"/>
  <c r="AG17" i="9"/>
  <c r="BY17" i="9"/>
  <c r="V17" i="9"/>
  <c r="AB17" i="9" s="1"/>
  <c r="V14" i="8"/>
  <c r="AG14" i="8"/>
  <c r="BY14" i="8"/>
  <c r="AJ14" i="9"/>
  <c r="AL14" i="9" s="1"/>
  <c r="AA14" i="9"/>
  <c r="AB14" i="9" s="1"/>
  <c r="BJ19" i="13"/>
  <c r="S19" i="13"/>
  <c r="BD14" i="10"/>
  <c r="CC14" i="10"/>
  <c r="CE14" i="10" s="1"/>
  <c r="DB30" i="14"/>
  <c r="J19" i="14"/>
  <c r="P18" i="14"/>
  <c r="W18" i="14"/>
  <c r="AV18" i="14"/>
  <c r="BM18" i="14"/>
  <c r="AT18" i="14"/>
  <c r="AU18" i="14" s="1"/>
  <c r="BZ18" i="14" s="1"/>
  <c r="BK18" i="14"/>
  <c r="BP17" i="13"/>
  <c r="BT17" i="13" s="1"/>
  <c r="L25" i="10"/>
  <c r="M24" i="10"/>
  <c r="AG14" i="13"/>
  <c r="V14" i="13"/>
  <c r="BY14" i="13"/>
  <c r="R17" i="10"/>
  <c r="V17" i="10" s="1"/>
  <c r="AB17" i="10" s="1"/>
  <c r="R19" i="10"/>
  <c r="V19" i="10" s="1"/>
  <c r="AB19" i="10" s="1"/>
  <c r="Q16" i="11"/>
  <c r="O16" i="11"/>
  <c r="BJ16" i="11"/>
  <c r="S16" i="11"/>
  <c r="U16" i="11" s="1"/>
  <c r="R18" i="10"/>
  <c r="V18" i="10" s="1"/>
  <c r="AB18" i="10" s="1"/>
  <c r="R15" i="12"/>
  <c r="L25" i="7"/>
  <c r="M24" i="7"/>
  <c r="AQ20" i="11"/>
  <c r="BL16" i="8"/>
  <c r="BP16" i="8" s="1"/>
  <c r="BT16" i="8" s="1"/>
  <c r="BD14" i="14"/>
  <c r="CC14" i="14"/>
  <c r="CE14" i="14" s="1"/>
  <c r="R14" i="10"/>
  <c r="AQ19" i="14"/>
  <c r="U17" i="12"/>
  <c r="M27" i="1"/>
  <c r="X16" i="11"/>
  <c r="AA16" i="11" s="1"/>
  <c r="DB30" i="7"/>
  <c r="J19" i="7"/>
  <c r="P18" i="7"/>
  <c r="AV18" i="7"/>
  <c r="AW18" i="7" s="1"/>
  <c r="W18" i="7"/>
  <c r="X18" i="7" s="1"/>
  <c r="T18" i="7"/>
  <c r="BM18" i="7"/>
  <c r="BN18" i="7" s="1"/>
  <c r="N18" i="7"/>
  <c r="AT18" i="7"/>
  <c r="AU18" i="7" s="1"/>
  <c r="BK18" i="7"/>
  <c r="DB35" i="10"/>
  <c r="J22" i="10"/>
  <c r="AV21" i="10"/>
  <c r="AW21" i="10" s="1"/>
  <c r="P21" i="10"/>
  <c r="Q21" i="10" s="1"/>
  <c r="W21" i="10"/>
  <c r="X21" i="10" s="1"/>
  <c r="AA21" i="10" s="1"/>
  <c r="AT21" i="10"/>
  <c r="T21" i="10"/>
  <c r="U21" i="10" s="1"/>
  <c r="N21" i="10"/>
  <c r="O21" i="10" s="1"/>
  <c r="R21" i="10" s="1"/>
  <c r="BK21" i="10"/>
  <c r="BL21" i="10" s="1"/>
  <c r="BM21" i="10"/>
  <c r="AS15" i="9"/>
  <c r="BR39" i="6"/>
  <c r="BR38" i="6"/>
  <c r="S19" i="7"/>
  <c r="BJ19" i="7"/>
  <c r="S18" i="7"/>
  <c r="O18" i="7"/>
  <c r="BJ18" i="7"/>
  <c r="Q18" i="7"/>
  <c r="U15" i="13"/>
  <c r="BJ38" i="8"/>
  <c r="BL14" i="8"/>
  <c r="BP14" i="8" s="1"/>
  <c r="BL18" i="9"/>
  <c r="BP18" i="9" s="1"/>
  <c r="BT18" i="9" s="1"/>
  <c r="M20" i="13"/>
  <c r="L21" i="13"/>
  <c r="AL39" i="10"/>
  <c r="AL38" i="10"/>
  <c r="F13" i="12"/>
  <c r="BB14" i="12" s="1"/>
  <c r="Y14" i="12"/>
  <c r="X17" i="14"/>
  <c r="AA17" i="14" s="1"/>
  <c r="U15" i="14"/>
  <c r="AG16" i="13"/>
  <c r="V16" i="13"/>
  <c r="AB16" i="13" s="1"/>
  <c r="BY16" i="13"/>
  <c r="N18" i="14"/>
  <c r="BH19" i="14"/>
  <c r="BN18" i="14"/>
  <c r="BY17" i="10"/>
  <c r="AG17" i="10"/>
  <c r="AT18" i="12" l="1"/>
  <c r="AU18" i="12" s="1"/>
  <c r="BZ18" i="12" s="1"/>
  <c r="BM18" i="12"/>
  <c r="BN18" i="12" s="1"/>
  <c r="N18" i="12"/>
  <c r="O18" i="12" s="1"/>
  <c r="DB30" i="12"/>
  <c r="W18" i="12"/>
  <c r="X18" i="12" s="1"/>
  <c r="AA18" i="12" s="1"/>
  <c r="T18" i="12"/>
  <c r="U18" i="12" s="1"/>
  <c r="AV18" i="12"/>
  <c r="AW18" i="12" s="1"/>
  <c r="BK18" i="12"/>
  <c r="BL18" i="12" s="1"/>
  <c r="BP18" i="12" s="1"/>
  <c r="BT18" i="12" s="1"/>
  <c r="J19" i="12"/>
  <c r="P18" i="12"/>
  <c r="Q18" i="12" s="1"/>
  <c r="AF17" i="13"/>
  <c r="AR17" i="13" s="1"/>
  <c r="AF14" i="8"/>
  <c r="AR14" i="8" s="1"/>
  <c r="X17" i="11"/>
  <c r="AA17" i="11" s="1"/>
  <c r="AW17" i="11"/>
  <c r="AZ15" i="9"/>
  <c r="BE15" i="9" s="1"/>
  <c r="V14" i="12"/>
  <c r="AF15" i="14"/>
  <c r="AR15" i="14" s="1"/>
  <c r="AA16" i="6"/>
  <c r="CA17" i="9"/>
  <c r="CG17" i="9" s="1"/>
  <c r="BP17" i="8"/>
  <c r="BT17" i="8" s="1"/>
  <c r="AW16" i="6"/>
  <c r="X16" i="6"/>
  <c r="AG18" i="9"/>
  <c r="BY18" i="9"/>
  <c r="BP18" i="13"/>
  <c r="BT18" i="13" s="1"/>
  <c r="U18" i="7"/>
  <c r="DB31" i="7"/>
  <c r="J20" i="7"/>
  <c r="P19" i="7"/>
  <c r="Q19" i="7" s="1"/>
  <c r="W19" i="7"/>
  <c r="X19" i="7" s="1"/>
  <c r="AV19" i="7"/>
  <c r="AW19" i="7" s="1"/>
  <c r="T19" i="7"/>
  <c r="U19" i="7" s="1"/>
  <c r="BM19" i="7"/>
  <c r="BN19" i="7" s="1"/>
  <c r="N19" i="7"/>
  <c r="O19" i="7" s="1"/>
  <c r="AT19" i="7"/>
  <c r="AU19" i="7" s="1"/>
  <c r="BK19" i="7"/>
  <c r="BL19" i="7" s="1"/>
  <c r="AF14" i="10"/>
  <c r="AR14" i="10" s="1"/>
  <c r="BX14" i="10"/>
  <c r="CA14" i="10" s="1"/>
  <c r="BD39" i="14"/>
  <c r="BD38" i="14"/>
  <c r="L26" i="7"/>
  <c r="M25" i="7"/>
  <c r="CE39" i="10"/>
  <c r="CE38" i="10"/>
  <c r="AL38" i="9"/>
  <c r="AL39" i="9"/>
  <c r="X17" i="6"/>
  <c r="AS15" i="11"/>
  <c r="AS16" i="10"/>
  <c r="J20" i="6"/>
  <c r="DB31" i="6"/>
  <c r="AQ24" i="7"/>
  <c r="Q16" i="6"/>
  <c r="AF16" i="10"/>
  <c r="AR16" i="10" s="1"/>
  <c r="BX16" i="10"/>
  <c r="CA16" i="10" s="1"/>
  <c r="CG16" i="10" s="1"/>
  <c r="BD39" i="8"/>
  <c r="BD38" i="8"/>
  <c r="AB14" i="14"/>
  <c r="CA16" i="9"/>
  <c r="AS15" i="8"/>
  <c r="AZ15" i="8" s="1"/>
  <c r="BE15" i="8" s="1"/>
  <c r="AH15" i="8"/>
  <c r="AN15" i="8" s="1"/>
  <c r="AS16" i="8"/>
  <c r="AS19" i="10"/>
  <c r="CA14" i="12"/>
  <c r="BL18" i="7"/>
  <c r="BZ18" i="7"/>
  <c r="AG17" i="12"/>
  <c r="BY17" i="12"/>
  <c r="V17" i="12"/>
  <c r="AB17" i="12" s="1"/>
  <c r="AG16" i="11"/>
  <c r="BY16" i="11"/>
  <c r="BD38" i="10"/>
  <c r="BD39" i="10"/>
  <c r="S15" i="6"/>
  <c r="U15" i="7"/>
  <c r="AA17" i="6"/>
  <c r="AF17" i="12"/>
  <c r="AR17" i="12" s="1"/>
  <c r="BX17" i="12"/>
  <c r="J20" i="9"/>
  <c r="DB31" i="9"/>
  <c r="AV19" i="9"/>
  <c r="AW19" i="9" s="1"/>
  <c r="P19" i="9"/>
  <c r="Q19" i="9" s="1"/>
  <c r="W19" i="9"/>
  <c r="X19" i="9" s="1"/>
  <c r="AA19" i="9" s="1"/>
  <c r="N19" i="9"/>
  <c r="O19" i="9" s="1"/>
  <c r="R19" i="9" s="1"/>
  <c r="BM19" i="9"/>
  <c r="BN19" i="9" s="1"/>
  <c r="BK19" i="9"/>
  <c r="BL19" i="9" s="1"/>
  <c r="AT19" i="9"/>
  <c r="T19" i="9"/>
  <c r="U19" i="9" s="1"/>
  <c r="AA14" i="7"/>
  <c r="X14" i="6"/>
  <c r="BJ17" i="14"/>
  <c r="Q17" i="14"/>
  <c r="O17" i="14"/>
  <c r="S17" i="14"/>
  <c r="U17" i="14" s="1"/>
  <c r="AS17" i="13"/>
  <c r="AH17" i="13"/>
  <c r="AN17" i="13" s="1"/>
  <c r="AS14" i="10"/>
  <c r="AH14" i="10"/>
  <c r="AH16" i="12"/>
  <c r="AN16" i="12" s="1"/>
  <c r="AS16" i="12"/>
  <c r="AZ16" i="12" s="1"/>
  <c r="BE16" i="12" s="1"/>
  <c r="AJ14" i="12"/>
  <c r="AL14" i="12" s="1"/>
  <c r="AA14" i="12"/>
  <c r="M21" i="13"/>
  <c r="L22" i="13"/>
  <c r="AH15" i="9"/>
  <c r="AN15" i="9" s="1"/>
  <c r="BX18" i="10"/>
  <c r="AF18" i="10"/>
  <c r="AR18" i="10" s="1"/>
  <c r="BL16" i="11"/>
  <c r="BP16" i="11" s="1"/>
  <c r="AF19" i="10"/>
  <c r="AR19" i="10" s="1"/>
  <c r="BX19" i="10"/>
  <c r="AB14" i="13"/>
  <c r="BJ24" i="10"/>
  <c r="S24" i="10"/>
  <c r="DB31" i="14"/>
  <c r="J20" i="14"/>
  <c r="W19" i="14"/>
  <c r="AV19" i="14"/>
  <c r="P19" i="14"/>
  <c r="BM19" i="14"/>
  <c r="BN19" i="14" s="1"/>
  <c r="BK19" i="14"/>
  <c r="AT19" i="14"/>
  <c r="T19" i="14"/>
  <c r="N19" i="14"/>
  <c r="BJ15" i="6"/>
  <c r="BL15" i="7"/>
  <c r="U17" i="7"/>
  <c r="AJ14" i="11"/>
  <c r="AL14" i="11" s="1"/>
  <c r="AA14" i="11"/>
  <c r="AG18" i="13"/>
  <c r="BY18" i="13"/>
  <c r="BH21" i="10"/>
  <c r="BN20" i="10"/>
  <c r="BP20" i="10" s="1"/>
  <c r="BT20" i="10" s="1"/>
  <c r="R18" i="13"/>
  <c r="AS15" i="10"/>
  <c r="AL39" i="13"/>
  <c r="AL38" i="13"/>
  <c r="BD38" i="9"/>
  <c r="BD39" i="9"/>
  <c r="AH16" i="9"/>
  <c r="AN16" i="9" s="1"/>
  <c r="AS16" i="9"/>
  <c r="BL16" i="7"/>
  <c r="BJ16" i="6"/>
  <c r="BX15" i="11"/>
  <c r="CA15" i="11" s="1"/>
  <c r="AF15" i="11"/>
  <c r="AR15" i="11" s="1"/>
  <c r="L19" i="14"/>
  <c r="M18" i="14"/>
  <c r="AW18" i="14" s="1"/>
  <c r="L22" i="9"/>
  <c r="M21" i="9"/>
  <c r="CA14" i="13"/>
  <c r="BX15" i="10"/>
  <c r="CA15" i="10" s="1"/>
  <c r="CG15" i="10" s="1"/>
  <c r="AF15" i="10"/>
  <c r="AR15" i="10" s="1"/>
  <c r="CA14" i="14"/>
  <c r="CE39" i="13"/>
  <c r="CE38" i="13"/>
  <c r="AS14" i="14"/>
  <c r="AH14" i="14"/>
  <c r="CA14" i="8"/>
  <c r="DB30" i="11"/>
  <c r="J19" i="11"/>
  <c r="P18" i="11"/>
  <c r="AV18" i="11"/>
  <c r="W18" i="11"/>
  <c r="BK18" i="11"/>
  <c r="AT18" i="11"/>
  <c r="AU18" i="11" s="1"/>
  <c r="BZ18" i="11" s="1"/>
  <c r="BM18" i="11"/>
  <c r="BN18" i="11" s="1"/>
  <c r="T18" i="11"/>
  <c r="N18" i="11"/>
  <c r="AQ20" i="9"/>
  <c r="AU19" i="9"/>
  <c r="BZ19" i="9" s="1"/>
  <c r="R16" i="14"/>
  <c r="V16" i="14" s="1"/>
  <c r="AB16" i="14" s="1"/>
  <c r="AG17" i="8"/>
  <c r="BY17" i="8"/>
  <c r="BH20" i="11"/>
  <c r="M18" i="11"/>
  <c r="L19" i="11"/>
  <c r="AH14" i="12"/>
  <c r="AS14" i="12"/>
  <c r="CA17" i="13"/>
  <c r="CG17" i="13" s="1"/>
  <c r="AG18" i="12"/>
  <c r="BY18" i="12"/>
  <c r="AB14" i="8"/>
  <c r="AQ19" i="13"/>
  <c r="AU18" i="13"/>
  <c r="BZ18" i="13" s="1"/>
  <c r="R15" i="7"/>
  <c r="O15" i="6"/>
  <c r="AJ14" i="7"/>
  <c r="AL14" i="7" s="1"/>
  <c r="Y14" i="6"/>
  <c r="AJ14" i="6" s="1"/>
  <c r="AL14" i="6" s="1"/>
  <c r="BH20" i="13"/>
  <c r="U14" i="7"/>
  <c r="S14" i="6"/>
  <c r="BE14" i="9"/>
  <c r="BT14" i="12"/>
  <c r="AF20" i="10"/>
  <c r="AR20" i="10" s="1"/>
  <c r="BX20" i="10"/>
  <c r="AN14" i="11"/>
  <c r="BZ17" i="8"/>
  <c r="AU17" i="6"/>
  <c r="BZ17" i="6" s="1"/>
  <c r="J19" i="8"/>
  <c r="AV18" i="8"/>
  <c r="AW18" i="8" s="1"/>
  <c r="DB30" i="8"/>
  <c r="P18" i="8"/>
  <c r="Q18" i="8" s="1"/>
  <c r="W18" i="8"/>
  <c r="X18" i="8" s="1"/>
  <c r="AA18" i="8" s="1"/>
  <c r="BK18" i="8"/>
  <c r="BL18" i="8" s="1"/>
  <c r="N18" i="8"/>
  <c r="O18" i="8" s="1"/>
  <c r="T18" i="8"/>
  <c r="U18" i="8" s="1"/>
  <c r="AT18" i="8"/>
  <c r="AU18" i="8" s="1"/>
  <c r="BZ18" i="8" s="1"/>
  <c r="BM18" i="8"/>
  <c r="BN18" i="8" s="1"/>
  <c r="V14" i="10"/>
  <c r="AS16" i="13"/>
  <c r="AZ16" i="13" s="1"/>
  <c r="BE16" i="13" s="1"/>
  <c r="AH16" i="13"/>
  <c r="AN16" i="13" s="1"/>
  <c r="BT14" i="8"/>
  <c r="BX21" i="10"/>
  <c r="AF21" i="10"/>
  <c r="AR21" i="10" s="1"/>
  <c r="AA18" i="7"/>
  <c r="AQ21" i="11"/>
  <c r="BX15" i="12"/>
  <c r="AF15" i="12"/>
  <c r="AR15" i="12" s="1"/>
  <c r="R17" i="7"/>
  <c r="BL17" i="7"/>
  <c r="BD14" i="11"/>
  <c r="BE14" i="11" s="1"/>
  <c r="CC14" i="11"/>
  <c r="CE14" i="11" s="1"/>
  <c r="BY15" i="12"/>
  <c r="AG15" i="12"/>
  <c r="V15" i="12"/>
  <c r="AB15" i="12" s="1"/>
  <c r="J20" i="13"/>
  <c r="AV19" i="13"/>
  <c r="AW19" i="13" s="1"/>
  <c r="P19" i="13"/>
  <c r="Q19" i="13" s="1"/>
  <c r="DB31" i="13"/>
  <c r="W19" i="13"/>
  <c r="X19" i="13" s="1"/>
  <c r="AA19" i="13" s="1"/>
  <c r="BM19" i="13"/>
  <c r="BN19" i="13" s="1"/>
  <c r="AT19" i="13"/>
  <c r="BK19" i="13"/>
  <c r="BL19" i="13" s="1"/>
  <c r="N19" i="13"/>
  <c r="O19" i="13" s="1"/>
  <c r="T19" i="13"/>
  <c r="U19" i="13" s="1"/>
  <c r="V21" i="10"/>
  <c r="AB21" i="10" s="1"/>
  <c r="AG21" i="10"/>
  <c r="BY21" i="10"/>
  <c r="O16" i="6"/>
  <c r="R16" i="7"/>
  <c r="BL14" i="7"/>
  <c r="BJ14" i="6"/>
  <c r="S20" i="9"/>
  <c r="BJ20" i="9"/>
  <c r="AQ19" i="10"/>
  <c r="AU18" i="10"/>
  <c r="BZ18" i="10" s="1"/>
  <c r="CE39" i="8"/>
  <c r="CE38" i="8"/>
  <c r="BH22" i="7"/>
  <c r="BJ17" i="11"/>
  <c r="BL17" i="11" s="1"/>
  <c r="BP17" i="11" s="1"/>
  <c r="BT17" i="11" s="1"/>
  <c r="Q17" i="11"/>
  <c r="O17" i="11"/>
  <c r="O17" i="6" s="1"/>
  <c r="S17" i="11"/>
  <c r="U17" i="11" s="1"/>
  <c r="AS17" i="10"/>
  <c r="BH20" i="14"/>
  <c r="AG15" i="14"/>
  <c r="BY15" i="14"/>
  <c r="CA15" i="14" s="1"/>
  <c r="CG15" i="14" s="1"/>
  <c r="V15" i="14"/>
  <c r="AB15" i="14" s="1"/>
  <c r="CC14" i="12"/>
  <c r="CE14" i="12" s="1"/>
  <c r="BD14" i="12"/>
  <c r="S20" i="13"/>
  <c r="BJ20" i="13"/>
  <c r="AG15" i="13"/>
  <c r="BY15" i="13"/>
  <c r="CA15" i="13" s="1"/>
  <c r="CG15" i="13" s="1"/>
  <c r="V15" i="13"/>
  <c r="AB15" i="13" s="1"/>
  <c r="R18" i="7"/>
  <c r="DB37" i="10"/>
  <c r="J23" i="10"/>
  <c r="W22" i="10"/>
  <c r="X22" i="10" s="1"/>
  <c r="AA22" i="10" s="1"/>
  <c r="AV22" i="10"/>
  <c r="AW22" i="10" s="1"/>
  <c r="P22" i="10"/>
  <c r="Q22" i="10" s="1"/>
  <c r="N22" i="10"/>
  <c r="O22" i="10" s="1"/>
  <c r="T22" i="10"/>
  <c r="U22" i="10" s="1"/>
  <c r="BK22" i="10"/>
  <c r="BL22" i="10" s="1"/>
  <c r="BM22" i="10"/>
  <c r="AT22" i="10"/>
  <c r="BN18" i="6"/>
  <c r="AQ20" i="14"/>
  <c r="AU19" i="14"/>
  <c r="BZ19" i="14" s="1"/>
  <c r="CE39" i="14"/>
  <c r="CE38" i="14"/>
  <c r="S24" i="7"/>
  <c r="BJ24" i="7"/>
  <c r="R16" i="11"/>
  <c r="AF17" i="10"/>
  <c r="AR17" i="10" s="1"/>
  <c r="AZ17" i="10" s="1"/>
  <c r="BE17" i="10" s="1"/>
  <c r="BX17" i="10"/>
  <c r="CA17" i="10" s="1"/>
  <c r="CG17" i="10" s="1"/>
  <c r="AS14" i="13"/>
  <c r="AH14" i="13"/>
  <c r="L26" i="10"/>
  <c r="M25" i="10"/>
  <c r="AS14" i="8"/>
  <c r="AS17" i="9"/>
  <c r="AZ17" i="9" s="1"/>
  <c r="BE17" i="9" s="1"/>
  <c r="AH17" i="9"/>
  <c r="AN17" i="9" s="1"/>
  <c r="X15" i="6"/>
  <c r="AA15" i="7"/>
  <c r="AA15" i="6" s="1"/>
  <c r="M17" i="6"/>
  <c r="V16" i="10"/>
  <c r="AB16" i="10" s="1"/>
  <c r="CA16" i="13"/>
  <c r="CG16" i="13" s="1"/>
  <c r="AS18" i="10"/>
  <c r="CC14" i="7"/>
  <c r="CE14" i="7" s="1"/>
  <c r="BD14" i="7"/>
  <c r="BB14" i="6"/>
  <c r="AS20" i="10"/>
  <c r="R18" i="9"/>
  <c r="CE39" i="9"/>
  <c r="CE38" i="9"/>
  <c r="BH23" i="9"/>
  <c r="U16" i="7"/>
  <c r="S16" i="6"/>
  <c r="O14" i="6"/>
  <c r="R14" i="7"/>
  <c r="BT14" i="10"/>
  <c r="BX16" i="8"/>
  <c r="CA16" i="8" s="1"/>
  <c r="CG16" i="8" s="1"/>
  <c r="AF16" i="8"/>
  <c r="AR16" i="8" s="1"/>
  <c r="AZ14" i="13"/>
  <c r="AZ14" i="14"/>
  <c r="BD39" i="13"/>
  <c r="BD38" i="13"/>
  <c r="AN14" i="9"/>
  <c r="AW17" i="14"/>
  <c r="AW17" i="6" s="1"/>
  <c r="AZ16" i="9"/>
  <c r="BE16" i="9" s="1"/>
  <c r="BY16" i="14"/>
  <c r="AG16" i="14"/>
  <c r="BN17" i="6"/>
  <c r="R17" i="8"/>
  <c r="AL39" i="14"/>
  <c r="AL38" i="14"/>
  <c r="AZ14" i="12"/>
  <c r="AZ17" i="13"/>
  <c r="BE17" i="13" s="1"/>
  <c r="AZ14" i="8" l="1"/>
  <c r="CA15" i="12"/>
  <c r="CG15" i="12" s="1"/>
  <c r="R18" i="8"/>
  <c r="R18" i="12"/>
  <c r="AH14" i="8"/>
  <c r="AH20" i="10"/>
  <c r="AN20" i="10" s="1"/>
  <c r="N19" i="12"/>
  <c r="O19" i="12" s="1"/>
  <c r="J20" i="12"/>
  <c r="BK19" i="12"/>
  <c r="BL19" i="12" s="1"/>
  <c r="P19" i="12"/>
  <c r="Q19" i="12" s="1"/>
  <c r="R19" i="12" s="1"/>
  <c r="DB31" i="12"/>
  <c r="W19" i="12"/>
  <c r="X19" i="12" s="1"/>
  <c r="AA19" i="12" s="1"/>
  <c r="AV19" i="12"/>
  <c r="AW19" i="12" s="1"/>
  <c r="AT19" i="12"/>
  <c r="AU19" i="12" s="1"/>
  <c r="BZ19" i="12" s="1"/>
  <c r="T19" i="12"/>
  <c r="U19" i="12" s="1"/>
  <c r="BM19" i="12"/>
  <c r="BN19" i="12" s="1"/>
  <c r="Q17" i="6"/>
  <c r="AB14" i="12"/>
  <c r="CA17" i="12"/>
  <c r="CG17" i="12" s="1"/>
  <c r="AZ15" i="10"/>
  <c r="BE15" i="10" s="1"/>
  <c r="R19" i="13"/>
  <c r="BP19" i="13"/>
  <c r="BT19" i="13" s="1"/>
  <c r="BP19" i="9"/>
  <c r="BT19" i="9"/>
  <c r="AG19" i="9"/>
  <c r="BY19" i="9"/>
  <c r="V19" i="9"/>
  <c r="AB19" i="9" s="1"/>
  <c r="V19" i="13"/>
  <c r="AB19" i="13" s="1"/>
  <c r="AG19" i="13"/>
  <c r="BY19" i="13"/>
  <c r="BE14" i="14"/>
  <c r="BX14" i="7"/>
  <c r="AF14" i="7"/>
  <c r="AR14" i="7" s="1"/>
  <c r="R14" i="6"/>
  <c r="BX16" i="11"/>
  <c r="CA16" i="11" s="1"/>
  <c r="CG16" i="11" s="1"/>
  <c r="AF16" i="11"/>
  <c r="AR16" i="11" s="1"/>
  <c r="AG17" i="11"/>
  <c r="BY17" i="11"/>
  <c r="BL14" i="6"/>
  <c r="BP14" i="6" s="1"/>
  <c r="BP14" i="7"/>
  <c r="AF17" i="7"/>
  <c r="AR17" i="7" s="1"/>
  <c r="BX17" i="7"/>
  <c r="BX18" i="8"/>
  <c r="AF18" i="8"/>
  <c r="AR18" i="8" s="1"/>
  <c r="AS17" i="8"/>
  <c r="CG15" i="11"/>
  <c r="BP15" i="7"/>
  <c r="BT15" i="7" s="1"/>
  <c r="BL15" i="6"/>
  <c r="BP15" i="6" s="1"/>
  <c r="BT15" i="6" s="1"/>
  <c r="AW19" i="14"/>
  <c r="AW19" i="6" s="1"/>
  <c r="BL17" i="14"/>
  <c r="BP17" i="14" s="1"/>
  <c r="CG14" i="12"/>
  <c r="S25" i="7"/>
  <c r="BJ25" i="7"/>
  <c r="CG14" i="10"/>
  <c r="AA19" i="7"/>
  <c r="BY19" i="7"/>
  <c r="AG19" i="7"/>
  <c r="AS18" i="9"/>
  <c r="BE14" i="13"/>
  <c r="BH24" i="9"/>
  <c r="BD14" i="6"/>
  <c r="CC14" i="6"/>
  <c r="CE14" i="6" s="1"/>
  <c r="AH18" i="10"/>
  <c r="AN18" i="10" s="1"/>
  <c r="AQ21" i="14"/>
  <c r="AF18" i="7"/>
  <c r="AR18" i="7" s="1"/>
  <c r="BX18" i="7"/>
  <c r="AH15" i="13"/>
  <c r="AN15" i="13" s="1"/>
  <c r="AS15" i="13"/>
  <c r="AZ15" i="13" s="1"/>
  <c r="BE15" i="13" s="1"/>
  <c r="R17" i="11"/>
  <c r="V17" i="11" s="1"/>
  <c r="AB17" i="11" s="1"/>
  <c r="BH23" i="7"/>
  <c r="R16" i="6"/>
  <c r="BX16" i="7"/>
  <c r="AF16" i="7"/>
  <c r="AR16" i="7" s="1"/>
  <c r="AH15" i="12"/>
  <c r="AN15" i="12" s="1"/>
  <c r="AS15" i="12"/>
  <c r="BJ17" i="6"/>
  <c r="BP18" i="8"/>
  <c r="AF15" i="7"/>
  <c r="AR15" i="7" s="1"/>
  <c r="R15" i="6"/>
  <c r="BX15" i="7"/>
  <c r="CA15" i="7" s="1"/>
  <c r="CG15" i="7" s="1"/>
  <c r="AS18" i="12"/>
  <c r="Q18" i="11"/>
  <c r="S18" i="11"/>
  <c r="BJ18" i="11"/>
  <c r="O18" i="11"/>
  <c r="R18" i="11" s="1"/>
  <c r="M18" i="6"/>
  <c r="BH21" i="11"/>
  <c r="BX16" i="14"/>
  <c r="CA16" i="14" s="1"/>
  <c r="CG16" i="14" s="1"/>
  <c r="AF16" i="14"/>
  <c r="AR16" i="14" s="1"/>
  <c r="X18" i="11"/>
  <c r="AN14" i="14"/>
  <c r="CG14" i="13"/>
  <c r="L20" i="14"/>
  <c r="M19" i="14"/>
  <c r="AL39" i="11"/>
  <c r="AL38" i="11"/>
  <c r="CA18" i="10"/>
  <c r="CG18" i="10" s="1"/>
  <c r="BP19" i="7"/>
  <c r="BT19" i="7" s="1"/>
  <c r="AL39" i="12"/>
  <c r="AL38" i="12"/>
  <c r="AG17" i="14"/>
  <c r="BY17" i="14"/>
  <c r="DB32" i="9"/>
  <c r="AV20" i="9"/>
  <c r="AW20" i="9" s="1"/>
  <c r="J21" i="9"/>
  <c r="P20" i="9"/>
  <c r="Q20" i="9" s="1"/>
  <c r="W20" i="9"/>
  <c r="X20" i="9" s="1"/>
  <c r="AA20" i="9" s="1"/>
  <c r="BM20" i="9"/>
  <c r="BN20" i="9" s="1"/>
  <c r="AT20" i="9"/>
  <c r="AU20" i="9" s="1"/>
  <c r="BZ20" i="9" s="1"/>
  <c r="N20" i="9"/>
  <c r="O20" i="9" s="1"/>
  <c r="R20" i="9" s="1"/>
  <c r="T20" i="9"/>
  <c r="BK20" i="9"/>
  <c r="BL20" i="9" s="1"/>
  <c r="AU18" i="6"/>
  <c r="BZ18" i="6" s="1"/>
  <c r="AH16" i="8"/>
  <c r="AN16" i="8" s="1"/>
  <c r="DB32" i="6"/>
  <c r="J21" i="6"/>
  <c r="AH15" i="11"/>
  <c r="L27" i="7"/>
  <c r="M26" i="7"/>
  <c r="AZ14" i="10"/>
  <c r="BE14" i="12"/>
  <c r="BX18" i="9"/>
  <c r="CA18" i="9" s="1"/>
  <c r="AF18" i="9"/>
  <c r="AR18" i="9" s="1"/>
  <c r="AZ18" i="9" s="1"/>
  <c r="BE18" i="9" s="1"/>
  <c r="AH21" i="10"/>
  <c r="AN21" i="10" s="1"/>
  <c r="AS21" i="10"/>
  <c r="BD38" i="11"/>
  <c r="BD39" i="11"/>
  <c r="AB14" i="10"/>
  <c r="BH21" i="13"/>
  <c r="L20" i="11"/>
  <c r="M19" i="11"/>
  <c r="J20" i="11"/>
  <c r="DB31" i="11"/>
  <c r="P19" i="11"/>
  <c r="AV19" i="11"/>
  <c r="AW19" i="11" s="1"/>
  <c r="W19" i="11"/>
  <c r="N19" i="11"/>
  <c r="BM19" i="11"/>
  <c r="BN19" i="11" s="1"/>
  <c r="T19" i="11"/>
  <c r="BK19" i="11"/>
  <c r="AT19" i="11"/>
  <c r="AU19" i="11" s="1"/>
  <c r="BZ19" i="11" s="1"/>
  <c r="CG14" i="8"/>
  <c r="Q18" i="14"/>
  <c r="O18" i="14"/>
  <c r="BJ18" i="14"/>
  <c r="BL18" i="14" s="1"/>
  <c r="BP18" i="14" s="1"/>
  <c r="BT18" i="14" s="1"/>
  <c r="S18" i="14"/>
  <c r="U18" i="14" s="1"/>
  <c r="AB14" i="11"/>
  <c r="AZ18" i="10"/>
  <c r="BE18" i="10" s="1"/>
  <c r="BX19" i="9"/>
  <c r="CA19" i="9" s="1"/>
  <c r="CG19" i="9" s="1"/>
  <c r="AF19" i="9"/>
  <c r="AR19" i="9" s="1"/>
  <c r="V16" i="11"/>
  <c r="R19" i="7"/>
  <c r="AZ16" i="8"/>
  <c r="BE16" i="8" s="1"/>
  <c r="BD38" i="7"/>
  <c r="BD39" i="7"/>
  <c r="AN14" i="8"/>
  <c r="BJ25" i="10"/>
  <c r="S25" i="10"/>
  <c r="AG22" i="10"/>
  <c r="BY22" i="10"/>
  <c r="BD39" i="12"/>
  <c r="BD38" i="12"/>
  <c r="AH15" i="14"/>
  <c r="AN15" i="14" s="1"/>
  <c r="AS15" i="14"/>
  <c r="AZ15" i="14" s="1"/>
  <c r="BE15" i="14" s="1"/>
  <c r="AH17" i="10"/>
  <c r="AN17" i="10" s="1"/>
  <c r="AQ20" i="10"/>
  <c r="AU19" i="10"/>
  <c r="BZ19" i="10" s="1"/>
  <c r="CA19" i="10" s="1"/>
  <c r="BL17" i="6"/>
  <c r="BP17" i="6" s="1"/>
  <c r="BT17" i="6" s="1"/>
  <c r="BP17" i="7"/>
  <c r="BT17" i="7" s="1"/>
  <c r="AQ22" i="11"/>
  <c r="DB31" i="8"/>
  <c r="J20" i="8"/>
  <c r="P19" i="8"/>
  <c r="Q19" i="8" s="1"/>
  <c r="W19" i="8"/>
  <c r="X19" i="8" s="1"/>
  <c r="AA19" i="8" s="1"/>
  <c r="AV19" i="8"/>
  <c r="AW19" i="8" s="1"/>
  <c r="AT19" i="8"/>
  <c r="AU19" i="8" s="1"/>
  <c r="BZ19" i="8" s="1"/>
  <c r="T19" i="8"/>
  <c r="U19" i="8" s="1"/>
  <c r="BK19" i="8"/>
  <c r="BL19" i="8" s="1"/>
  <c r="BM19" i="8"/>
  <c r="BN19" i="8" s="1"/>
  <c r="N19" i="8"/>
  <c r="O19" i="8" s="1"/>
  <c r="BY14" i="7"/>
  <c r="U14" i="6"/>
  <c r="AG14" i="7"/>
  <c r="V14" i="7"/>
  <c r="AL38" i="6"/>
  <c r="AL39" i="6"/>
  <c r="AW18" i="11"/>
  <c r="AW18" i="6" s="1"/>
  <c r="CG14" i="14"/>
  <c r="BJ21" i="9"/>
  <c r="S21" i="9"/>
  <c r="AH15" i="10"/>
  <c r="AN15" i="10" s="1"/>
  <c r="AS18" i="13"/>
  <c r="S17" i="6"/>
  <c r="DB32" i="14"/>
  <c r="J21" i="14"/>
  <c r="P20" i="14"/>
  <c r="AV20" i="14"/>
  <c r="W20" i="14"/>
  <c r="AT20" i="14"/>
  <c r="AU20" i="14" s="1"/>
  <c r="BZ20" i="14" s="1"/>
  <c r="BM20" i="14"/>
  <c r="BK20" i="14"/>
  <c r="T20" i="14"/>
  <c r="N20" i="14"/>
  <c r="M22" i="13"/>
  <c r="L23" i="13"/>
  <c r="R17" i="14"/>
  <c r="AA14" i="6"/>
  <c r="V15" i="7"/>
  <c r="BY15" i="7"/>
  <c r="AG15" i="7"/>
  <c r="U15" i="6"/>
  <c r="AH19" i="10"/>
  <c r="AN19" i="10" s="1"/>
  <c r="CG16" i="9"/>
  <c r="AZ16" i="10"/>
  <c r="BE16" i="10" s="1"/>
  <c r="AH16" i="10"/>
  <c r="AN16" i="10" s="1"/>
  <c r="DB32" i="7"/>
  <c r="J21" i="7"/>
  <c r="W20" i="7"/>
  <c r="X20" i="7" s="1"/>
  <c r="P20" i="7"/>
  <c r="Q20" i="7" s="1"/>
  <c r="AV20" i="7"/>
  <c r="AW20" i="7" s="1"/>
  <c r="BK20" i="7"/>
  <c r="BL20" i="7" s="1"/>
  <c r="AT20" i="7"/>
  <c r="AU20" i="7" s="1"/>
  <c r="BM20" i="7"/>
  <c r="BN20" i="7" s="1"/>
  <c r="N20" i="7"/>
  <c r="O20" i="7" s="1"/>
  <c r="T20" i="7"/>
  <c r="U20" i="7" s="1"/>
  <c r="BY18" i="7"/>
  <c r="V18" i="7"/>
  <c r="AG18" i="7"/>
  <c r="V18" i="9"/>
  <c r="AN14" i="13"/>
  <c r="BH21" i="14"/>
  <c r="BN20" i="14"/>
  <c r="BE14" i="8"/>
  <c r="BX17" i="8"/>
  <c r="CA17" i="8" s="1"/>
  <c r="CG17" i="8" s="1"/>
  <c r="AF17" i="8"/>
  <c r="AR17" i="8" s="1"/>
  <c r="AS16" i="14"/>
  <c r="AH16" i="14"/>
  <c r="AN16" i="14" s="1"/>
  <c r="BY16" i="7"/>
  <c r="AG16" i="7"/>
  <c r="U16" i="6"/>
  <c r="V16" i="7"/>
  <c r="CE39" i="7"/>
  <c r="CE38" i="7"/>
  <c r="L27" i="10"/>
  <c r="M26" i="10"/>
  <c r="R22" i="10"/>
  <c r="DB40" i="10"/>
  <c r="J24" i="10"/>
  <c r="AV23" i="10"/>
  <c r="AW23" i="10" s="1"/>
  <c r="W23" i="10"/>
  <c r="X23" i="10" s="1"/>
  <c r="AA23" i="10" s="1"/>
  <c r="P23" i="10"/>
  <c r="Q23" i="10" s="1"/>
  <c r="N23" i="10"/>
  <c r="O23" i="10" s="1"/>
  <c r="R23" i="10" s="1"/>
  <c r="T23" i="10"/>
  <c r="U23" i="10" s="1"/>
  <c r="AT23" i="10"/>
  <c r="BM23" i="10"/>
  <c r="BK23" i="10"/>
  <c r="BL23" i="10" s="1"/>
  <c r="CE39" i="12"/>
  <c r="CE38" i="12"/>
  <c r="U20" i="9"/>
  <c r="BX19" i="13"/>
  <c r="AF19" i="13"/>
  <c r="AR19" i="13" s="1"/>
  <c r="AV20" i="13"/>
  <c r="AW20" i="13" s="1"/>
  <c r="P20" i="13"/>
  <c r="Q20" i="13" s="1"/>
  <c r="DB32" i="13"/>
  <c r="J21" i="13"/>
  <c r="W20" i="13"/>
  <c r="X20" i="13" s="1"/>
  <c r="AA20" i="13" s="1"/>
  <c r="AT20" i="13"/>
  <c r="BM20" i="13"/>
  <c r="BN20" i="13" s="1"/>
  <c r="BK20" i="13"/>
  <c r="BL20" i="13" s="1"/>
  <c r="T20" i="13"/>
  <c r="U20" i="13" s="1"/>
  <c r="N20" i="13"/>
  <c r="O20" i="13" s="1"/>
  <c r="R20" i="13" s="1"/>
  <c r="CE39" i="11"/>
  <c r="CE38" i="11"/>
  <c r="CG14" i="11"/>
  <c r="AZ15" i="12"/>
  <c r="BE15" i="12" s="1"/>
  <c r="V18" i="8"/>
  <c r="AB18" i="8" s="1"/>
  <c r="BY18" i="8"/>
  <c r="AG18" i="8"/>
  <c r="AL39" i="7"/>
  <c r="AL38" i="7"/>
  <c r="AQ20" i="13"/>
  <c r="AU19" i="13"/>
  <c r="BZ19" i="13" s="1"/>
  <c r="AN14" i="12"/>
  <c r="V17" i="8"/>
  <c r="AQ21" i="9"/>
  <c r="L23" i="9"/>
  <c r="M22" i="9"/>
  <c r="AZ15" i="11"/>
  <c r="BL16" i="6"/>
  <c r="BP16" i="6" s="1"/>
  <c r="BT16" i="6" s="1"/>
  <c r="BP16" i="7"/>
  <c r="BT16" i="7" s="1"/>
  <c r="BX18" i="13"/>
  <c r="CA18" i="13" s="1"/>
  <c r="CG18" i="13" s="1"/>
  <c r="AF18" i="13"/>
  <c r="AR18" i="13" s="1"/>
  <c r="BH22" i="10"/>
  <c r="BN21" i="10"/>
  <c r="BP21" i="10" s="1"/>
  <c r="V18" i="13"/>
  <c r="AB18" i="13" s="1"/>
  <c r="V17" i="7"/>
  <c r="AG17" i="7"/>
  <c r="U17" i="6"/>
  <c r="BY17" i="7"/>
  <c r="BT16" i="11"/>
  <c r="BJ21" i="13"/>
  <c r="S21" i="13"/>
  <c r="AN14" i="10"/>
  <c r="AH16" i="11"/>
  <c r="AN16" i="11" s="1"/>
  <c r="AS16" i="11"/>
  <c r="AS17" i="12"/>
  <c r="AZ17" i="12" s="1"/>
  <c r="AH17" i="12"/>
  <c r="AN17" i="12" s="1"/>
  <c r="BP18" i="7"/>
  <c r="BT18" i="7" s="1"/>
  <c r="AQ25" i="7"/>
  <c r="X18" i="14"/>
  <c r="AA18" i="14" s="1"/>
  <c r="BZ19" i="7"/>
  <c r="V18" i="12" l="1"/>
  <c r="AB18" i="12" s="1"/>
  <c r="AF18" i="12"/>
  <c r="BX18" i="12"/>
  <c r="CA18" i="12" s="1"/>
  <c r="CG18" i="12" s="1"/>
  <c r="V19" i="12"/>
  <c r="AB19" i="12" s="1"/>
  <c r="AG19" i="12"/>
  <c r="BY19" i="12"/>
  <c r="DB32" i="12"/>
  <c r="W20" i="12"/>
  <c r="X20" i="12" s="1"/>
  <c r="AA20" i="12" s="1"/>
  <c r="T20" i="12"/>
  <c r="U20" i="12" s="1"/>
  <c r="AV20" i="12"/>
  <c r="AW20" i="12" s="1"/>
  <c r="BK20" i="12"/>
  <c r="BL20" i="12" s="1"/>
  <c r="N20" i="12"/>
  <c r="O20" i="12" s="1"/>
  <c r="R20" i="12" s="1"/>
  <c r="J21" i="12"/>
  <c r="AT20" i="12"/>
  <c r="AU20" i="12" s="1"/>
  <c r="BZ20" i="12" s="1"/>
  <c r="P20" i="12"/>
  <c r="Q20" i="12" s="1"/>
  <c r="BM20" i="12"/>
  <c r="BN20" i="12" s="1"/>
  <c r="BX19" i="12"/>
  <c r="CA19" i="12" s="1"/>
  <c r="CG19" i="12" s="1"/>
  <c r="AF19" i="12"/>
  <c r="AR19" i="12" s="1"/>
  <c r="BP19" i="12"/>
  <c r="BT19" i="12" s="1"/>
  <c r="AZ18" i="13"/>
  <c r="BE18" i="13" s="1"/>
  <c r="BN19" i="6"/>
  <c r="BP20" i="9"/>
  <c r="BT20" i="9" s="1"/>
  <c r="CA19" i="13"/>
  <c r="CG19" i="13" s="1"/>
  <c r="R19" i="8"/>
  <c r="R18" i="14"/>
  <c r="X19" i="11"/>
  <c r="AA19" i="11" s="1"/>
  <c r="Q18" i="6"/>
  <c r="AU19" i="6"/>
  <c r="BZ19" i="6" s="1"/>
  <c r="AZ17" i="8"/>
  <c r="BE17" i="8" s="1"/>
  <c r="AH18" i="13"/>
  <c r="AN18" i="13" s="1"/>
  <c r="BP19" i="8"/>
  <c r="BT19" i="8" s="1"/>
  <c r="AZ19" i="10"/>
  <c r="BE19" i="10" s="1"/>
  <c r="BY20" i="13"/>
  <c r="AG20" i="13"/>
  <c r="V20" i="13"/>
  <c r="BE17" i="12"/>
  <c r="CG19" i="10"/>
  <c r="AQ26" i="7"/>
  <c r="BT21" i="10"/>
  <c r="AQ21" i="13"/>
  <c r="AU20" i="13"/>
  <c r="BZ20" i="13" s="1"/>
  <c r="BH22" i="14"/>
  <c r="AA20" i="7"/>
  <c r="BJ22" i="13"/>
  <c r="S22" i="13"/>
  <c r="BH22" i="13"/>
  <c r="BE14" i="10"/>
  <c r="DB35" i="6"/>
  <c r="J22" i="6"/>
  <c r="AF14" i="6"/>
  <c r="AR14" i="6" s="1"/>
  <c r="BX14" i="6"/>
  <c r="AH17" i="7"/>
  <c r="AN17" i="7" s="1"/>
  <c r="AS17" i="7"/>
  <c r="BH23" i="10"/>
  <c r="BN22" i="10"/>
  <c r="BP22" i="10" s="1"/>
  <c r="BT22" i="10" s="1"/>
  <c r="AS18" i="8"/>
  <c r="AZ18" i="8" s="1"/>
  <c r="AH18" i="8"/>
  <c r="AN18" i="8" s="1"/>
  <c r="AF20" i="13"/>
  <c r="AR20" i="13" s="1"/>
  <c r="BX20" i="13"/>
  <c r="BP20" i="13"/>
  <c r="V23" i="10"/>
  <c r="AB23" i="10" s="1"/>
  <c r="AG23" i="10"/>
  <c r="BY23" i="10"/>
  <c r="S26" i="10"/>
  <c r="BJ26" i="10"/>
  <c r="AH18" i="7"/>
  <c r="AN18" i="7" s="1"/>
  <c r="AS18" i="7"/>
  <c r="AG20" i="7"/>
  <c r="BY20" i="7"/>
  <c r="BP20" i="7"/>
  <c r="BT20" i="7" s="1"/>
  <c r="DB35" i="7"/>
  <c r="J22" i="7"/>
  <c r="P21" i="7"/>
  <c r="Q21" i="7" s="1"/>
  <c r="W21" i="7"/>
  <c r="X21" i="7" s="1"/>
  <c r="AV21" i="7"/>
  <c r="AW21" i="7" s="1"/>
  <c r="AT21" i="7"/>
  <c r="AU21" i="7" s="1"/>
  <c r="BK21" i="7"/>
  <c r="BL21" i="7" s="1"/>
  <c r="N21" i="7"/>
  <c r="O21" i="7" s="1"/>
  <c r="T21" i="7"/>
  <c r="U21" i="7" s="1"/>
  <c r="BM21" i="7"/>
  <c r="BN21" i="7" s="1"/>
  <c r="BY15" i="6"/>
  <c r="AG15" i="6"/>
  <c r="BX17" i="14"/>
  <c r="CA17" i="14" s="1"/>
  <c r="AF17" i="14"/>
  <c r="AR17" i="14" s="1"/>
  <c r="BY14" i="6"/>
  <c r="AG14" i="6"/>
  <c r="AG19" i="8"/>
  <c r="V19" i="8"/>
  <c r="AB19" i="8" s="1"/>
  <c r="BY19" i="8"/>
  <c r="AS22" i="10"/>
  <c r="AF19" i="7"/>
  <c r="AR19" i="7" s="1"/>
  <c r="BX19" i="7"/>
  <c r="CA19" i="7" s="1"/>
  <c r="CG19" i="7" s="1"/>
  <c r="Q19" i="11"/>
  <c r="BJ19" i="11"/>
  <c r="O19" i="11"/>
  <c r="S19" i="11"/>
  <c r="M19" i="6"/>
  <c r="S26" i="7"/>
  <c r="BJ26" i="7"/>
  <c r="V17" i="14"/>
  <c r="V17" i="6" s="1"/>
  <c r="S19" i="14"/>
  <c r="U19" i="14" s="1"/>
  <c r="O19" i="14"/>
  <c r="BJ19" i="14"/>
  <c r="Q19" i="14"/>
  <c r="AA18" i="11"/>
  <c r="X18" i="6"/>
  <c r="BH22" i="11"/>
  <c r="BL18" i="11"/>
  <c r="BJ18" i="6"/>
  <c r="BX15" i="6"/>
  <c r="CA15" i="6" s="1"/>
  <c r="CG15" i="6" s="1"/>
  <c r="AF15" i="6"/>
  <c r="AR15" i="6" s="1"/>
  <c r="BH24" i="7"/>
  <c r="BT17" i="14"/>
  <c r="CA18" i="8"/>
  <c r="CG18" i="8" s="1"/>
  <c r="BT14" i="7"/>
  <c r="AG17" i="6"/>
  <c r="BY17" i="6"/>
  <c r="AH16" i="7"/>
  <c r="AN16" i="7" s="1"/>
  <c r="AS16" i="7"/>
  <c r="AZ16" i="7" s="1"/>
  <c r="BE16" i="7" s="1"/>
  <c r="AB18" i="9"/>
  <c r="DB35" i="14"/>
  <c r="J22" i="14"/>
  <c r="W21" i="14"/>
  <c r="AV21" i="14"/>
  <c r="P21" i="14"/>
  <c r="BM21" i="14"/>
  <c r="BN21" i="14" s="1"/>
  <c r="BK21" i="14"/>
  <c r="AT21" i="14"/>
  <c r="T21" i="14"/>
  <c r="N21" i="14"/>
  <c r="AH14" i="7"/>
  <c r="AS14" i="7"/>
  <c r="AZ14" i="7" s="1"/>
  <c r="AQ21" i="10"/>
  <c r="AU20" i="10"/>
  <c r="BY18" i="14"/>
  <c r="V18" i="14"/>
  <c r="AB18" i="14" s="1"/>
  <c r="AG18" i="14"/>
  <c r="DB32" i="11"/>
  <c r="J21" i="11"/>
  <c r="AV20" i="11"/>
  <c r="W20" i="11"/>
  <c r="P20" i="11"/>
  <c r="AT20" i="11"/>
  <c r="AU20" i="11" s="1"/>
  <c r="BZ20" i="11" s="1"/>
  <c r="T20" i="11"/>
  <c r="N20" i="11"/>
  <c r="BM20" i="11"/>
  <c r="BN20" i="11" s="1"/>
  <c r="BK20" i="11"/>
  <c r="AS17" i="14"/>
  <c r="AF18" i="11"/>
  <c r="AR18" i="11" s="1"/>
  <c r="BX18" i="11"/>
  <c r="AZ17" i="7"/>
  <c r="BE17" i="7" s="1"/>
  <c r="AB17" i="7"/>
  <c r="DB41" i="10"/>
  <c r="J25" i="10"/>
  <c r="W24" i="10"/>
  <c r="X24" i="10" s="1"/>
  <c r="AA24" i="10" s="1"/>
  <c r="AV24" i="10"/>
  <c r="AW24" i="10" s="1"/>
  <c r="P24" i="10"/>
  <c r="Q24" i="10" s="1"/>
  <c r="BM24" i="10"/>
  <c r="N24" i="10"/>
  <c r="O24" i="10" s="1"/>
  <c r="AT24" i="10"/>
  <c r="BK24" i="10"/>
  <c r="BL24" i="10" s="1"/>
  <c r="T24" i="10"/>
  <c r="U24" i="10" s="1"/>
  <c r="AB16" i="7"/>
  <c r="V16" i="6"/>
  <c r="AB18" i="7"/>
  <c r="R20" i="7"/>
  <c r="V20" i="7" s="1"/>
  <c r="AH15" i="7"/>
  <c r="AN15" i="7" s="1"/>
  <c r="AS15" i="7"/>
  <c r="AZ15" i="7" s="1"/>
  <c r="BE15" i="7" s="1"/>
  <c r="BX19" i="8"/>
  <c r="CA19" i="8" s="1"/>
  <c r="CG19" i="8" s="1"/>
  <c r="AF19" i="8"/>
  <c r="AR19" i="8" s="1"/>
  <c r="J21" i="8"/>
  <c r="DB32" i="8"/>
  <c r="P20" i="8"/>
  <c r="Q20" i="8" s="1"/>
  <c r="W20" i="8"/>
  <c r="X20" i="8" s="1"/>
  <c r="AA20" i="8" s="1"/>
  <c r="AV20" i="8"/>
  <c r="AW20" i="8" s="1"/>
  <c r="BK20" i="8"/>
  <c r="BL20" i="8" s="1"/>
  <c r="BM20" i="8"/>
  <c r="BN20" i="8" s="1"/>
  <c r="T20" i="8"/>
  <c r="U20" i="8" s="1"/>
  <c r="N20" i="8"/>
  <c r="O20" i="8" s="1"/>
  <c r="AT20" i="8"/>
  <c r="AU20" i="8" s="1"/>
  <c r="BZ20" i="8" s="1"/>
  <c r="O18" i="6"/>
  <c r="AB16" i="11"/>
  <c r="AF18" i="14"/>
  <c r="AR18" i="14" s="1"/>
  <c r="BX18" i="14"/>
  <c r="L21" i="11"/>
  <c r="M20" i="11"/>
  <c r="L28" i="7"/>
  <c r="M27" i="7"/>
  <c r="L21" i="14"/>
  <c r="M20" i="14"/>
  <c r="X20" i="14" s="1"/>
  <c r="AA20" i="14" s="1"/>
  <c r="AZ16" i="14"/>
  <c r="U18" i="11"/>
  <c r="S18" i="6"/>
  <c r="BT18" i="8"/>
  <c r="CA16" i="7"/>
  <c r="CG16" i="7" s="1"/>
  <c r="BX17" i="11"/>
  <c r="CA17" i="11" s="1"/>
  <c r="AF17" i="11"/>
  <c r="AR17" i="11" s="1"/>
  <c r="R18" i="6"/>
  <c r="BH25" i="9"/>
  <c r="AH18" i="9"/>
  <c r="AS19" i="7"/>
  <c r="AH17" i="8"/>
  <c r="CA17" i="7"/>
  <c r="CG17" i="7" s="1"/>
  <c r="BT14" i="6"/>
  <c r="AZ16" i="11"/>
  <c r="BE16" i="11" s="1"/>
  <c r="CA14" i="7"/>
  <c r="AS19" i="9"/>
  <c r="AZ19" i="9" s="1"/>
  <c r="AH19" i="9"/>
  <c r="AN19" i="9" s="1"/>
  <c r="L24" i="9"/>
  <c r="M23" i="9"/>
  <c r="AF22" i="10"/>
  <c r="AR22" i="10" s="1"/>
  <c r="BX22" i="10"/>
  <c r="BZ20" i="7"/>
  <c r="AB15" i="7"/>
  <c r="AB15" i="6" s="1"/>
  <c r="V15" i="6"/>
  <c r="AV21" i="9"/>
  <c r="AW21" i="9" s="1"/>
  <c r="DB35" i="9"/>
  <c r="J22" i="9"/>
  <c r="P21" i="9"/>
  <c r="Q21" i="9" s="1"/>
  <c r="W21" i="9"/>
  <c r="X21" i="9" s="1"/>
  <c r="AA21" i="9" s="1"/>
  <c r="T21" i="9"/>
  <c r="U21" i="9" s="1"/>
  <c r="BM21" i="9"/>
  <c r="BN21" i="9" s="1"/>
  <c r="BK21" i="9"/>
  <c r="BL21" i="9" s="1"/>
  <c r="BP21" i="9" s="1"/>
  <c r="AT21" i="9"/>
  <c r="N21" i="9"/>
  <c r="O21" i="9" s="1"/>
  <c r="AZ18" i="7"/>
  <c r="BE18" i="7" s="1"/>
  <c r="BD39" i="6"/>
  <c r="BD38" i="6"/>
  <c r="AH17" i="11"/>
  <c r="AN17" i="11" s="1"/>
  <c r="AS17" i="11"/>
  <c r="AH19" i="13"/>
  <c r="AN19" i="13" s="1"/>
  <c r="AS19" i="13"/>
  <c r="AZ19" i="13" s="1"/>
  <c r="BE15" i="11"/>
  <c r="AQ22" i="9"/>
  <c r="AU21" i="9"/>
  <c r="BZ21" i="9" s="1"/>
  <c r="AG20" i="9"/>
  <c r="BY20" i="9"/>
  <c r="V20" i="9"/>
  <c r="AB20" i="9" s="1"/>
  <c r="BX23" i="10"/>
  <c r="AF23" i="10"/>
  <c r="AR23" i="10" s="1"/>
  <c r="L28" i="10"/>
  <c r="M27" i="10"/>
  <c r="S22" i="9"/>
  <c r="BJ22" i="9"/>
  <c r="AB17" i="8"/>
  <c r="DB35" i="13"/>
  <c r="AV21" i="13"/>
  <c r="AW21" i="13" s="1"/>
  <c r="J22" i="13"/>
  <c r="P21" i="13"/>
  <c r="Q21" i="13" s="1"/>
  <c r="W21" i="13"/>
  <c r="X21" i="13" s="1"/>
  <c r="AA21" i="13" s="1"/>
  <c r="BM21" i="13"/>
  <c r="BN21" i="13" s="1"/>
  <c r="AT21" i="13"/>
  <c r="BK21" i="13"/>
  <c r="BL21" i="13" s="1"/>
  <c r="T21" i="13"/>
  <c r="U21" i="13" s="1"/>
  <c r="N21" i="13"/>
  <c r="O21" i="13" s="1"/>
  <c r="AG16" i="6"/>
  <c r="BY16" i="6"/>
  <c r="BN20" i="6"/>
  <c r="L24" i="13"/>
  <c r="M23" i="13"/>
  <c r="AB14" i="7"/>
  <c r="V14" i="6"/>
  <c r="AQ23" i="11"/>
  <c r="V22" i="10"/>
  <c r="CG18" i="9"/>
  <c r="AN15" i="11"/>
  <c r="BX20" i="9"/>
  <c r="AF20" i="9"/>
  <c r="AR20" i="9" s="1"/>
  <c r="X19" i="14"/>
  <c r="AA19" i="14" s="1"/>
  <c r="BX16" i="6"/>
  <c r="CA16" i="6" s="1"/>
  <c r="CG16" i="6" s="1"/>
  <c r="AF16" i="6"/>
  <c r="AR16" i="6" s="1"/>
  <c r="CA18" i="7"/>
  <c r="CG18" i="7" s="1"/>
  <c r="AQ22" i="14"/>
  <c r="AU21" i="14"/>
  <c r="BZ21" i="14" s="1"/>
  <c r="CE39" i="6"/>
  <c r="CE38" i="6"/>
  <c r="V19" i="7"/>
  <c r="R17" i="6"/>
  <c r="BX20" i="12" l="1"/>
  <c r="AF20" i="12"/>
  <c r="AR20" i="12" s="1"/>
  <c r="BP20" i="12"/>
  <c r="BT20" i="12" s="1"/>
  <c r="AR18" i="12"/>
  <c r="AZ18" i="12" s="1"/>
  <c r="BE18" i="12" s="1"/>
  <c r="AH18" i="12"/>
  <c r="AN18" i="12" s="1"/>
  <c r="P21" i="12"/>
  <c r="Q21" i="12" s="1"/>
  <c r="AT21" i="12"/>
  <c r="AU21" i="12" s="1"/>
  <c r="BZ21" i="12" s="1"/>
  <c r="AV21" i="12"/>
  <c r="AW21" i="12" s="1"/>
  <c r="DB35" i="12"/>
  <c r="W21" i="12"/>
  <c r="X21" i="12" s="1"/>
  <c r="AA21" i="12" s="1"/>
  <c r="T21" i="12"/>
  <c r="U21" i="12" s="1"/>
  <c r="J22" i="12"/>
  <c r="BM21" i="12"/>
  <c r="BN21" i="12" s="1"/>
  <c r="N21" i="12"/>
  <c r="O21" i="12" s="1"/>
  <c r="R21" i="12" s="1"/>
  <c r="BK21" i="12"/>
  <c r="BL21" i="12" s="1"/>
  <c r="AG20" i="12"/>
  <c r="BY20" i="12"/>
  <c r="V20" i="12"/>
  <c r="AB20" i="12" s="1"/>
  <c r="AH19" i="12"/>
  <c r="AN19" i="12" s="1"/>
  <c r="AS19" i="12"/>
  <c r="AZ19" i="12" s="1"/>
  <c r="BE19" i="12" s="1"/>
  <c r="AH19" i="7"/>
  <c r="AN19" i="7" s="1"/>
  <c r="AH22" i="10"/>
  <c r="AN22" i="10" s="1"/>
  <c r="CA20" i="13"/>
  <c r="CG20" i="13" s="1"/>
  <c r="AB16" i="6"/>
  <c r="AA19" i="6"/>
  <c r="AH17" i="14"/>
  <c r="CA20" i="9"/>
  <c r="R20" i="8"/>
  <c r="BX20" i="8" s="1"/>
  <c r="CA20" i="8" s="1"/>
  <c r="Q19" i="6"/>
  <c r="R21" i="13"/>
  <c r="V21" i="13" s="1"/>
  <c r="AZ17" i="11"/>
  <c r="BE17" i="11" s="1"/>
  <c r="AB20" i="7"/>
  <c r="BE19" i="13"/>
  <c r="AG21" i="9"/>
  <c r="BY21" i="9"/>
  <c r="BY21" i="13"/>
  <c r="AG21" i="13"/>
  <c r="BE14" i="7"/>
  <c r="BP21" i="13"/>
  <c r="BT21" i="13" s="1"/>
  <c r="AB19" i="7"/>
  <c r="AB22" i="10"/>
  <c r="BJ23" i="9"/>
  <c r="S23" i="9"/>
  <c r="AN17" i="8"/>
  <c r="AN18" i="9"/>
  <c r="AG20" i="8"/>
  <c r="BY20" i="8"/>
  <c r="V20" i="8"/>
  <c r="DB35" i="11"/>
  <c r="P21" i="11"/>
  <c r="J22" i="11"/>
  <c r="AV21" i="11"/>
  <c r="W21" i="11"/>
  <c r="N21" i="11"/>
  <c r="T21" i="11"/>
  <c r="BM21" i="11"/>
  <c r="BN21" i="11" s="1"/>
  <c r="BK21" i="11"/>
  <c r="AT21" i="11"/>
  <c r="AU21" i="11" s="1"/>
  <c r="BZ21" i="11" s="1"/>
  <c r="AN14" i="7"/>
  <c r="BL19" i="14"/>
  <c r="BP19" i="14" s="1"/>
  <c r="AH19" i="8"/>
  <c r="AN19" i="8" s="1"/>
  <c r="AS19" i="8"/>
  <c r="AZ19" i="8" s="1"/>
  <c r="BY21" i="7"/>
  <c r="AG21" i="7"/>
  <c r="BH23" i="14"/>
  <c r="AQ23" i="14"/>
  <c r="CG20" i="9"/>
  <c r="BJ23" i="13"/>
  <c r="S23" i="13"/>
  <c r="AH16" i="6"/>
  <c r="AN16" i="6" s="1"/>
  <c r="AS16" i="6"/>
  <c r="AZ16" i="6" s="1"/>
  <c r="BE16" i="6" s="1"/>
  <c r="S27" i="10"/>
  <c r="BJ27" i="10"/>
  <c r="BE18" i="8"/>
  <c r="R21" i="9"/>
  <c r="AU20" i="6"/>
  <c r="BZ20" i="6" s="1"/>
  <c r="L25" i="9"/>
  <c r="M24" i="9"/>
  <c r="X19" i="6"/>
  <c r="CG17" i="11"/>
  <c r="BE16" i="14"/>
  <c r="CA18" i="14"/>
  <c r="CG18" i="14" s="1"/>
  <c r="R24" i="10"/>
  <c r="V24" i="10" s="1"/>
  <c r="AB24" i="10" s="1"/>
  <c r="BZ20" i="10"/>
  <c r="CA20" i="10" s="1"/>
  <c r="AZ20" i="10"/>
  <c r="DB37" i="14"/>
  <c r="J23" i="14"/>
  <c r="P22" i="14"/>
  <c r="W22" i="14"/>
  <c r="AV22" i="14"/>
  <c r="BM22" i="14"/>
  <c r="BN22" i="14" s="1"/>
  <c r="AT22" i="14"/>
  <c r="AU22" i="14" s="1"/>
  <c r="BZ22" i="14" s="1"/>
  <c r="BK22" i="14"/>
  <c r="N22" i="14"/>
  <c r="T22" i="14"/>
  <c r="AS17" i="6"/>
  <c r="BP18" i="11"/>
  <c r="BL18" i="6"/>
  <c r="BP18" i="6" s="1"/>
  <c r="AA18" i="6"/>
  <c r="R19" i="14"/>
  <c r="AB17" i="14"/>
  <c r="AS14" i="6"/>
  <c r="AH14" i="6"/>
  <c r="AH15" i="6"/>
  <c r="AN15" i="6" s="1"/>
  <c r="AS15" i="6"/>
  <c r="R21" i="7"/>
  <c r="AA21" i="7"/>
  <c r="AS20" i="7"/>
  <c r="BH24" i="10"/>
  <c r="BN23" i="10"/>
  <c r="BP23" i="10" s="1"/>
  <c r="BT23" i="10" s="1"/>
  <c r="J23" i="6"/>
  <c r="DB37" i="6"/>
  <c r="AB20" i="13"/>
  <c r="AG18" i="11"/>
  <c r="BY18" i="11"/>
  <c r="CA18" i="11" s="1"/>
  <c r="CG18" i="11" s="1"/>
  <c r="V18" i="11"/>
  <c r="U18" i="6"/>
  <c r="L29" i="7"/>
  <c r="M28" i="7"/>
  <c r="BH25" i="7"/>
  <c r="BL19" i="11"/>
  <c r="BJ19" i="6"/>
  <c r="AH23" i="10"/>
  <c r="AS23" i="10"/>
  <c r="BE19" i="9"/>
  <c r="AB14" i="6"/>
  <c r="AQ24" i="11"/>
  <c r="M24" i="13"/>
  <c r="L25" i="13"/>
  <c r="DB37" i="13"/>
  <c r="J23" i="13"/>
  <c r="AV22" i="13"/>
  <c r="AW22" i="13" s="1"/>
  <c r="P22" i="13"/>
  <c r="Q22" i="13" s="1"/>
  <c r="W22" i="13"/>
  <c r="X22" i="13" s="1"/>
  <c r="AA22" i="13" s="1"/>
  <c r="BM22" i="13"/>
  <c r="BK22" i="13"/>
  <c r="AT22" i="13"/>
  <c r="N22" i="13"/>
  <c r="O22" i="13" s="1"/>
  <c r="T22" i="13"/>
  <c r="U22" i="13" s="1"/>
  <c r="L29" i="10"/>
  <c r="M28" i="10"/>
  <c r="CG14" i="7"/>
  <c r="BH26" i="9"/>
  <c r="S20" i="11"/>
  <c r="O20" i="11"/>
  <c r="BJ20" i="11"/>
  <c r="Q20" i="11"/>
  <c r="M20" i="6"/>
  <c r="BP20" i="8"/>
  <c r="AG24" i="10"/>
  <c r="BY24" i="10"/>
  <c r="DB42" i="10"/>
  <c r="J26" i="10"/>
  <c r="AV25" i="10"/>
  <c r="AW25" i="10" s="1"/>
  <c r="W25" i="10"/>
  <c r="X25" i="10" s="1"/>
  <c r="AA25" i="10" s="1"/>
  <c r="P25" i="10"/>
  <c r="Q25" i="10" s="1"/>
  <c r="BM25" i="10"/>
  <c r="BK25" i="10"/>
  <c r="BL25" i="10" s="1"/>
  <c r="N25" i="10"/>
  <c r="O25" i="10" s="1"/>
  <c r="AT25" i="10"/>
  <c r="T25" i="10"/>
  <c r="U25" i="10" s="1"/>
  <c r="AB17" i="6"/>
  <c r="X20" i="11"/>
  <c r="AA20" i="11" s="1"/>
  <c r="AS18" i="14"/>
  <c r="AZ18" i="14" s="1"/>
  <c r="BE18" i="14" s="1"/>
  <c r="AH18" i="14"/>
  <c r="AU21" i="10"/>
  <c r="AQ22" i="10"/>
  <c r="AZ15" i="6"/>
  <c r="BE15" i="6" s="1"/>
  <c r="BY19" i="14"/>
  <c r="AG19" i="14"/>
  <c r="U19" i="11"/>
  <c r="S19" i="6"/>
  <c r="AZ17" i="14"/>
  <c r="BP21" i="7"/>
  <c r="BT20" i="13"/>
  <c r="CA14" i="6"/>
  <c r="BL22" i="13"/>
  <c r="AQ22" i="13"/>
  <c r="AU21" i="13"/>
  <c r="BZ21" i="13" s="1"/>
  <c r="AS20" i="13"/>
  <c r="AZ20" i="13" s="1"/>
  <c r="AH20" i="13"/>
  <c r="BT21" i="9"/>
  <c r="AQ23" i="9"/>
  <c r="J23" i="9"/>
  <c r="DB37" i="9"/>
  <c r="W22" i="9"/>
  <c r="X22" i="9" s="1"/>
  <c r="AA22" i="9" s="1"/>
  <c r="AV22" i="9"/>
  <c r="AW22" i="9" s="1"/>
  <c r="P22" i="9"/>
  <c r="Q22" i="9" s="1"/>
  <c r="BK22" i="9"/>
  <c r="BL22" i="9" s="1"/>
  <c r="AT22" i="9"/>
  <c r="AU22" i="9" s="1"/>
  <c r="BZ22" i="9" s="1"/>
  <c r="N22" i="9"/>
  <c r="O22" i="9" s="1"/>
  <c r="BM22" i="9"/>
  <c r="BN22" i="9" s="1"/>
  <c r="T22" i="9"/>
  <c r="U22" i="9" s="1"/>
  <c r="L22" i="14"/>
  <c r="M21" i="14"/>
  <c r="AW21" i="14" s="1"/>
  <c r="AF17" i="6"/>
  <c r="AR17" i="6" s="1"/>
  <c r="BX17" i="6"/>
  <c r="CA17" i="6" s="1"/>
  <c r="CG17" i="6" s="1"/>
  <c r="BX21" i="13"/>
  <c r="AF21" i="13"/>
  <c r="AR21" i="13" s="1"/>
  <c r="AH20" i="9"/>
  <c r="AN20" i="9" s="1"/>
  <c r="AS20" i="9"/>
  <c r="AZ20" i="9" s="1"/>
  <c r="AF18" i="6"/>
  <c r="AR18" i="6" s="1"/>
  <c r="BX18" i="6"/>
  <c r="BJ20" i="14"/>
  <c r="BL20" i="14" s="1"/>
  <c r="BP20" i="14" s="1"/>
  <c r="BT20" i="14" s="1"/>
  <c r="S20" i="14"/>
  <c r="U20" i="14" s="1"/>
  <c r="Q20" i="14"/>
  <c r="O20" i="14"/>
  <c r="O20" i="6" s="1"/>
  <c r="BJ27" i="7"/>
  <c r="S27" i="7"/>
  <c r="L22" i="11"/>
  <c r="M21" i="11"/>
  <c r="J22" i="8"/>
  <c r="DB35" i="8"/>
  <c r="P21" i="8"/>
  <c r="Q21" i="8" s="1"/>
  <c r="AV21" i="8"/>
  <c r="AW21" i="8" s="1"/>
  <c r="W21" i="8"/>
  <c r="X21" i="8" s="1"/>
  <c r="AA21" i="8" s="1"/>
  <c r="BM21" i="8"/>
  <c r="BN21" i="8" s="1"/>
  <c r="BN21" i="6" s="1"/>
  <c r="AT21" i="8"/>
  <c r="AU21" i="8" s="1"/>
  <c r="BZ21" i="8" s="1"/>
  <c r="N21" i="8"/>
  <c r="O21" i="8" s="1"/>
  <c r="BK21" i="8"/>
  <c r="BL21" i="8" s="1"/>
  <c r="T21" i="8"/>
  <c r="U21" i="8" s="1"/>
  <c r="AW20" i="14"/>
  <c r="AF20" i="7"/>
  <c r="AR20" i="7" s="1"/>
  <c r="AZ20" i="7" s="1"/>
  <c r="BE20" i="7" s="1"/>
  <c r="BX20" i="7"/>
  <c r="CA20" i="7" s="1"/>
  <c r="CG20" i="7" s="1"/>
  <c r="AN17" i="14"/>
  <c r="AW20" i="11"/>
  <c r="AW20" i="6" s="1"/>
  <c r="BH23" i="11"/>
  <c r="R19" i="11"/>
  <c r="O19" i="6"/>
  <c r="AZ19" i="7"/>
  <c r="BE19" i="7" s="1"/>
  <c r="CG17" i="14"/>
  <c r="BZ21" i="7"/>
  <c r="DB37" i="7"/>
  <c r="J23" i="7"/>
  <c r="P22" i="7"/>
  <c r="Q22" i="7" s="1"/>
  <c r="AV22" i="7"/>
  <c r="AW22" i="7" s="1"/>
  <c r="W22" i="7"/>
  <c r="X22" i="7" s="1"/>
  <c r="T22" i="7"/>
  <c r="U22" i="7" s="1"/>
  <c r="BK22" i="7"/>
  <c r="BL22" i="7" s="1"/>
  <c r="AT22" i="7"/>
  <c r="AU22" i="7" s="1"/>
  <c r="BM22" i="7"/>
  <c r="BN22" i="7" s="1"/>
  <c r="N22" i="7"/>
  <c r="O22" i="7" s="1"/>
  <c r="AZ14" i="6"/>
  <c r="BH23" i="13"/>
  <c r="BN22" i="13"/>
  <c r="AQ27" i="7"/>
  <c r="BP21" i="12" l="1"/>
  <c r="BT21" i="12" s="1"/>
  <c r="AG21" i="12"/>
  <c r="BY21" i="12"/>
  <c r="V21" i="12"/>
  <c r="AB21" i="12" s="1"/>
  <c r="BX21" i="12"/>
  <c r="AF21" i="12"/>
  <c r="AR21" i="12" s="1"/>
  <c r="AH20" i="12"/>
  <c r="AN20" i="12" s="1"/>
  <c r="AS20" i="12"/>
  <c r="AZ20" i="12" s="1"/>
  <c r="BE20" i="12" s="1"/>
  <c r="P22" i="12"/>
  <c r="Q22" i="12" s="1"/>
  <c r="AT22" i="12"/>
  <c r="AU22" i="12" s="1"/>
  <c r="BZ22" i="12" s="1"/>
  <c r="AV22" i="12"/>
  <c r="AW22" i="12" s="1"/>
  <c r="BK22" i="12"/>
  <c r="BL22" i="12" s="1"/>
  <c r="DB37" i="12"/>
  <c r="W22" i="12"/>
  <c r="X22" i="12" s="1"/>
  <c r="AA22" i="12" s="1"/>
  <c r="N22" i="12"/>
  <c r="O22" i="12" s="1"/>
  <c r="R22" i="12" s="1"/>
  <c r="J23" i="12"/>
  <c r="BM22" i="12"/>
  <c r="BN22" i="12" s="1"/>
  <c r="T22" i="12"/>
  <c r="U22" i="12" s="1"/>
  <c r="CA20" i="12"/>
  <c r="CG20" i="12" s="1"/>
  <c r="AF20" i="8"/>
  <c r="AR20" i="8" s="1"/>
  <c r="BP22" i="9"/>
  <c r="R25" i="10"/>
  <c r="AZ17" i="6"/>
  <c r="BE17" i="6" s="1"/>
  <c r="BP22" i="13"/>
  <c r="BT22" i="13" s="1"/>
  <c r="R20" i="11"/>
  <c r="BE20" i="13"/>
  <c r="BE19" i="8"/>
  <c r="BE20" i="9"/>
  <c r="BY22" i="9"/>
  <c r="AG22" i="9"/>
  <c r="BT22" i="9"/>
  <c r="BE14" i="6"/>
  <c r="L26" i="13"/>
  <c r="M25" i="13"/>
  <c r="BH26" i="7"/>
  <c r="AB18" i="11"/>
  <c r="V18" i="6"/>
  <c r="BH25" i="10"/>
  <c r="BN24" i="10"/>
  <c r="BP24" i="10" s="1"/>
  <c r="AF19" i="14"/>
  <c r="AR19" i="14" s="1"/>
  <c r="BX19" i="14"/>
  <c r="CA19" i="14" s="1"/>
  <c r="AH17" i="6"/>
  <c r="AN17" i="6" s="1"/>
  <c r="AB21" i="13"/>
  <c r="AS21" i="9"/>
  <c r="BP22" i="7"/>
  <c r="BT22" i="7" s="1"/>
  <c r="BH24" i="11"/>
  <c r="BP21" i="8"/>
  <c r="BT21" i="8" s="1"/>
  <c r="J23" i="8"/>
  <c r="P22" i="8"/>
  <c r="Q22" i="8" s="1"/>
  <c r="DB37" i="8"/>
  <c r="AV22" i="8"/>
  <c r="AW22" i="8" s="1"/>
  <c r="W22" i="8"/>
  <c r="X22" i="8" s="1"/>
  <c r="AA22" i="8" s="1"/>
  <c r="BM22" i="8"/>
  <c r="BN22" i="8" s="1"/>
  <c r="N22" i="8"/>
  <c r="O22" i="8" s="1"/>
  <c r="AT22" i="8"/>
  <c r="AU22" i="8" s="1"/>
  <c r="BZ22" i="8" s="1"/>
  <c r="BK22" i="8"/>
  <c r="BL22" i="8" s="1"/>
  <c r="T22" i="8"/>
  <c r="U22" i="8" s="1"/>
  <c r="M22" i="11"/>
  <c r="L23" i="11"/>
  <c r="BY20" i="14"/>
  <c r="AG20" i="14"/>
  <c r="Q21" i="14"/>
  <c r="S21" i="14"/>
  <c r="U21" i="14" s="1"/>
  <c r="O21" i="14"/>
  <c r="BJ21" i="14"/>
  <c r="R22" i="9"/>
  <c r="CG14" i="6"/>
  <c r="BT21" i="7"/>
  <c r="V19" i="14"/>
  <c r="BZ21" i="10"/>
  <c r="CA21" i="10" s="1"/>
  <c r="CG21" i="10" s="1"/>
  <c r="AZ21" i="10"/>
  <c r="BE21" i="10" s="1"/>
  <c r="U20" i="11"/>
  <c r="S20" i="6"/>
  <c r="L30" i="10"/>
  <c r="M29" i="10"/>
  <c r="BJ24" i="13"/>
  <c r="S24" i="13"/>
  <c r="X21" i="14"/>
  <c r="AA21" i="14" s="1"/>
  <c r="S28" i="7"/>
  <c r="BJ28" i="7"/>
  <c r="DB40" i="6"/>
  <c r="J24" i="6"/>
  <c r="BT18" i="11"/>
  <c r="BX21" i="9"/>
  <c r="CA21" i="9" s="1"/>
  <c r="AF21" i="9"/>
  <c r="AR21" i="9" s="1"/>
  <c r="AQ24" i="14"/>
  <c r="BT19" i="14"/>
  <c r="DB37" i="11"/>
  <c r="J23" i="11"/>
  <c r="AV22" i="11"/>
  <c r="P22" i="11"/>
  <c r="W22" i="11"/>
  <c r="X22" i="11" s="1"/>
  <c r="AA22" i="11" s="1"/>
  <c r="T22" i="11"/>
  <c r="BM22" i="11"/>
  <c r="BN22" i="11" s="1"/>
  <c r="AT22" i="11"/>
  <c r="AU22" i="11" s="1"/>
  <c r="BZ22" i="11" s="1"/>
  <c r="BK22" i="11"/>
  <c r="N22" i="11"/>
  <c r="S21" i="11"/>
  <c r="O21" i="11"/>
  <c r="O21" i="6" s="1"/>
  <c r="BJ21" i="11"/>
  <c r="Q21" i="11"/>
  <c r="M21" i="6"/>
  <c r="AQ23" i="10"/>
  <c r="AU22" i="10"/>
  <c r="AF25" i="10"/>
  <c r="AR25" i="10" s="1"/>
  <c r="BX25" i="10"/>
  <c r="AF20" i="11"/>
  <c r="AR20" i="11" s="1"/>
  <c r="BX20" i="11"/>
  <c r="S28" i="10"/>
  <c r="BJ28" i="10"/>
  <c r="AQ25" i="11"/>
  <c r="BT18" i="6"/>
  <c r="DB40" i="14"/>
  <c r="J24" i="14"/>
  <c r="AV23" i="14"/>
  <c r="P23" i="14"/>
  <c r="W23" i="14"/>
  <c r="BM23" i="14"/>
  <c r="BK23" i="14"/>
  <c r="AT23" i="14"/>
  <c r="AU23" i="14" s="1"/>
  <c r="BZ23" i="14" s="1"/>
  <c r="N23" i="14"/>
  <c r="T23" i="14"/>
  <c r="AW21" i="11"/>
  <c r="AW21" i="6" s="1"/>
  <c r="AS20" i="8"/>
  <c r="AZ20" i="8" s="1"/>
  <c r="BE20" i="8" s="1"/>
  <c r="AH20" i="8"/>
  <c r="AU21" i="6"/>
  <c r="BZ21" i="6" s="1"/>
  <c r="AQ28" i="7"/>
  <c r="BH24" i="13"/>
  <c r="R22" i="7"/>
  <c r="V22" i="7" s="1"/>
  <c r="AG22" i="7"/>
  <c r="BY22" i="7"/>
  <c r="J24" i="7"/>
  <c r="DB40" i="7"/>
  <c r="AV23" i="7"/>
  <c r="AW23" i="7" s="1"/>
  <c r="P23" i="7"/>
  <c r="Q23" i="7" s="1"/>
  <c r="W23" i="7"/>
  <c r="X23" i="7" s="1"/>
  <c r="AT23" i="7"/>
  <c r="AU23" i="7" s="1"/>
  <c r="BK23" i="7"/>
  <c r="BL23" i="7" s="1"/>
  <c r="N23" i="7"/>
  <c r="O23" i="7" s="1"/>
  <c r="T23" i="7"/>
  <c r="U23" i="7" s="1"/>
  <c r="BM23" i="7"/>
  <c r="BN23" i="7" s="1"/>
  <c r="R21" i="8"/>
  <c r="CA21" i="13"/>
  <c r="L23" i="14"/>
  <c r="M22" i="14"/>
  <c r="X22" i="14" s="1"/>
  <c r="AA22" i="14" s="1"/>
  <c r="AQ24" i="9"/>
  <c r="AQ23" i="13"/>
  <c r="AU22" i="13"/>
  <c r="BZ22" i="13" s="1"/>
  <c r="BE17" i="14"/>
  <c r="AG19" i="11"/>
  <c r="BY19" i="11"/>
  <c r="V19" i="11"/>
  <c r="U19" i="6"/>
  <c r="AS19" i="14"/>
  <c r="AN18" i="14"/>
  <c r="V25" i="10"/>
  <c r="AB25" i="10" s="1"/>
  <c r="AG25" i="10"/>
  <c r="BY25" i="10"/>
  <c r="DB43" i="10"/>
  <c r="J27" i="10"/>
  <c r="W26" i="10"/>
  <c r="X26" i="10" s="1"/>
  <c r="AA26" i="10" s="1"/>
  <c r="P26" i="10"/>
  <c r="Q26" i="10" s="1"/>
  <c r="AV26" i="10"/>
  <c r="AW26" i="10" s="1"/>
  <c r="BK26" i="10"/>
  <c r="BL26" i="10" s="1"/>
  <c r="BM26" i="10"/>
  <c r="AT26" i="10"/>
  <c r="N26" i="10"/>
  <c r="O26" i="10" s="1"/>
  <c r="T26" i="10"/>
  <c r="U26" i="10" s="1"/>
  <c r="AS24" i="10"/>
  <c r="Q20" i="6"/>
  <c r="J24" i="13"/>
  <c r="DB40" i="13"/>
  <c r="P23" i="13"/>
  <c r="Q23" i="13" s="1"/>
  <c r="AV23" i="13"/>
  <c r="AW23" i="13" s="1"/>
  <c r="W23" i="13"/>
  <c r="X23" i="13" s="1"/>
  <c r="AA23" i="13" s="1"/>
  <c r="AT23" i="13"/>
  <c r="BM23" i="13"/>
  <c r="BN23" i="13" s="1"/>
  <c r="BK23" i="13"/>
  <c r="BL23" i="13" s="1"/>
  <c r="T23" i="13"/>
  <c r="N23" i="13"/>
  <c r="O23" i="13" s="1"/>
  <c r="AN23" i="10"/>
  <c r="M29" i="7"/>
  <c r="L30" i="7"/>
  <c r="AS18" i="11"/>
  <c r="AZ18" i="11" s="1"/>
  <c r="AH18" i="11"/>
  <c r="AA20" i="6"/>
  <c r="AF21" i="7"/>
  <c r="AR21" i="7" s="1"/>
  <c r="BX21" i="7"/>
  <c r="CA21" i="7" s="1"/>
  <c r="CG21" i="7" s="1"/>
  <c r="BE20" i="10"/>
  <c r="AF24" i="10"/>
  <c r="AR24" i="10" s="1"/>
  <c r="BX24" i="10"/>
  <c r="BJ24" i="9"/>
  <c r="S24" i="9"/>
  <c r="AS21" i="7"/>
  <c r="AB20" i="8"/>
  <c r="AH21" i="13"/>
  <c r="AN21" i="13" s="1"/>
  <c r="AS21" i="13"/>
  <c r="AZ21" i="13" s="1"/>
  <c r="V21" i="9"/>
  <c r="BZ22" i="7"/>
  <c r="AG21" i="8"/>
  <c r="V21" i="8"/>
  <c r="AB21" i="8" s="1"/>
  <c r="BY21" i="8"/>
  <c r="DB40" i="9"/>
  <c r="J24" i="9"/>
  <c r="P23" i="9"/>
  <c r="Q23" i="9" s="1"/>
  <c r="AV23" i="9"/>
  <c r="AW23" i="9" s="1"/>
  <c r="W23" i="9"/>
  <c r="X23" i="9" s="1"/>
  <c r="AA23" i="9" s="1"/>
  <c r="N23" i="9"/>
  <c r="O23" i="9" s="1"/>
  <c r="BM23" i="9"/>
  <c r="BN23" i="9" s="1"/>
  <c r="BK23" i="9"/>
  <c r="BL23" i="9" s="1"/>
  <c r="AT23" i="9"/>
  <c r="AU23" i="9" s="1"/>
  <c r="BZ23" i="9" s="1"/>
  <c r="T23" i="9"/>
  <c r="U23" i="9" s="1"/>
  <c r="AA22" i="7"/>
  <c r="AF19" i="11"/>
  <c r="AR19" i="11" s="1"/>
  <c r="BX19" i="11"/>
  <c r="CA19" i="11" s="1"/>
  <c r="CG19" i="11" s="1"/>
  <c r="R19" i="6"/>
  <c r="CG20" i="8"/>
  <c r="R20" i="14"/>
  <c r="R20" i="6" s="1"/>
  <c r="AN20" i="13"/>
  <c r="X20" i="6"/>
  <c r="AF22" i="12"/>
  <c r="AR22" i="12" s="1"/>
  <c r="BX22" i="12"/>
  <c r="BT20" i="8"/>
  <c r="BL20" i="11"/>
  <c r="BJ20" i="6"/>
  <c r="BH27" i="9"/>
  <c r="R22" i="13"/>
  <c r="V22" i="13" s="1"/>
  <c r="BP19" i="11"/>
  <c r="BT19" i="11" s="1"/>
  <c r="BL19" i="6"/>
  <c r="BP19" i="6" s="1"/>
  <c r="BT19" i="6" s="1"/>
  <c r="BY18" i="6"/>
  <c r="CA18" i="6" s="1"/>
  <c r="AG18" i="6"/>
  <c r="AG22" i="13"/>
  <c r="BY22" i="13"/>
  <c r="AH20" i="7"/>
  <c r="AN14" i="6"/>
  <c r="CG20" i="10"/>
  <c r="L26" i="9"/>
  <c r="M25" i="9"/>
  <c r="U23" i="13"/>
  <c r="BH24" i="14"/>
  <c r="BN23" i="14"/>
  <c r="V21" i="7"/>
  <c r="X21" i="11"/>
  <c r="DB40" i="12" l="1"/>
  <c r="AT23" i="12"/>
  <c r="AU23" i="12" s="1"/>
  <c r="BZ23" i="12" s="1"/>
  <c r="N23" i="12"/>
  <c r="O23" i="12" s="1"/>
  <c r="W23" i="12"/>
  <c r="X23" i="12" s="1"/>
  <c r="AA23" i="12" s="1"/>
  <c r="BM23" i="12"/>
  <c r="BN23" i="12" s="1"/>
  <c r="AV23" i="12"/>
  <c r="AW23" i="12" s="1"/>
  <c r="BK23" i="12"/>
  <c r="BL23" i="12" s="1"/>
  <c r="BP23" i="12" s="1"/>
  <c r="BT23" i="12" s="1"/>
  <c r="J24" i="12"/>
  <c r="P23" i="12"/>
  <c r="Q23" i="12" s="1"/>
  <c r="T23" i="12"/>
  <c r="U23" i="12" s="1"/>
  <c r="BP22" i="12"/>
  <c r="BT22" i="12" s="1"/>
  <c r="V22" i="12"/>
  <c r="AB22" i="12" s="1"/>
  <c r="AZ22" i="12"/>
  <c r="BE22" i="12" s="1"/>
  <c r="BP23" i="13"/>
  <c r="BT23" i="13" s="1"/>
  <c r="BY22" i="12"/>
  <c r="CA22" i="12" s="1"/>
  <c r="CG22" i="12" s="1"/>
  <c r="AG22" i="12"/>
  <c r="AS22" i="12" s="1"/>
  <c r="AZ21" i="12"/>
  <c r="BE21" i="12" s="1"/>
  <c r="AS21" i="12"/>
  <c r="AH21" i="12"/>
  <c r="AN21" i="12" s="1"/>
  <c r="CA21" i="12"/>
  <c r="CG21" i="12" s="1"/>
  <c r="AW22" i="14"/>
  <c r="BN22" i="6"/>
  <c r="Q21" i="6"/>
  <c r="AW22" i="11"/>
  <c r="R26" i="10"/>
  <c r="BP23" i="9"/>
  <c r="BT23" i="9" s="1"/>
  <c r="AU22" i="6"/>
  <c r="BZ22" i="6" s="1"/>
  <c r="AZ19" i="14"/>
  <c r="BE19" i="14" s="1"/>
  <c r="AH21" i="7"/>
  <c r="AN21" i="7" s="1"/>
  <c r="R23" i="13"/>
  <c r="R21" i="11"/>
  <c r="BX21" i="11" s="1"/>
  <c r="CG18" i="6"/>
  <c r="BX20" i="6"/>
  <c r="AF20" i="6"/>
  <c r="AR20" i="6" s="1"/>
  <c r="BE21" i="13"/>
  <c r="BJ25" i="9"/>
  <c r="S25" i="9"/>
  <c r="AQ24" i="13"/>
  <c r="AU23" i="13"/>
  <c r="BZ23" i="13" s="1"/>
  <c r="L24" i="14"/>
  <c r="M23" i="14"/>
  <c r="AW23" i="14" s="1"/>
  <c r="AG23" i="9"/>
  <c r="BY23" i="9"/>
  <c r="BH27" i="7"/>
  <c r="L27" i="9"/>
  <c r="M26" i="9"/>
  <c r="AS22" i="13"/>
  <c r="BH28" i="9"/>
  <c r="BX19" i="6"/>
  <c r="AF19" i="6"/>
  <c r="AR19" i="6" s="1"/>
  <c r="X22" i="6"/>
  <c r="AZ21" i="7"/>
  <c r="BE18" i="11"/>
  <c r="DB41" i="13"/>
  <c r="J25" i="13"/>
  <c r="P24" i="13"/>
  <c r="Q24" i="13" s="1"/>
  <c r="W24" i="13"/>
  <c r="X24" i="13" s="1"/>
  <c r="AA24" i="13" s="1"/>
  <c r="AV24" i="13"/>
  <c r="AW24" i="13" s="1"/>
  <c r="AT24" i="13"/>
  <c r="BK24" i="13"/>
  <c r="BL24" i="13" s="1"/>
  <c r="BM24" i="13"/>
  <c r="N24" i="13"/>
  <c r="O24" i="13" s="1"/>
  <c r="T24" i="13"/>
  <c r="AH24" i="10"/>
  <c r="AB19" i="11"/>
  <c r="V19" i="6"/>
  <c r="CG21" i="13"/>
  <c r="BX21" i="8"/>
  <c r="CA21" i="8" s="1"/>
  <c r="AF21" i="8"/>
  <c r="AR21" i="8" s="1"/>
  <c r="BY23" i="7"/>
  <c r="AG23" i="7"/>
  <c r="AA23" i="7"/>
  <c r="DB41" i="7"/>
  <c r="J25" i="7"/>
  <c r="AV24" i="7"/>
  <c r="AW24" i="7" s="1"/>
  <c r="P24" i="7"/>
  <c r="Q24" i="7" s="1"/>
  <c r="W24" i="7"/>
  <c r="X24" i="7" s="1"/>
  <c r="AT24" i="7"/>
  <c r="AU24" i="7" s="1"/>
  <c r="BM24" i="7"/>
  <c r="BN24" i="7" s="1"/>
  <c r="T24" i="7"/>
  <c r="U24" i="7" s="1"/>
  <c r="N24" i="7"/>
  <c r="O24" i="7" s="1"/>
  <c r="BK24" i="7"/>
  <c r="BL24" i="7" s="1"/>
  <c r="AB22" i="7"/>
  <c r="BH25" i="13"/>
  <c r="BN24" i="13"/>
  <c r="AF21" i="11"/>
  <c r="AR21" i="11" s="1"/>
  <c r="AQ25" i="14"/>
  <c r="AZ21" i="9"/>
  <c r="U24" i="13"/>
  <c r="BJ29" i="10"/>
  <c r="S29" i="10"/>
  <c r="AF22" i="9"/>
  <c r="AR22" i="9" s="1"/>
  <c r="BX22" i="9"/>
  <c r="CA22" i="9" s="1"/>
  <c r="CG22" i="9" s="1"/>
  <c r="V20" i="14"/>
  <c r="AB20" i="14" s="1"/>
  <c r="BP22" i="8"/>
  <c r="DB40" i="8"/>
  <c r="J24" i="8"/>
  <c r="P23" i="8"/>
  <c r="Q23" i="8" s="1"/>
  <c r="AV23" i="8"/>
  <c r="AW23" i="8" s="1"/>
  <c r="W23" i="8"/>
  <c r="X23" i="8" s="1"/>
  <c r="AA23" i="8" s="1"/>
  <c r="BM23" i="8"/>
  <c r="BN23" i="8" s="1"/>
  <c r="N23" i="8"/>
  <c r="O23" i="8" s="1"/>
  <c r="R23" i="8" s="1"/>
  <c r="BK23" i="8"/>
  <c r="BL23" i="8" s="1"/>
  <c r="T23" i="8"/>
  <c r="U23" i="8" s="1"/>
  <c r="AT23" i="8"/>
  <c r="AU23" i="8" s="1"/>
  <c r="BZ23" i="8" s="1"/>
  <c r="BT24" i="10"/>
  <c r="BJ25" i="13"/>
  <c r="S25" i="13"/>
  <c r="V22" i="9"/>
  <c r="AB22" i="9" s="1"/>
  <c r="V23" i="13"/>
  <c r="AB23" i="13" s="1"/>
  <c r="AG23" i="13"/>
  <c r="BY23" i="13"/>
  <c r="AN18" i="11"/>
  <c r="AF26" i="10"/>
  <c r="AR26" i="10" s="1"/>
  <c r="BX26" i="10"/>
  <c r="BY20" i="11"/>
  <c r="V20" i="11"/>
  <c r="AG20" i="11"/>
  <c r="U20" i="6"/>
  <c r="BY22" i="8"/>
  <c r="AG22" i="8"/>
  <c r="L31" i="7"/>
  <c r="M30" i="7"/>
  <c r="AH25" i="10"/>
  <c r="AN25" i="10" s="1"/>
  <c r="AS25" i="10"/>
  <c r="AQ25" i="9"/>
  <c r="R23" i="7"/>
  <c r="V23" i="7" s="1"/>
  <c r="AN20" i="8"/>
  <c r="DB41" i="14"/>
  <c r="J25" i="14"/>
  <c r="AV24" i="14"/>
  <c r="P24" i="14"/>
  <c r="W24" i="14"/>
  <c r="BK24" i="14"/>
  <c r="AT24" i="14"/>
  <c r="AU24" i="14" s="1"/>
  <c r="BZ24" i="14" s="1"/>
  <c r="BM24" i="14"/>
  <c r="N24" i="14"/>
  <c r="T24" i="14"/>
  <c r="AQ26" i="11"/>
  <c r="U21" i="11"/>
  <c r="S21" i="6"/>
  <c r="CG21" i="9"/>
  <c r="AH22" i="12"/>
  <c r="J25" i="6"/>
  <c r="DB41" i="6"/>
  <c r="L31" i="10"/>
  <c r="M30" i="10"/>
  <c r="BL21" i="14"/>
  <c r="BP21" i="14" s="1"/>
  <c r="L24" i="11"/>
  <c r="M23" i="11"/>
  <c r="BH26" i="10"/>
  <c r="BN25" i="10"/>
  <c r="BP25" i="10" s="1"/>
  <c r="BT25" i="10" s="1"/>
  <c r="AB18" i="6"/>
  <c r="L27" i="13"/>
  <c r="M26" i="13"/>
  <c r="AH22" i="9"/>
  <c r="AN22" i="9" s="1"/>
  <c r="AS22" i="9"/>
  <c r="AB21" i="7"/>
  <c r="BP20" i="11"/>
  <c r="BT20" i="11" s="1"/>
  <c r="BL20" i="6"/>
  <c r="BP20" i="6" s="1"/>
  <c r="BX20" i="14"/>
  <c r="CA20" i="14" s="1"/>
  <c r="CG20" i="14" s="1"/>
  <c r="AF20" i="14"/>
  <c r="AR20" i="14" s="1"/>
  <c r="AA22" i="6"/>
  <c r="BX23" i="13"/>
  <c r="CA23" i="13" s="1"/>
  <c r="CG23" i="13" s="1"/>
  <c r="AF23" i="13"/>
  <c r="AR23" i="13" s="1"/>
  <c r="BY19" i="6"/>
  <c r="AG19" i="6"/>
  <c r="BZ23" i="7"/>
  <c r="AS22" i="7"/>
  <c r="AQ24" i="10"/>
  <c r="AU23" i="10"/>
  <c r="BL21" i="11"/>
  <c r="BJ21" i="6"/>
  <c r="AB19" i="14"/>
  <c r="BY21" i="14"/>
  <c r="AG21" i="14"/>
  <c r="BH25" i="11"/>
  <c r="BH25" i="14"/>
  <c r="BN24" i="14"/>
  <c r="AN20" i="7"/>
  <c r="AH18" i="6"/>
  <c r="AS18" i="6"/>
  <c r="AZ18" i="6" s="1"/>
  <c r="AA21" i="11"/>
  <c r="X21" i="6"/>
  <c r="AB22" i="13"/>
  <c r="BX22" i="13"/>
  <c r="CA22" i="13" s="1"/>
  <c r="CG22" i="13" s="1"/>
  <c r="AF22" i="13"/>
  <c r="AR22" i="13" s="1"/>
  <c r="AZ22" i="13" s="1"/>
  <c r="BE22" i="13" s="1"/>
  <c r="R23" i="9"/>
  <c r="V23" i="9" s="1"/>
  <c r="AB23" i="9" s="1"/>
  <c r="DB41" i="9"/>
  <c r="J25" i="9"/>
  <c r="W24" i="9"/>
  <c r="X24" i="9" s="1"/>
  <c r="AA24" i="9" s="1"/>
  <c r="AV24" i="9"/>
  <c r="AW24" i="9" s="1"/>
  <c r="P24" i="9"/>
  <c r="Q24" i="9" s="1"/>
  <c r="BM24" i="9"/>
  <c r="BN24" i="9" s="1"/>
  <c r="T24" i="9"/>
  <c r="U24" i="9" s="1"/>
  <c r="N24" i="9"/>
  <c r="O24" i="9" s="1"/>
  <c r="BK24" i="9"/>
  <c r="AT24" i="9"/>
  <c r="AU24" i="9" s="1"/>
  <c r="BZ24" i="9" s="1"/>
  <c r="AH21" i="8"/>
  <c r="AN21" i="8" s="1"/>
  <c r="AS21" i="8"/>
  <c r="AB21" i="9"/>
  <c r="BL24" i="9"/>
  <c r="BP24" i="9" s="1"/>
  <c r="BT24" i="9" s="1"/>
  <c r="S29" i="7"/>
  <c r="BJ29" i="7"/>
  <c r="AG26" i="10"/>
  <c r="BY26" i="10"/>
  <c r="V26" i="10"/>
  <c r="AB26" i="10" s="1"/>
  <c r="J28" i="10"/>
  <c r="AV27" i="10"/>
  <c r="AW27" i="10" s="1"/>
  <c r="DB49" i="10"/>
  <c r="W27" i="10"/>
  <c r="X27" i="10" s="1"/>
  <c r="AA27" i="10" s="1"/>
  <c r="P27" i="10"/>
  <c r="Q27" i="10" s="1"/>
  <c r="AT27" i="10"/>
  <c r="N27" i="10"/>
  <c r="O27" i="10" s="1"/>
  <c r="R27" i="10" s="1"/>
  <c r="BM27" i="10"/>
  <c r="BK27" i="10"/>
  <c r="BL27" i="10" s="1"/>
  <c r="T27" i="10"/>
  <c r="U27" i="10" s="1"/>
  <c r="AH19" i="14"/>
  <c r="AS19" i="11"/>
  <c r="AZ19" i="11" s="1"/>
  <c r="AH19" i="11"/>
  <c r="AN19" i="11" s="1"/>
  <c r="S22" i="14"/>
  <c r="U22" i="14" s="1"/>
  <c r="O22" i="14"/>
  <c r="Q22" i="14"/>
  <c r="BJ22" i="14"/>
  <c r="BL22" i="14" s="1"/>
  <c r="BP22" i="14" s="1"/>
  <c r="BT22" i="14" s="1"/>
  <c r="BP23" i="7"/>
  <c r="BX22" i="7"/>
  <c r="CA22" i="7" s="1"/>
  <c r="AF22" i="7"/>
  <c r="AR22" i="7" s="1"/>
  <c r="AZ22" i="7" s="1"/>
  <c r="BE22" i="7" s="1"/>
  <c r="AQ29" i="7"/>
  <c r="X23" i="14"/>
  <c r="AA23" i="14" s="1"/>
  <c r="CA20" i="11"/>
  <c r="BZ22" i="10"/>
  <c r="CA22" i="10" s="1"/>
  <c r="AZ22" i="10"/>
  <c r="DB40" i="11"/>
  <c r="J24" i="11"/>
  <c r="AV23" i="11"/>
  <c r="AW23" i="11" s="1"/>
  <c r="W23" i="11"/>
  <c r="X23" i="11" s="1"/>
  <c r="AA23" i="11" s="1"/>
  <c r="P23" i="11"/>
  <c r="BM23" i="11"/>
  <c r="BN23" i="11" s="1"/>
  <c r="BK23" i="11"/>
  <c r="T23" i="11"/>
  <c r="AT23" i="11"/>
  <c r="AU23" i="11" s="1"/>
  <c r="BZ23" i="11" s="1"/>
  <c r="N23" i="11"/>
  <c r="R21" i="14"/>
  <c r="AH20" i="14"/>
  <c r="AN20" i="14" s="1"/>
  <c r="AS20" i="14"/>
  <c r="BJ22" i="11"/>
  <c r="Q22" i="11"/>
  <c r="Q22" i="6" s="1"/>
  <c r="O22" i="11"/>
  <c r="S22" i="11"/>
  <c r="M22" i="6"/>
  <c r="R22" i="8"/>
  <c r="V22" i="8" s="1"/>
  <c r="AH21" i="9"/>
  <c r="CG19" i="14"/>
  <c r="P24" i="12" l="1"/>
  <c r="Q24" i="12" s="1"/>
  <c r="BK24" i="12"/>
  <c r="BL24" i="12" s="1"/>
  <c r="BP24" i="12" s="1"/>
  <c r="BT24" i="12" s="1"/>
  <c r="DB41" i="12"/>
  <c r="W24" i="12"/>
  <c r="X24" i="12" s="1"/>
  <c r="AA24" i="12" s="1"/>
  <c r="N24" i="12"/>
  <c r="O24" i="12" s="1"/>
  <c r="R24" i="12" s="1"/>
  <c r="AF24" i="12" s="1"/>
  <c r="AR24" i="12" s="1"/>
  <c r="J25" i="12"/>
  <c r="BM24" i="12"/>
  <c r="BN24" i="12" s="1"/>
  <c r="AT24" i="12"/>
  <c r="AU24" i="12" s="1"/>
  <c r="BZ24" i="12" s="1"/>
  <c r="T24" i="12"/>
  <c r="U24" i="12" s="1"/>
  <c r="AV24" i="12"/>
  <c r="AW24" i="12" s="1"/>
  <c r="R23" i="12"/>
  <c r="BY23" i="12"/>
  <c r="V23" i="12"/>
  <c r="AB23" i="12" s="1"/>
  <c r="AG23" i="12"/>
  <c r="AS23" i="12" s="1"/>
  <c r="AW23" i="6"/>
  <c r="AW22" i="6"/>
  <c r="AA23" i="6"/>
  <c r="BP24" i="13"/>
  <c r="BT24" i="13" s="1"/>
  <c r="BN23" i="6"/>
  <c r="R22" i="14"/>
  <c r="AH22" i="13"/>
  <c r="AB23" i="7"/>
  <c r="AB22" i="8"/>
  <c r="BE19" i="11"/>
  <c r="BY24" i="9"/>
  <c r="AG24" i="9"/>
  <c r="BY27" i="10"/>
  <c r="V27" i="10"/>
  <c r="AB27" i="10" s="1"/>
  <c r="AG27" i="10"/>
  <c r="BE18" i="6"/>
  <c r="BZ23" i="10"/>
  <c r="CA23" i="10" s="1"/>
  <c r="CG23" i="10" s="1"/>
  <c r="AZ23" i="10"/>
  <c r="BE23" i="10" s="1"/>
  <c r="AU23" i="6"/>
  <c r="BZ23" i="6" s="1"/>
  <c r="BT20" i="6"/>
  <c r="S23" i="11"/>
  <c r="O23" i="11"/>
  <c r="BJ23" i="11"/>
  <c r="Q23" i="11"/>
  <c r="M23" i="6"/>
  <c r="S30" i="10"/>
  <c r="BJ30" i="10"/>
  <c r="DB42" i="14"/>
  <c r="J26" i="14"/>
  <c r="AV25" i="14"/>
  <c r="W25" i="14"/>
  <c r="P25" i="14"/>
  <c r="BK25" i="14"/>
  <c r="AT25" i="14"/>
  <c r="AU25" i="14" s="1"/>
  <c r="BZ25" i="14" s="1"/>
  <c r="BM25" i="14"/>
  <c r="N25" i="14"/>
  <c r="T25" i="14"/>
  <c r="J25" i="8"/>
  <c r="DB41" i="8"/>
  <c r="P24" i="8"/>
  <c r="Q24" i="8" s="1"/>
  <c r="AV24" i="8"/>
  <c r="AW24" i="8" s="1"/>
  <c r="W24" i="8"/>
  <c r="X24" i="8" s="1"/>
  <c r="AA24" i="8" s="1"/>
  <c r="N24" i="8"/>
  <c r="O24" i="8" s="1"/>
  <c r="R24" i="8" s="1"/>
  <c r="T24" i="8"/>
  <c r="U24" i="8" s="1"/>
  <c r="BK24" i="8"/>
  <c r="BL24" i="8" s="1"/>
  <c r="BM24" i="8"/>
  <c r="BN24" i="8" s="1"/>
  <c r="AT24" i="8"/>
  <c r="AU24" i="8" s="1"/>
  <c r="BZ24" i="8" s="1"/>
  <c r="BY24" i="13"/>
  <c r="AG24" i="13"/>
  <c r="AQ26" i="14"/>
  <c r="BP24" i="7"/>
  <c r="BT24" i="7" s="1"/>
  <c r="BZ24" i="7"/>
  <c r="DB42" i="7"/>
  <c r="J26" i="7"/>
  <c r="P25" i="7"/>
  <c r="Q25" i="7" s="1"/>
  <c r="W25" i="7"/>
  <c r="X25" i="7" s="1"/>
  <c r="AV25" i="7"/>
  <c r="AW25" i="7" s="1"/>
  <c r="AT25" i="7"/>
  <c r="AU25" i="7" s="1"/>
  <c r="BK25" i="7"/>
  <c r="BL25" i="7" s="1"/>
  <c r="T25" i="7"/>
  <c r="U25" i="7" s="1"/>
  <c r="N25" i="7"/>
  <c r="O25" i="7" s="1"/>
  <c r="BM25" i="7"/>
  <c r="BN25" i="7" s="1"/>
  <c r="AS23" i="7"/>
  <c r="AZ21" i="8"/>
  <c r="AV25" i="13"/>
  <c r="AW25" i="13" s="1"/>
  <c r="DB42" i="13"/>
  <c r="J26" i="13"/>
  <c r="P25" i="13"/>
  <c r="Q25" i="13" s="1"/>
  <c r="W25" i="13"/>
  <c r="X25" i="13" s="1"/>
  <c r="AA25" i="13" s="1"/>
  <c r="BM25" i="13"/>
  <c r="BN25" i="13" s="1"/>
  <c r="AT25" i="13"/>
  <c r="BK25" i="13"/>
  <c r="BL25" i="13" s="1"/>
  <c r="N25" i="13"/>
  <c r="O25" i="13" s="1"/>
  <c r="T25" i="13"/>
  <c r="BJ26" i="9"/>
  <c r="S26" i="9"/>
  <c r="AS23" i="9"/>
  <c r="AF22" i="8"/>
  <c r="AR22" i="8" s="1"/>
  <c r="BX22" i="8"/>
  <c r="CA22" i="8" s="1"/>
  <c r="CG22" i="8" s="1"/>
  <c r="AF21" i="14"/>
  <c r="AR21" i="14" s="1"/>
  <c r="BX21" i="14"/>
  <c r="CA21" i="14" s="1"/>
  <c r="R21" i="6"/>
  <c r="AF27" i="10"/>
  <c r="AR27" i="10" s="1"/>
  <c r="BX27" i="10"/>
  <c r="DB42" i="9"/>
  <c r="J26" i="9"/>
  <c r="AV25" i="9"/>
  <c r="AW25" i="9" s="1"/>
  <c r="W25" i="9"/>
  <c r="X25" i="9" s="1"/>
  <c r="AA25" i="9" s="1"/>
  <c r="P25" i="9"/>
  <c r="Q25" i="9" s="1"/>
  <c r="BM25" i="9"/>
  <c r="BN25" i="9" s="1"/>
  <c r="BK25" i="9"/>
  <c r="AT25" i="9"/>
  <c r="N25" i="9"/>
  <c r="O25" i="9" s="1"/>
  <c r="R25" i="9" s="1"/>
  <c r="T25" i="9"/>
  <c r="AA21" i="6"/>
  <c r="BP21" i="11"/>
  <c r="BL21" i="6"/>
  <c r="BP21" i="6" s="1"/>
  <c r="BT21" i="6" s="1"/>
  <c r="BN26" i="10"/>
  <c r="BP26" i="10" s="1"/>
  <c r="BT26" i="10" s="1"/>
  <c r="BH27" i="10"/>
  <c r="L32" i="7"/>
  <c r="M31" i="7"/>
  <c r="AB20" i="11"/>
  <c r="V20" i="6"/>
  <c r="U25" i="13"/>
  <c r="BX23" i="8"/>
  <c r="AF23" i="8"/>
  <c r="AR23" i="8" s="1"/>
  <c r="AN24" i="10"/>
  <c r="AN22" i="13"/>
  <c r="BH28" i="7"/>
  <c r="L25" i="14"/>
  <c r="M24" i="14"/>
  <c r="BL22" i="11"/>
  <c r="BJ22" i="6"/>
  <c r="AG22" i="14"/>
  <c r="BY22" i="14"/>
  <c r="V22" i="14"/>
  <c r="AB22" i="14" s="1"/>
  <c r="BE22" i="10"/>
  <c r="CG22" i="7"/>
  <c r="DB50" i="10"/>
  <c r="J29" i="10"/>
  <c r="AV28" i="10"/>
  <c r="AW28" i="10" s="1"/>
  <c r="P28" i="10"/>
  <c r="Q28" i="10" s="1"/>
  <c r="W28" i="10"/>
  <c r="X28" i="10" s="1"/>
  <c r="AA28" i="10" s="1"/>
  <c r="BM28" i="10"/>
  <c r="AT28" i="10"/>
  <c r="BK28" i="10"/>
  <c r="BL28" i="10" s="1"/>
  <c r="N28" i="10"/>
  <c r="O28" i="10" s="1"/>
  <c r="T28" i="10"/>
  <c r="U28" i="10" s="1"/>
  <c r="AS26" i="10"/>
  <c r="AH26" i="10"/>
  <c r="AN26" i="10" s="1"/>
  <c r="R24" i="9"/>
  <c r="BX23" i="9"/>
  <c r="CA23" i="9" s="1"/>
  <c r="AF23" i="9"/>
  <c r="AR23" i="9" s="1"/>
  <c r="AZ23" i="9" s="1"/>
  <c r="BE23" i="9" s="1"/>
  <c r="AN18" i="6"/>
  <c r="V21" i="14"/>
  <c r="AB21" i="14" s="1"/>
  <c r="AU24" i="10"/>
  <c r="AQ25" i="10"/>
  <c r="BJ26" i="13"/>
  <c r="S26" i="13"/>
  <c r="L25" i="11"/>
  <c r="M24" i="11"/>
  <c r="L32" i="10"/>
  <c r="M31" i="10"/>
  <c r="DB42" i="6"/>
  <c r="J26" i="6"/>
  <c r="V21" i="11"/>
  <c r="BY21" i="11"/>
  <c r="CA21" i="11" s="1"/>
  <c r="CG21" i="11" s="1"/>
  <c r="AG21" i="11"/>
  <c r="U21" i="6"/>
  <c r="AQ27" i="11"/>
  <c r="AQ26" i="9"/>
  <c r="AU25" i="9"/>
  <c r="BZ25" i="9" s="1"/>
  <c r="AG20" i="6"/>
  <c r="BY20" i="6"/>
  <c r="CA20" i="6" s="1"/>
  <c r="CG20" i="6" s="1"/>
  <c r="AG23" i="8"/>
  <c r="V23" i="8"/>
  <c r="AB23" i="8" s="1"/>
  <c r="BY23" i="8"/>
  <c r="AZ22" i="9"/>
  <c r="BE22" i="9" s="1"/>
  <c r="BH26" i="13"/>
  <c r="R24" i="7"/>
  <c r="V24" i="7" s="1"/>
  <c r="AA24" i="7"/>
  <c r="CG21" i="8"/>
  <c r="R24" i="13"/>
  <c r="V24" i="13" s="1"/>
  <c r="BE21" i="7"/>
  <c r="CA19" i="6"/>
  <c r="L28" i="9"/>
  <c r="M27" i="9"/>
  <c r="AQ25" i="13"/>
  <c r="AU24" i="13"/>
  <c r="BZ24" i="13" s="1"/>
  <c r="U25" i="9"/>
  <c r="DB41" i="11"/>
  <c r="J25" i="11"/>
  <c r="P24" i="11"/>
  <c r="W24" i="11"/>
  <c r="AV24" i="11"/>
  <c r="T24" i="11"/>
  <c r="BM24" i="11"/>
  <c r="BN24" i="11" s="1"/>
  <c r="AT24" i="11"/>
  <c r="AU24" i="11" s="1"/>
  <c r="BZ24" i="11" s="1"/>
  <c r="N24" i="11"/>
  <c r="BK24" i="11"/>
  <c r="CG20" i="11"/>
  <c r="BX22" i="14"/>
  <c r="CA22" i="14" s="1"/>
  <c r="CG22" i="14" s="1"/>
  <c r="AF22" i="14"/>
  <c r="AR22" i="14" s="1"/>
  <c r="AN19" i="14"/>
  <c r="AH22" i="7"/>
  <c r="BT21" i="14"/>
  <c r="R22" i="6"/>
  <c r="BT23" i="7"/>
  <c r="BH26" i="11"/>
  <c r="U22" i="11"/>
  <c r="S22" i="6"/>
  <c r="AN21" i="9"/>
  <c r="R22" i="11"/>
  <c r="O22" i="6"/>
  <c r="CG22" i="10"/>
  <c r="AQ30" i="7"/>
  <c r="BH26" i="14"/>
  <c r="BN25" i="14"/>
  <c r="AS21" i="14"/>
  <c r="AH19" i="6"/>
  <c r="AN19" i="6" s="1"/>
  <c r="AS19" i="6"/>
  <c r="AZ19" i="6" s="1"/>
  <c r="AZ20" i="14"/>
  <c r="L28" i="13"/>
  <c r="M27" i="13"/>
  <c r="AN22" i="12"/>
  <c r="AF23" i="7"/>
  <c r="AR23" i="7" s="1"/>
  <c r="BX23" i="7"/>
  <c r="CA23" i="7" s="1"/>
  <c r="S30" i="7"/>
  <c r="BJ30" i="7"/>
  <c r="AH22" i="8"/>
  <c r="AN22" i="8" s="1"/>
  <c r="AS22" i="8"/>
  <c r="AH20" i="11"/>
  <c r="AN20" i="11" s="1"/>
  <c r="AS20" i="11"/>
  <c r="AZ20" i="11" s="1"/>
  <c r="BE20" i="11" s="1"/>
  <c r="AH23" i="13"/>
  <c r="AN23" i="13" s="1"/>
  <c r="AS23" i="13"/>
  <c r="AZ23" i="13" s="1"/>
  <c r="BE23" i="13" s="1"/>
  <c r="BP23" i="8"/>
  <c r="BT23" i="8" s="1"/>
  <c r="BT22" i="8"/>
  <c r="BE21" i="9"/>
  <c r="AG24" i="7"/>
  <c r="BY24" i="7"/>
  <c r="X23" i="6"/>
  <c r="AB19" i="6"/>
  <c r="BH29" i="9"/>
  <c r="S23" i="14"/>
  <c r="U23" i="14" s="1"/>
  <c r="O23" i="14"/>
  <c r="BJ23" i="14"/>
  <c r="BL23" i="14" s="1"/>
  <c r="BP23" i="14" s="1"/>
  <c r="BT23" i="14" s="1"/>
  <c r="Q23" i="14"/>
  <c r="Q23" i="6" s="1"/>
  <c r="BL25" i="9"/>
  <c r="BP25" i="9" s="1"/>
  <c r="BT25" i="9" s="1"/>
  <c r="BX24" i="12" l="1"/>
  <c r="AH21" i="14"/>
  <c r="AN21" i="14" s="1"/>
  <c r="AF23" i="12"/>
  <c r="BX23" i="12"/>
  <c r="CA23" i="12" s="1"/>
  <c r="CG23" i="12" s="1"/>
  <c r="DB42" i="12"/>
  <c r="AT25" i="12"/>
  <c r="AU25" i="12" s="1"/>
  <c r="BZ25" i="12" s="1"/>
  <c r="T25" i="12"/>
  <c r="U25" i="12" s="1"/>
  <c r="W25" i="12"/>
  <c r="X25" i="12" s="1"/>
  <c r="AA25" i="12" s="1"/>
  <c r="BM25" i="12"/>
  <c r="BN25" i="12" s="1"/>
  <c r="P25" i="12"/>
  <c r="Q25" i="12" s="1"/>
  <c r="BK25" i="12"/>
  <c r="BL25" i="12" s="1"/>
  <c r="BP25" i="12" s="1"/>
  <c r="BT25" i="12" s="1"/>
  <c r="J26" i="12"/>
  <c r="AV25" i="12"/>
  <c r="AW25" i="12" s="1"/>
  <c r="N25" i="12"/>
  <c r="O25" i="12" s="1"/>
  <c r="R25" i="12" s="1"/>
  <c r="BY24" i="12"/>
  <c r="AG24" i="12"/>
  <c r="V24" i="12"/>
  <c r="AB24" i="12" s="1"/>
  <c r="R25" i="13"/>
  <c r="AZ23" i="7"/>
  <c r="BE23" i="7" s="1"/>
  <c r="AW24" i="11"/>
  <c r="AZ22" i="8"/>
  <c r="BE22" i="8" s="1"/>
  <c r="CA23" i="8"/>
  <c r="CG23" i="8" s="1"/>
  <c r="R28" i="10"/>
  <c r="BN24" i="6"/>
  <c r="BE19" i="6"/>
  <c r="BP25" i="13"/>
  <c r="BT25" i="13" s="1"/>
  <c r="S27" i="9"/>
  <c r="BJ27" i="9"/>
  <c r="BH27" i="13"/>
  <c r="BX28" i="10"/>
  <c r="AF28" i="10"/>
  <c r="AR28" i="10" s="1"/>
  <c r="BP22" i="11"/>
  <c r="BT22" i="11" s="1"/>
  <c r="BL22" i="6"/>
  <c r="BP22" i="6" s="1"/>
  <c r="S24" i="14"/>
  <c r="U24" i="14" s="1"/>
  <c r="O24" i="14"/>
  <c r="Q24" i="14"/>
  <c r="BJ24" i="14"/>
  <c r="BL24" i="14" s="1"/>
  <c r="BP24" i="14" s="1"/>
  <c r="BT24" i="14" s="1"/>
  <c r="S31" i="7"/>
  <c r="BJ31" i="7"/>
  <c r="BH28" i="10"/>
  <c r="BN27" i="10"/>
  <c r="BP27" i="10" s="1"/>
  <c r="BT27" i="10" s="1"/>
  <c r="BL23" i="11"/>
  <c r="BJ23" i="6"/>
  <c r="AH27" i="10"/>
  <c r="AN27" i="10" s="1"/>
  <c r="AS27" i="10"/>
  <c r="AN22" i="7"/>
  <c r="AQ27" i="9"/>
  <c r="BZ24" i="10"/>
  <c r="CA24" i="10" s="1"/>
  <c r="AZ24" i="10"/>
  <c r="L26" i="14"/>
  <c r="M25" i="14"/>
  <c r="X25" i="14" s="1"/>
  <c r="AA25" i="14" s="1"/>
  <c r="AG25" i="13"/>
  <c r="BY25" i="13"/>
  <c r="V25" i="13"/>
  <c r="AB25" i="13" s="1"/>
  <c r="AF21" i="6"/>
  <c r="AR21" i="6" s="1"/>
  <c r="BX21" i="6"/>
  <c r="BE21" i="8"/>
  <c r="R25" i="7"/>
  <c r="AB24" i="13"/>
  <c r="BP24" i="8"/>
  <c r="BT24" i="8" s="1"/>
  <c r="R23" i="11"/>
  <c r="O23" i="6"/>
  <c r="AB24" i="7"/>
  <c r="BE20" i="14"/>
  <c r="DB42" i="11"/>
  <c r="J26" i="11"/>
  <c r="AV25" i="11"/>
  <c r="P25" i="11"/>
  <c r="W25" i="11"/>
  <c r="BK25" i="11"/>
  <c r="BM25" i="11"/>
  <c r="BN25" i="11" s="1"/>
  <c r="AT25" i="11"/>
  <c r="AU25" i="11" s="1"/>
  <c r="BZ25" i="11" s="1"/>
  <c r="N25" i="11"/>
  <c r="T25" i="11"/>
  <c r="AB21" i="11"/>
  <c r="AB21" i="6" s="1"/>
  <c r="V21" i="6"/>
  <c r="AF24" i="9"/>
  <c r="AR24" i="9" s="1"/>
  <c r="BX24" i="9"/>
  <c r="CA24" i="9" s="1"/>
  <c r="CG24" i="9" s="1"/>
  <c r="J27" i="13"/>
  <c r="DB43" i="13"/>
  <c r="P26" i="13"/>
  <c r="Q26" i="13" s="1"/>
  <c r="W26" i="13"/>
  <c r="X26" i="13" s="1"/>
  <c r="AA26" i="13" s="1"/>
  <c r="AV26" i="13"/>
  <c r="AW26" i="13" s="1"/>
  <c r="AT26" i="13"/>
  <c r="BM26" i="13"/>
  <c r="BN26" i="13" s="1"/>
  <c r="BK26" i="13"/>
  <c r="T26" i="13"/>
  <c r="U26" i="13" s="1"/>
  <c r="N26" i="13"/>
  <c r="O26" i="13" s="1"/>
  <c r="DB42" i="8"/>
  <c r="J26" i="8"/>
  <c r="P25" i="8"/>
  <c r="Q25" i="8" s="1"/>
  <c r="W25" i="8"/>
  <c r="X25" i="8" s="1"/>
  <c r="AA25" i="8" s="1"/>
  <c r="AV25" i="8"/>
  <c r="AW25" i="8" s="1"/>
  <c r="N25" i="8"/>
  <c r="O25" i="8" s="1"/>
  <c r="BK25" i="8"/>
  <c r="BL25" i="8" s="1"/>
  <c r="T25" i="8"/>
  <c r="U25" i="8" s="1"/>
  <c r="AT25" i="8"/>
  <c r="AU25" i="8" s="1"/>
  <c r="BZ25" i="8" s="1"/>
  <c r="BM25" i="8"/>
  <c r="BN25" i="8" s="1"/>
  <c r="BN25" i="6" s="1"/>
  <c r="L29" i="9"/>
  <c r="M28" i="9"/>
  <c r="BJ24" i="11"/>
  <c r="Q24" i="11"/>
  <c r="Q24" i="6" s="1"/>
  <c r="S24" i="11"/>
  <c r="O24" i="11"/>
  <c r="M24" i="6"/>
  <c r="X24" i="11"/>
  <c r="BX24" i="7"/>
  <c r="CA24" i="7" s="1"/>
  <c r="CG24" i="7" s="1"/>
  <c r="AF24" i="7"/>
  <c r="AR24" i="7" s="1"/>
  <c r="X24" i="14"/>
  <c r="AA24" i="14" s="1"/>
  <c r="AH21" i="11"/>
  <c r="AN21" i="11" s="1"/>
  <c r="AS21" i="11"/>
  <c r="AZ21" i="11" s="1"/>
  <c r="BE21" i="11" s="1"/>
  <c r="L26" i="11"/>
  <c r="M25" i="11"/>
  <c r="BL26" i="13"/>
  <c r="AH22" i="14"/>
  <c r="AS22" i="14"/>
  <c r="AZ22" i="14" s="1"/>
  <c r="AW24" i="14"/>
  <c r="AW24" i="6" s="1"/>
  <c r="CG21" i="14"/>
  <c r="AH23" i="9"/>
  <c r="BX25" i="13"/>
  <c r="AF25" i="13"/>
  <c r="AR25" i="13" s="1"/>
  <c r="BY25" i="7"/>
  <c r="V25" i="7"/>
  <c r="AG25" i="7"/>
  <c r="AA25" i="7"/>
  <c r="V24" i="8"/>
  <c r="AB24" i="8" s="1"/>
  <c r="BY24" i="8"/>
  <c r="AG24" i="8"/>
  <c r="U23" i="11"/>
  <c r="S23" i="6"/>
  <c r="V24" i="9"/>
  <c r="AG25" i="9"/>
  <c r="V25" i="9"/>
  <c r="AB25" i="9" s="1"/>
  <c r="BY25" i="9"/>
  <c r="AQ28" i="11"/>
  <c r="L33" i="10"/>
  <c r="M32" i="10"/>
  <c r="AQ26" i="10"/>
  <c r="AU25" i="10"/>
  <c r="AF25" i="9"/>
  <c r="AR25" i="9" s="1"/>
  <c r="BX25" i="9"/>
  <c r="BZ25" i="7"/>
  <c r="DB43" i="7"/>
  <c r="AV26" i="7"/>
  <c r="AW26" i="7" s="1"/>
  <c r="J27" i="7"/>
  <c r="P26" i="7"/>
  <c r="Q26" i="7" s="1"/>
  <c r="W26" i="7"/>
  <c r="X26" i="7" s="1"/>
  <c r="N26" i="7"/>
  <c r="O26" i="7" s="1"/>
  <c r="T26" i="7"/>
  <c r="U26" i="7" s="1"/>
  <c r="BM26" i="7"/>
  <c r="BN26" i="7" s="1"/>
  <c r="AT26" i="7"/>
  <c r="AU26" i="7" s="1"/>
  <c r="BK26" i="7"/>
  <c r="BL26" i="7" s="1"/>
  <c r="AS24" i="13"/>
  <c r="J27" i="14"/>
  <c r="DB43" i="14"/>
  <c r="P26" i="14"/>
  <c r="W26" i="14"/>
  <c r="AV26" i="14"/>
  <c r="AT26" i="14"/>
  <c r="BM26" i="14"/>
  <c r="BK26" i="14"/>
  <c r="N26" i="14"/>
  <c r="T26" i="14"/>
  <c r="BH27" i="14"/>
  <c r="BN26" i="14"/>
  <c r="AQ31" i="7"/>
  <c r="BX22" i="6"/>
  <c r="AF22" i="6"/>
  <c r="AR22" i="6" s="1"/>
  <c r="AG21" i="6"/>
  <c r="BY21" i="6"/>
  <c r="DB43" i="6"/>
  <c r="J27" i="6"/>
  <c r="L33" i="7"/>
  <c r="M32" i="7"/>
  <c r="R23" i="14"/>
  <c r="V23" i="14" s="1"/>
  <c r="AB23" i="14" s="1"/>
  <c r="BH30" i="9"/>
  <c r="S27" i="13"/>
  <c r="BJ27" i="13"/>
  <c r="BX22" i="11"/>
  <c r="AF22" i="11"/>
  <c r="AR22" i="11" s="1"/>
  <c r="BY23" i="14"/>
  <c r="AG23" i="14"/>
  <c r="AH24" i="7"/>
  <c r="AN24" i="7" s="1"/>
  <c r="AS24" i="7"/>
  <c r="CG23" i="7"/>
  <c r="L29" i="13"/>
  <c r="M28" i="13"/>
  <c r="V22" i="11"/>
  <c r="AG22" i="11"/>
  <c r="BY22" i="11"/>
  <c r="U22" i="6"/>
  <c r="BH27" i="11"/>
  <c r="AQ26" i="13"/>
  <c r="AU25" i="13"/>
  <c r="BZ25" i="13" s="1"/>
  <c r="CG19" i="6"/>
  <c r="AF24" i="13"/>
  <c r="AR24" i="13" s="1"/>
  <c r="AZ24" i="13" s="1"/>
  <c r="BE24" i="13" s="1"/>
  <c r="BX24" i="13"/>
  <c r="CA24" i="13" s="1"/>
  <c r="AH23" i="8"/>
  <c r="AN23" i="8" s="1"/>
  <c r="AS23" i="8"/>
  <c r="AZ23" i="8" s="1"/>
  <c r="BE23" i="8" s="1"/>
  <c r="AH20" i="6"/>
  <c r="AS20" i="6"/>
  <c r="AZ20" i="6" s="1"/>
  <c r="BE20" i="6" s="1"/>
  <c r="S31" i="10"/>
  <c r="BJ31" i="10"/>
  <c r="CG23" i="9"/>
  <c r="V28" i="10"/>
  <c r="AB28" i="10" s="1"/>
  <c r="AG28" i="10"/>
  <c r="BY28" i="10"/>
  <c r="DB51" i="10"/>
  <c r="J30" i="10"/>
  <c r="AV29" i="10"/>
  <c r="AW29" i="10" s="1"/>
  <c r="W29" i="10"/>
  <c r="X29" i="10" s="1"/>
  <c r="AA29" i="10" s="1"/>
  <c r="P29" i="10"/>
  <c r="Q29" i="10" s="1"/>
  <c r="BK29" i="10"/>
  <c r="BL29" i="10" s="1"/>
  <c r="AT29" i="10"/>
  <c r="N29" i="10"/>
  <c r="O29" i="10" s="1"/>
  <c r="R29" i="10" s="1"/>
  <c r="T29" i="10"/>
  <c r="U29" i="10" s="1"/>
  <c r="BM29" i="10"/>
  <c r="BH29" i="7"/>
  <c r="AB20" i="6"/>
  <c r="BT21" i="11"/>
  <c r="DB43" i="9"/>
  <c r="J27" i="9"/>
  <c r="W26" i="9"/>
  <c r="X26" i="9" s="1"/>
  <c r="AA26" i="9" s="1"/>
  <c r="P26" i="9"/>
  <c r="Q26" i="9" s="1"/>
  <c r="AV26" i="9"/>
  <c r="AW26" i="9" s="1"/>
  <c r="T26" i="9"/>
  <c r="U26" i="9" s="1"/>
  <c r="N26" i="9"/>
  <c r="O26" i="9" s="1"/>
  <c r="BK26" i="9"/>
  <c r="BM26" i="9"/>
  <c r="BN26" i="9" s="1"/>
  <c r="AT26" i="9"/>
  <c r="AU26" i="9" s="1"/>
  <c r="BZ26" i="9" s="1"/>
  <c r="AZ21" i="14"/>
  <c r="BE21" i="14" s="1"/>
  <c r="BL26" i="9"/>
  <c r="AH23" i="7"/>
  <c r="AN23" i="7" s="1"/>
  <c r="BP25" i="7"/>
  <c r="AU24" i="6"/>
  <c r="BZ24" i="6" s="1"/>
  <c r="AQ27" i="14"/>
  <c r="AU26" i="14"/>
  <c r="BZ26" i="14" s="1"/>
  <c r="BX24" i="8"/>
  <c r="CA24" i="8" s="1"/>
  <c r="AF24" i="8"/>
  <c r="AR24" i="8" s="1"/>
  <c r="AW25" i="14"/>
  <c r="AS24" i="9"/>
  <c r="AH24" i="9"/>
  <c r="AN24" i="9" s="1"/>
  <c r="AH24" i="12" l="1"/>
  <c r="AN24" i="12" s="1"/>
  <c r="AS24" i="12"/>
  <c r="AZ24" i="12" s="1"/>
  <c r="BE24" i="12" s="1"/>
  <c r="W26" i="12"/>
  <c r="X26" i="12" s="1"/>
  <c r="AA26" i="12" s="1"/>
  <c r="AV26" i="12"/>
  <c r="AW26" i="12" s="1"/>
  <c r="J27" i="12"/>
  <c r="P26" i="12"/>
  <c r="Q26" i="12" s="1"/>
  <c r="T26" i="12"/>
  <c r="U26" i="12" s="1"/>
  <c r="AT26" i="12"/>
  <c r="AU26" i="12" s="1"/>
  <c r="BZ26" i="12" s="1"/>
  <c r="BM26" i="12"/>
  <c r="BN26" i="12" s="1"/>
  <c r="DB43" i="12"/>
  <c r="BK26" i="12"/>
  <c r="BL26" i="12" s="1"/>
  <c r="N26" i="12"/>
  <c r="O26" i="12" s="1"/>
  <c r="AG25" i="12"/>
  <c r="V25" i="12"/>
  <c r="AB25" i="12" s="1"/>
  <c r="BY25" i="12"/>
  <c r="AR23" i="12"/>
  <c r="AZ23" i="12" s="1"/>
  <c r="BE23" i="12" s="1"/>
  <c r="AH23" i="12"/>
  <c r="AN23" i="12" s="1"/>
  <c r="AF25" i="12"/>
  <c r="AR25" i="12" s="1"/>
  <c r="BX25" i="12"/>
  <c r="CA25" i="12" s="1"/>
  <c r="CG25" i="12" s="1"/>
  <c r="CA24" i="12"/>
  <c r="CG24" i="12" s="1"/>
  <c r="R25" i="8"/>
  <c r="BX25" i="8" s="1"/>
  <c r="CA25" i="8" s="1"/>
  <c r="CG25" i="8" s="1"/>
  <c r="R24" i="14"/>
  <c r="AF24" i="14" s="1"/>
  <c r="AR24" i="14" s="1"/>
  <c r="AH24" i="13"/>
  <c r="AN24" i="13" s="1"/>
  <c r="AU25" i="6"/>
  <c r="BZ25" i="6" s="1"/>
  <c r="R26" i="9"/>
  <c r="V26" i="9" s="1"/>
  <c r="AB26" i="9" s="1"/>
  <c r="BE22" i="14"/>
  <c r="BY26" i="9"/>
  <c r="AG26" i="9"/>
  <c r="BY26" i="13"/>
  <c r="AG26" i="13"/>
  <c r="BP26" i="9"/>
  <c r="BT26" i="9" s="1"/>
  <c r="BJ28" i="13"/>
  <c r="S28" i="13"/>
  <c r="S25" i="11"/>
  <c r="O25" i="11"/>
  <c r="BJ25" i="11"/>
  <c r="Q25" i="11"/>
  <c r="M25" i="6"/>
  <c r="AW25" i="11"/>
  <c r="AW25" i="6" s="1"/>
  <c r="CA21" i="6"/>
  <c r="L27" i="14"/>
  <c r="M26" i="14"/>
  <c r="BP23" i="11"/>
  <c r="BT23" i="11" s="1"/>
  <c r="BL23" i="6"/>
  <c r="BP23" i="6" s="1"/>
  <c r="BT23" i="6" s="1"/>
  <c r="BY24" i="14"/>
  <c r="AG24" i="14"/>
  <c r="AQ28" i="14"/>
  <c r="BT25" i="7"/>
  <c r="J31" i="10"/>
  <c r="AV30" i="10"/>
  <c r="AW30" i="10" s="1"/>
  <c r="P30" i="10"/>
  <c r="Q30" i="10" s="1"/>
  <c r="W30" i="10"/>
  <c r="X30" i="10" s="1"/>
  <c r="AA30" i="10" s="1"/>
  <c r="N30" i="10"/>
  <c r="O30" i="10" s="1"/>
  <c r="BK30" i="10"/>
  <c r="BL30" i="10" s="1"/>
  <c r="T30" i="10"/>
  <c r="U30" i="10" s="1"/>
  <c r="AT30" i="10"/>
  <c r="BM30" i="10"/>
  <c r="AH22" i="11"/>
  <c r="AN22" i="11" s="1"/>
  <c r="AS22" i="11"/>
  <c r="AZ22" i="11" s="1"/>
  <c r="BE22" i="11" s="1"/>
  <c r="L30" i="13"/>
  <c r="M29" i="13"/>
  <c r="L34" i="7"/>
  <c r="M33" i="7"/>
  <c r="AS21" i="6"/>
  <c r="AH21" i="6"/>
  <c r="AN21" i="6" s="1"/>
  <c r="AG26" i="7"/>
  <c r="BY26" i="7"/>
  <c r="DB49" i="7"/>
  <c r="J28" i="7"/>
  <c r="W27" i="7"/>
  <c r="X27" i="7" s="1"/>
  <c r="P27" i="7"/>
  <c r="Q27" i="7" s="1"/>
  <c r="AV27" i="7"/>
  <c r="AW27" i="7" s="1"/>
  <c r="AT27" i="7"/>
  <c r="AU27" i="7" s="1"/>
  <c r="BM27" i="7"/>
  <c r="BN27" i="7" s="1"/>
  <c r="N27" i="7"/>
  <c r="O27" i="7" s="1"/>
  <c r="T27" i="7"/>
  <c r="U27" i="7" s="1"/>
  <c r="BK27" i="7"/>
  <c r="BL27" i="7" s="1"/>
  <c r="BZ25" i="10"/>
  <c r="CA25" i="10" s="1"/>
  <c r="CG25" i="10" s="1"/>
  <c r="AZ25" i="10"/>
  <c r="AS25" i="9"/>
  <c r="AH25" i="9"/>
  <c r="AN25" i="9" s="1"/>
  <c r="V23" i="11"/>
  <c r="AG23" i="11"/>
  <c r="BY23" i="11"/>
  <c r="U23" i="6"/>
  <c r="AS25" i="7"/>
  <c r="L27" i="11"/>
  <c r="M26" i="11"/>
  <c r="AZ24" i="7"/>
  <c r="AA24" i="11"/>
  <c r="X24" i="6"/>
  <c r="U24" i="11"/>
  <c r="S24" i="6"/>
  <c r="BJ28" i="9"/>
  <c r="S28" i="9"/>
  <c r="AG25" i="8"/>
  <c r="V25" i="8"/>
  <c r="AB25" i="8" s="1"/>
  <c r="BY25" i="8"/>
  <c r="R26" i="13"/>
  <c r="V26" i="13" s="1"/>
  <c r="AB26" i="13" s="1"/>
  <c r="AZ24" i="9"/>
  <c r="BE24" i="9" s="1"/>
  <c r="DB43" i="11"/>
  <c r="J27" i="11"/>
  <c r="W26" i="11"/>
  <c r="AV26" i="11"/>
  <c r="AW26" i="11" s="1"/>
  <c r="P26" i="11"/>
  <c r="AT26" i="11"/>
  <c r="AU26" i="11" s="1"/>
  <c r="BZ26" i="11" s="1"/>
  <c r="T26" i="11"/>
  <c r="N26" i="11"/>
  <c r="BM26" i="11"/>
  <c r="BN26" i="11" s="1"/>
  <c r="BK26" i="11"/>
  <c r="BX23" i="11"/>
  <c r="AF23" i="11"/>
  <c r="AR23" i="11" s="1"/>
  <c r="R23" i="6"/>
  <c r="AZ21" i="6"/>
  <c r="BE21" i="6" s="1"/>
  <c r="BT22" i="6"/>
  <c r="AQ27" i="13"/>
  <c r="AU26" i="13"/>
  <c r="BZ26" i="13" s="1"/>
  <c r="S32" i="7"/>
  <c r="BJ32" i="7"/>
  <c r="BH28" i="14"/>
  <c r="X26" i="14"/>
  <c r="AA26" i="14" s="1"/>
  <c r="AN22" i="14"/>
  <c r="R24" i="11"/>
  <c r="O24" i="6"/>
  <c r="CG24" i="10"/>
  <c r="V29" i="10"/>
  <c r="AB29" i="10" s="1"/>
  <c r="AG29" i="10"/>
  <c r="BY29" i="10"/>
  <c r="AN20" i="6"/>
  <c r="CG24" i="13"/>
  <c r="BH28" i="11"/>
  <c r="AB22" i="11"/>
  <c r="V22" i="6"/>
  <c r="AS23" i="14"/>
  <c r="BH31" i="9"/>
  <c r="DB49" i="6"/>
  <c r="J28" i="6"/>
  <c r="AQ32" i="7"/>
  <c r="BP26" i="7"/>
  <c r="R26" i="7"/>
  <c r="CA25" i="9"/>
  <c r="CG25" i="9" s="1"/>
  <c r="AQ27" i="10"/>
  <c r="AU26" i="10"/>
  <c r="AQ29" i="11"/>
  <c r="AB25" i="7"/>
  <c r="CA25" i="13"/>
  <c r="CG25" i="13" s="1"/>
  <c r="L30" i="9"/>
  <c r="M29" i="9"/>
  <c r="BP25" i="8"/>
  <c r="BT25" i="8" s="1"/>
  <c r="DB49" i="13"/>
  <c r="P27" i="13"/>
  <c r="Q27" i="13" s="1"/>
  <c r="AV27" i="13"/>
  <c r="AW27" i="13" s="1"/>
  <c r="J28" i="13"/>
  <c r="W27" i="13"/>
  <c r="X27" i="13" s="1"/>
  <c r="AA27" i="13" s="1"/>
  <c r="BM27" i="13"/>
  <c r="BK27" i="13"/>
  <c r="BL27" i="13" s="1"/>
  <c r="AT27" i="13"/>
  <c r="T27" i="13"/>
  <c r="U27" i="13" s="1"/>
  <c r="N27" i="13"/>
  <c r="O27" i="13" s="1"/>
  <c r="R27" i="13" s="1"/>
  <c r="X25" i="11"/>
  <c r="AF25" i="7"/>
  <c r="AR25" i="7" s="1"/>
  <c r="BX25" i="7"/>
  <c r="CA25" i="7" s="1"/>
  <c r="AS25" i="13"/>
  <c r="AZ25" i="13" s="1"/>
  <c r="BE25" i="13" s="1"/>
  <c r="AH25" i="13"/>
  <c r="AN25" i="13" s="1"/>
  <c r="AQ28" i="9"/>
  <c r="AU27" i="9"/>
  <c r="BZ27" i="9" s="1"/>
  <c r="BH30" i="7"/>
  <c r="AH28" i="10"/>
  <c r="AN28" i="10" s="1"/>
  <c r="AS28" i="10"/>
  <c r="L34" i="10"/>
  <c r="M33" i="10"/>
  <c r="AH24" i="8"/>
  <c r="AN24" i="8" s="1"/>
  <c r="AS24" i="8"/>
  <c r="AZ24" i="8" s="1"/>
  <c r="BE24" i="8" s="1"/>
  <c r="CG24" i="8"/>
  <c r="DB49" i="9"/>
  <c r="P27" i="9"/>
  <c r="Q27" i="9" s="1"/>
  <c r="AV27" i="9"/>
  <c r="AW27" i="9" s="1"/>
  <c r="J28" i="9"/>
  <c r="W27" i="9"/>
  <c r="X27" i="9" s="1"/>
  <c r="AA27" i="9" s="1"/>
  <c r="N27" i="9"/>
  <c r="O27" i="9" s="1"/>
  <c r="R27" i="9" s="1"/>
  <c r="AT27" i="9"/>
  <c r="BM27" i="9"/>
  <c r="BN27" i="9" s="1"/>
  <c r="T27" i="9"/>
  <c r="U27" i="9" s="1"/>
  <c r="BK27" i="9"/>
  <c r="BL27" i="9" s="1"/>
  <c r="AF29" i="10"/>
  <c r="AR29" i="10" s="1"/>
  <c r="BX29" i="10"/>
  <c r="BY22" i="6"/>
  <c r="CA22" i="6" s="1"/>
  <c r="CG22" i="6" s="1"/>
  <c r="AG22" i="6"/>
  <c r="CA22" i="11"/>
  <c r="CG22" i="11" s="1"/>
  <c r="AF23" i="14"/>
  <c r="AR23" i="14" s="1"/>
  <c r="BX23" i="14"/>
  <c r="CA23" i="14" s="1"/>
  <c r="AW26" i="14"/>
  <c r="DB49" i="14"/>
  <c r="J28" i="14"/>
  <c r="W27" i="14"/>
  <c r="P27" i="14"/>
  <c r="AV27" i="14"/>
  <c r="BM27" i="14"/>
  <c r="BN27" i="14" s="1"/>
  <c r="AT27" i="14"/>
  <c r="AU27" i="14" s="1"/>
  <c r="BZ27" i="14" s="1"/>
  <c r="BK27" i="14"/>
  <c r="N27" i="14"/>
  <c r="T27" i="14"/>
  <c r="BZ26" i="7"/>
  <c r="AA26" i="7"/>
  <c r="AZ25" i="9"/>
  <c r="BE25" i="9" s="1"/>
  <c r="S32" i="10"/>
  <c r="BJ32" i="10"/>
  <c r="AB24" i="9"/>
  <c r="AN23" i="9"/>
  <c r="BP26" i="13"/>
  <c r="BT26" i="13" s="1"/>
  <c r="BL24" i="11"/>
  <c r="BJ24" i="6"/>
  <c r="DB43" i="8"/>
  <c r="J27" i="8"/>
  <c r="P26" i="8"/>
  <c r="Q26" i="8" s="1"/>
  <c r="W26" i="8"/>
  <c r="X26" i="8" s="1"/>
  <c r="AA26" i="8" s="1"/>
  <c r="AV26" i="8"/>
  <c r="AW26" i="8" s="1"/>
  <c r="AT26" i="8"/>
  <c r="AU26" i="8" s="1"/>
  <c r="BZ26" i="8" s="1"/>
  <c r="T26" i="8"/>
  <c r="U26" i="8" s="1"/>
  <c r="BM26" i="8"/>
  <c r="BN26" i="8" s="1"/>
  <c r="BK26" i="8"/>
  <c r="BL26" i="8" s="1"/>
  <c r="N26" i="8"/>
  <c r="O26" i="8" s="1"/>
  <c r="Q25" i="14"/>
  <c r="O25" i="14"/>
  <c r="BJ25" i="14"/>
  <c r="BL25" i="14" s="1"/>
  <c r="BP25" i="14" s="1"/>
  <c r="BT25" i="14" s="1"/>
  <c r="S25" i="14"/>
  <c r="U25" i="14" s="1"/>
  <c r="BE24" i="10"/>
  <c r="BH29" i="10"/>
  <c r="BN28" i="10"/>
  <c r="BP28" i="10" s="1"/>
  <c r="BT28" i="10" s="1"/>
  <c r="BX24" i="14"/>
  <c r="CA24" i="14" s="1"/>
  <c r="CG24" i="14" s="1"/>
  <c r="BH28" i="13"/>
  <c r="BN27" i="13"/>
  <c r="AS25" i="12" l="1"/>
  <c r="AZ25" i="12" s="1"/>
  <c r="BE25" i="12" s="1"/>
  <c r="AH25" i="12"/>
  <c r="AN25" i="12" s="1"/>
  <c r="O25" i="6"/>
  <c r="BN26" i="6"/>
  <c r="AF25" i="8"/>
  <c r="AR25" i="8" s="1"/>
  <c r="BX26" i="9"/>
  <c r="CA26" i="9" s="1"/>
  <c r="CG26" i="9" s="1"/>
  <c r="V24" i="14"/>
  <c r="AB24" i="14" s="1"/>
  <c r="R26" i="12"/>
  <c r="AV27" i="12"/>
  <c r="AW27" i="12" s="1"/>
  <c r="P27" i="12"/>
  <c r="Q27" i="12" s="1"/>
  <c r="T27" i="12"/>
  <c r="U27" i="12" s="1"/>
  <c r="DB49" i="12"/>
  <c r="AT27" i="12"/>
  <c r="AU27" i="12" s="1"/>
  <c r="BZ27" i="12" s="1"/>
  <c r="N27" i="12"/>
  <c r="O27" i="12" s="1"/>
  <c r="R27" i="12" s="1"/>
  <c r="J28" i="12"/>
  <c r="BM27" i="12"/>
  <c r="BN27" i="12" s="1"/>
  <c r="W27" i="12"/>
  <c r="X27" i="12" s="1"/>
  <c r="AA27" i="12" s="1"/>
  <c r="BK27" i="12"/>
  <c r="BL27" i="12" s="1"/>
  <c r="BP27" i="12" s="1"/>
  <c r="BT27" i="12" s="1"/>
  <c r="AF26" i="9"/>
  <c r="AR26" i="9" s="1"/>
  <c r="BP26" i="12"/>
  <c r="BT26" i="12" s="1"/>
  <c r="BY26" i="12"/>
  <c r="AG26" i="12"/>
  <c r="V26" i="12"/>
  <c r="AB26" i="12" s="1"/>
  <c r="X26" i="11"/>
  <c r="AA26" i="11" s="1"/>
  <c r="BP26" i="8"/>
  <c r="BT26" i="8" s="1"/>
  <c r="AW26" i="6"/>
  <c r="BP27" i="9"/>
  <c r="BT27" i="9" s="1"/>
  <c r="BP27" i="13"/>
  <c r="BT27" i="13" s="1"/>
  <c r="AU26" i="6"/>
  <c r="BZ26" i="6" s="1"/>
  <c r="AG27" i="9"/>
  <c r="V27" i="9"/>
  <c r="BY27" i="9"/>
  <c r="BH29" i="13"/>
  <c r="BX27" i="9"/>
  <c r="AF27" i="9"/>
  <c r="AR27" i="9" s="1"/>
  <c r="L28" i="11"/>
  <c r="M27" i="11"/>
  <c r="L35" i="7"/>
  <c r="M34" i="7"/>
  <c r="R26" i="8"/>
  <c r="AA26" i="6"/>
  <c r="BJ29" i="9"/>
  <c r="S29" i="9"/>
  <c r="AQ30" i="11"/>
  <c r="BT26" i="7"/>
  <c r="AH29" i="10"/>
  <c r="AN29" i="10" s="1"/>
  <c r="AS29" i="10"/>
  <c r="BX24" i="11"/>
  <c r="AF24" i="11"/>
  <c r="AR24" i="11" s="1"/>
  <c r="R24" i="6"/>
  <c r="AQ28" i="13"/>
  <c r="AU27" i="13"/>
  <c r="BZ27" i="13" s="1"/>
  <c r="CA23" i="11"/>
  <c r="CG23" i="11" s="1"/>
  <c r="AF26" i="13"/>
  <c r="AR26" i="13" s="1"/>
  <c r="BX26" i="13"/>
  <c r="CA26" i="13" s="1"/>
  <c r="CG26" i="13" s="1"/>
  <c r="AA24" i="6"/>
  <c r="AH23" i="11"/>
  <c r="AN23" i="11" s="1"/>
  <c r="AS23" i="11"/>
  <c r="AZ23" i="11" s="1"/>
  <c r="BE23" i="11" s="1"/>
  <c r="BE25" i="10"/>
  <c r="R27" i="7"/>
  <c r="AG30" i="10"/>
  <c r="BY30" i="10"/>
  <c r="AH24" i="14"/>
  <c r="AN24" i="14" s="1"/>
  <c r="AS24" i="14"/>
  <c r="CG21" i="6"/>
  <c r="Q25" i="6"/>
  <c r="AS26" i="9"/>
  <c r="AH26" i="9"/>
  <c r="AN26" i="9" s="1"/>
  <c r="V26" i="8"/>
  <c r="AB26" i="8" s="1"/>
  <c r="BY26" i="8"/>
  <c r="AG26" i="8"/>
  <c r="S33" i="10"/>
  <c r="BJ33" i="10"/>
  <c r="P28" i="13"/>
  <c r="Q28" i="13" s="1"/>
  <c r="J29" i="13"/>
  <c r="DB50" i="13"/>
  <c r="W28" i="13"/>
  <c r="X28" i="13" s="1"/>
  <c r="AA28" i="13" s="1"/>
  <c r="AV28" i="13"/>
  <c r="AW28" i="13" s="1"/>
  <c r="BK28" i="13"/>
  <c r="BM28" i="13"/>
  <c r="BN28" i="13" s="1"/>
  <c r="AT28" i="13"/>
  <c r="T28" i="13"/>
  <c r="N28" i="13"/>
  <c r="O28" i="13" s="1"/>
  <c r="V27" i="7"/>
  <c r="AG27" i="7"/>
  <c r="BY27" i="7"/>
  <c r="AQ29" i="14"/>
  <c r="U25" i="11"/>
  <c r="S25" i="6"/>
  <c r="AG25" i="14"/>
  <c r="BY25" i="14"/>
  <c r="DB50" i="14"/>
  <c r="J29" i="14"/>
  <c r="P28" i="14"/>
  <c r="W28" i="14"/>
  <c r="AV28" i="14"/>
  <c r="AT28" i="14"/>
  <c r="AU28" i="14" s="1"/>
  <c r="BZ28" i="14" s="1"/>
  <c r="BM28" i="14"/>
  <c r="BK28" i="14"/>
  <c r="N28" i="14"/>
  <c r="T28" i="14"/>
  <c r="AH22" i="6"/>
  <c r="AS22" i="6"/>
  <c r="AZ22" i="6" s="1"/>
  <c r="BH31" i="7"/>
  <c r="AA25" i="11"/>
  <c r="AA25" i="6" s="1"/>
  <c r="X25" i="6"/>
  <c r="AZ24" i="14"/>
  <c r="BE24" i="14" s="1"/>
  <c r="BP24" i="11"/>
  <c r="BT24" i="11" s="1"/>
  <c r="BL24" i="6"/>
  <c r="BP24" i="6" s="1"/>
  <c r="BT24" i="6" s="1"/>
  <c r="X26" i="6"/>
  <c r="AZ23" i="14"/>
  <c r="BE23" i="14" s="1"/>
  <c r="DB50" i="9"/>
  <c r="AV28" i="9"/>
  <c r="AW28" i="9" s="1"/>
  <c r="J29" i="9"/>
  <c r="P28" i="9"/>
  <c r="Q28" i="9" s="1"/>
  <c r="W28" i="9"/>
  <c r="X28" i="9" s="1"/>
  <c r="AA28" i="9" s="1"/>
  <c r="BK28" i="9"/>
  <c r="BL28" i="9" s="1"/>
  <c r="N28" i="9"/>
  <c r="O28" i="9" s="1"/>
  <c r="T28" i="9"/>
  <c r="U28" i="9" s="1"/>
  <c r="BM28" i="9"/>
  <c r="BN28" i="9" s="1"/>
  <c r="AT28" i="9"/>
  <c r="AU28" i="9" s="1"/>
  <c r="BZ28" i="9" s="1"/>
  <c r="AQ29" i="9"/>
  <c r="CG25" i="7"/>
  <c r="BX27" i="13"/>
  <c r="AF27" i="13"/>
  <c r="AR27" i="13" s="1"/>
  <c r="L31" i="9"/>
  <c r="M30" i="9"/>
  <c r="BZ26" i="10"/>
  <c r="CA26" i="10" s="1"/>
  <c r="CG26" i="10" s="1"/>
  <c r="AZ26" i="10"/>
  <c r="BX26" i="7"/>
  <c r="CA26" i="7" s="1"/>
  <c r="CG26" i="7" s="1"/>
  <c r="AF26" i="7"/>
  <c r="AR26" i="7" s="1"/>
  <c r="AH23" i="14"/>
  <c r="AN23" i="14" s="1"/>
  <c r="BH29" i="11"/>
  <c r="BH29" i="14"/>
  <c r="BN28" i="14"/>
  <c r="J28" i="11"/>
  <c r="DB49" i="11"/>
  <c r="P27" i="11"/>
  <c r="AV27" i="11"/>
  <c r="AW27" i="11" s="1"/>
  <c r="W27" i="11"/>
  <c r="X27" i="11" s="1"/>
  <c r="AA27" i="11" s="1"/>
  <c r="N27" i="11"/>
  <c r="T27" i="11"/>
  <c r="BK27" i="11"/>
  <c r="BM27" i="11"/>
  <c r="BN27" i="11" s="1"/>
  <c r="AT27" i="11"/>
  <c r="AU27" i="11" s="1"/>
  <c r="BZ27" i="11" s="1"/>
  <c r="BE24" i="7"/>
  <c r="AH25" i="7"/>
  <c r="AB23" i="11"/>
  <c r="AB23" i="6" s="1"/>
  <c r="V23" i="6"/>
  <c r="AA27" i="7"/>
  <c r="AH26" i="7"/>
  <c r="AN26" i="7" s="1"/>
  <c r="AS26" i="7"/>
  <c r="BJ29" i="13"/>
  <c r="S29" i="13"/>
  <c r="BL25" i="11"/>
  <c r="BJ25" i="6"/>
  <c r="U28" i="13"/>
  <c r="J29" i="6"/>
  <c r="DB50" i="6"/>
  <c r="AB22" i="6"/>
  <c r="AH25" i="8"/>
  <c r="AN25" i="8" s="1"/>
  <c r="AS25" i="8"/>
  <c r="AZ25" i="8" s="1"/>
  <c r="BE25" i="8" s="1"/>
  <c r="L28" i="14"/>
  <c r="M27" i="14"/>
  <c r="X27" i="14" s="1"/>
  <c r="AA27" i="14" s="1"/>
  <c r="BH30" i="10"/>
  <c r="BN29" i="10"/>
  <c r="BP29" i="10" s="1"/>
  <c r="BT29" i="10" s="1"/>
  <c r="DB49" i="8"/>
  <c r="J28" i="8"/>
  <c r="P27" i="8"/>
  <c r="Q27" i="8" s="1"/>
  <c r="AV27" i="8"/>
  <c r="AW27" i="8" s="1"/>
  <c r="W27" i="8"/>
  <c r="X27" i="8" s="1"/>
  <c r="AA27" i="8" s="1"/>
  <c r="BM27" i="8"/>
  <c r="BN27" i="8" s="1"/>
  <c r="BN27" i="6" s="1"/>
  <c r="AT27" i="8"/>
  <c r="AU27" i="8" s="1"/>
  <c r="BZ27" i="8" s="1"/>
  <c r="N27" i="8"/>
  <c r="O27" i="8" s="1"/>
  <c r="R27" i="8" s="1"/>
  <c r="BK27" i="8"/>
  <c r="BL27" i="8" s="1"/>
  <c r="T27" i="8"/>
  <c r="U27" i="8" s="1"/>
  <c r="CG23" i="14"/>
  <c r="L35" i="10"/>
  <c r="M34" i="10"/>
  <c r="R25" i="14"/>
  <c r="V27" i="13"/>
  <c r="AB27" i="13" s="1"/>
  <c r="BY27" i="13"/>
  <c r="AG27" i="13"/>
  <c r="AZ25" i="7"/>
  <c r="BE25" i="7" s="1"/>
  <c r="AQ28" i="10"/>
  <c r="AU27" i="10"/>
  <c r="AQ33" i="7"/>
  <c r="BH32" i="9"/>
  <c r="BX27" i="12"/>
  <c r="AF27" i="12"/>
  <c r="AR27" i="12" s="1"/>
  <c r="AZ26" i="9"/>
  <c r="BE26" i="9" s="1"/>
  <c r="AF23" i="6"/>
  <c r="AR23" i="6" s="1"/>
  <c r="BX23" i="6"/>
  <c r="V24" i="11"/>
  <c r="AG24" i="11"/>
  <c r="BY24" i="11"/>
  <c r="U24" i="6"/>
  <c r="S26" i="11"/>
  <c r="O26" i="11"/>
  <c r="R26" i="11" s="1"/>
  <c r="BJ26" i="11"/>
  <c r="Q26" i="11"/>
  <c r="M26" i="6"/>
  <c r="AG23" i="6"/>
  <c r="BY23" i="6"/>
  <c r="BP27" i="7"/>
  <c r="BT27" i="7" s="1"/>
  <c r="BZ27" i="7"/>
  <c r="J29" i="7"/>
  <c r="W28" i="7"/>
  <c r="X28" i="7" s="1"/>
  <c r="DB50" i="7"/>
  <c r="P28" i="7"/>
  <c r="Q28" i="7" s="1"/>
  <c r="AV28" i="7"/>
  <c r="AW28" i="7" s="1"/>
  <c r="T28" i="7"/>
  <c r="U28" i="7" s="1"/>
  <c r="BK28" i="7"/>
  <c r="BL28" i="7" s="1"/>
  <c r="N28" i="7"/>
  <c r="O28" i="7" s="1"/>
  <c r="AT28" i="7"/>
  <c r="AU28" i="7" s="1"/>
  <c r="BM28" i="7"/>
  <c r="BN28" i="7" s="1"/>
  <c r="V26" i="7"/>
  <c r="S33" i="7"/>
  <c r="BJ33" i="7"/>
  <c r="L31" i="13"/>
  <c r="M30" i="13"/>
  <c r="R30" i="10"/>
  <c r="J32" i="10"/>
  <c r="AV31" i="10"/>
  <c r="AW31" i="10" s="1"/>
  <c r="W31" i="10"/>
  <c r="X31" i="10" s="1"/>
  <c r="AA31" i="10" s="1"/>
  <c r="P31" i="10"/>
  <c r="Q31" i="10" s="1"/>
  <c r="BM31" i="10"/>
  <c r="N31" i="10"/>
  <c r="O31" i="10" s="1"/>
  <c r="T31" i="10"/>
  <c r="U31" i="10" s="1"/>
  <c r="AT31" i="10"/>
  <c r="BK31" i="10"/>
  <c r="BL31" i="10" s="1"/>
  <c r="BJ26" i="14"/>
  <c r="BL26" i="14" s="1"/>
  <c r="BP26" i="14" s="1"/>
  <c r="BT26" i="14" s="1"/>
  <c r="Q26" i="14"/>
  <c r="Q26" i="6" s="1"/>
  <c r="O26" i="14"/>
  <c r="S26" i="14"/>
  <c r="U26" i="14" s="1"/>
  <c r="R25" i="11"/>
  <c r="BL28" i="13"/>
  <c r="AH26" i="13"/>
  <c r="AN26" i="13" s="1"/>
  <c r="AS26" i="13"/>
  <c r="BX26" i="12" l="1"/>
  <c r="CA26" i="12" s="1"/>
  <c r="CG26" i="12" s="1"/>
  <c r="AF26" i="12"/>
  <c r="AR26" i="12" s="1"/>
  <c r="AV28" i="12"/>
  <c r="AW28" i="12" s="1"/>
  <c r="BK28" i="12"/>
  <c r="BL28" i="12" s="1"/>
  <c r="P28" i="12"/>
  <c r="Q28" i="12" s="1"/>
  <c r="BM28" i="12"/>
  <c r="BN28" i="12" s="1"/>
  <c r="DB50" i="12"/>
  <c r="W28" i="12"/>
  <c r="X28" i="12" s="1"/>
  <c r="AA28" i="12" s="1"/>
  <c r="N28" i="12"/>
  <c r="O28" i="12" s="1"/>
  <c r="R28" i="12" s="1"/>
  <c r="J29" i="12"/>
  <c r="AT28" i="12"/>
  <c r="AU28" i="12" s="1"/>
  <c r="BZ28" i="12" s="1"/>
  <c r="T28" i="12"/>
  <c r="U28" i="12" s="1"/>
  <c r="V27" i="12"/>
  <c r="AB27" i="12" s="1"/>
  <c r="BY27" i="12"/>
  <c r="CA27" i="12" s="1"/>
  <c r="CG27" i="12" s="1"/>
  <c r="AG27" i="12"/>
  <c r="AS27" i="12" s="1"/>
  <c r="AS26" i="12"/>
  <c r="AH26" i="12"/>
  <c r="AN26" i="12" s="1"/>
  <c r="CA23" i="6"/>
  <c r="CG23" i="6" s="1"/>
  <c r="BP28" i="9"/>
  <c r="BT28" i="9" s="1"/>
  <c r="R28" i="13"/>
  <c r="AZ26" i="7"/>
  <c r="BE26" i="7" s="1"/>
  <c r="BY28" i="9"/>
  <c r="AG28" i="9"/>
  <c r="BP28" i="7"/>
  <c r="BT28" i="7" s="1"/>
  <c r="AH24" i="11"/>
  <c r="AN24" i="11" s="1"/>
  <c r="AS24" i="11"/>
  <c r="BH33" i="9"/>
  <c r="BZ27" i="10"/>
  <c r="CA27" i="10" s="1"/>
  <c r="CG27" i="10" s="1"/>
  <c r="AZ27" i="10"/>
  <c r="BE27" i="10" s="1"/>
  <c r="BX25" i="14"/>
  <c r="CA25" i="14" s="1"/>
  <c r="CG25" i="14" s="1"/>
  <c r="AF25" i="14"/>
  <c r="AR25" i="14" s="1"/>
  <c r="BH31" i="10"/>
  <c r="BN30" i="10"/>
  <c r="BP30" i="10" s="1"/>
  <c r="BT30" i="10" s="1"/>
  <c r="DB51" i="6"/>
  <c r="J30" i="6"/>
  <c r="J31" i="6" s="1"/>
  <c r="J32" i="6" s="1"/>
  <c r="J33" i="6" s="1"/>
  <c r="J34" i="6" s="1"/>
  <c r="J35" i="6" s="1"/>
  <c r="J36" i="6" s="1"/>
  <c r="X27" i="6"/>
  <c r="BH30" i="14"/>
  <c r="CA27" i="13"/>
  <c r="CG27" i="13" s="1"/>
  <c r="AQ30" i="9"/>
  <c r="R28" i="9"/>
  <c r="DB51" i="9"/>
  <c r="AV29" i="9"/>
  <c r="AW29" i="9" s="1"/>
  <c r="J30" i="9"/>
  <c r="P29" i="9"/>
  <c r="Q29" i="9" s="1"/>
  <c r="W29" i="9"/>
  <c r="X29" i="9" s="1"/>
  <c r="AA29" i="9" s="1"/>
  <c r="T29" i="9"/>
  <c r="AT29" i="9"/>
  <c r="AU29" i="9" s="1"/>
  <c r="BZ29" i="9" s="1"/>
  <c r="BK29" i="9"/>
  <c r="N29" i="9"/>
  <c r="O29" i="9" s="1"/>
  <c r="R29" i="9" s="1"/>
  <c r="BM29" i="9"/>
  <c r="BN29" i="9" s="1"/>
  <c r="AH27" i="12"/>
  <c r="AN27" i="12" s="1"/>
  <c r="BE22" i="6"/>
  <c r="BY25" i="11"/>
  <c r="V25" i="11"/>
  <c r="AG25" i="11"/>
  <c r="U25" i="6"/>
  <c r="BX24" i="6"/>
  <c r="AF24" i="6"/>
  <c r="AR24" i="6" s="1"/>
  <c r="AQ31" i="11"/>
  <c r="S27" i="11"/>
  <c r="O27" i="11"/>
  <c r="R27" i="11" s="1"/>
  <c r="BJ27" i="11"/>
  <c r="Q27" i="11"/>
  <c r="M27" i="6"/>
  <c r="AF30" i="10"/>
  <c r="AR30" i="10" s="1"/>
  <c r="BX30" i="10"/>
  <c r="AS23" i="6"/>
  <c r="AH23" i="6"/>
  <c r="AN23" i="6" s="1"/>
  <c r="O26" i="6"/>
  <c r="V28" i="13"/>
  <c r="AB28" i="13" s="1"/>
  <c r="BY28" i="13"/>
  <c r="AG28" i="13"/>
  <c r="BH32" i="7"/>
  <c r="BL29" i="9"/>
  <c r="BP29" i="9" s="1"/>
  <c r="BT29" i="9" s="1"/>
  <c r="BX26" i="8"/>
  <c r="CA26" i="8" s="1"/>
  <c r="CG26" i="8" s="1"/>
  <c r="AF26" i="8"/>
  <c r="AR26" i="8" s="1"/>
  <c r="L36" i="7"/>
  <c r="M36" i="7" s="1"/>
  <c r="M35" i="7"/>
  <c r="AF25" i="11"/>
  <c r="AR25" i="11" s="1"/>
  <c r="BX25" i="11"/>
  <c r="CA25" i="11" s="1"/>
  <c r="CG25" i="11" s="1"/>
  <c r="R25" i="6"/>
  <c r="AA28" i="7"/>
  <c r="U26" i="11"/>
  <c r="S26" i="6"/>
  <c r="BY26" i="14"/>
  <c r="AG26" i="14"/>
  <c r="R31" i="10"/>
  <c r="L32" i="13"/>
  <c r="M31" i="13"/>
  <c r="BZ28" i="7"/>
  <c r="J30" i="7"/>
  <c r="DB51" i="7"/>
  <c r="P29" i="7"/>
  <c r="Q29" i="7" s="1"/>
  <c r="AV29" i="7"/>
  <c r="AW29" i="7" s="1"/>
  <c r="W29" i="7"/>
  <c r="X29" i="7" s="1"/>
  <c r="T29" i="7"/>
  <c r="U29" i="7" s="1"/>
  <c r="BM29" i="7"/>
  <c r="BN29" i="7" s="1"/>
  <c r="AT29" i="7"/>
  <c r="AU29" i="7" s="1"/>
  <c r="N29" i="7"/>
  <c r="O29" i="7" s="1"/>
  <c r="BK29" i="7"/>
  <c r="BL29" i="7" s="1"/>
  <c r="BY24" i="6"/>
  <c r="AG24" i="6"/>
  <c r="AZ27" i="12"/>
  <c r="BE27" i="12" s="1"/>
  <c r="AQ29" i="10"/>
  <c r="AU28" i="10"/>
  <c r="S34" i="10"/>
  <c r="BJ34" i="10"/>
  <c r="AG27" i="8"/>
  <c r="BY27" i="8"/>
  <c r="V27" i="8"/>
  <c r="AB27" i="8" s="1"/>
  <c r="J29" i="8"/>
  <c r="DB50" i="8"/>
  <c r="P28" i="8"/>
  <c r="Q28" i="8" s="1"/>
  <c r="AV28" i="8"/>
  <c r="AW28" i="8" s="1"/>
  <c r="W28" i="8"/>
  <c r="X28" i="8" s="1"/>
  <c r="AA28" i="8" s="1"/>
  <c r="N28" i="8"/>
  <c r="O28" i="8" s="1"/>
  <c r="BK28" i="8"/>
  <c r="BL28" i="8" s="1"/>
  <c r="T28" i="8"/>
  <c r="U28" i="8" s="1"/>
  <c r="AT28" i="8"/>
  <c r="AU28" i="8" s="1"/>
  <c r="BZ28" i="8" s="1"/>
  <c r="BM28" i="8"/>
  <c r="BN28" i="8" s="1"/>
  <c r="Q27" i="14"/>
  <c r="BJ27" i="14"/>
  <c r="BL27" i="14" s="1"/>
  <c r="BP27" i="14" s="1"/>
  <c r="BT27" i="14" s="1"/>
  <c r="S27" i="14"/>
  <c r="U27" i="14" s="1"/>
  <c r="O27" i="14"/>
  <c r="BP25" i="11"/>
  <c r="BT25" i="11" s="1"/>
  <c r="BL25" i="6"/>
  <c r="BP25" i="6" s="1"/>
  <c r="BT25" i="6" s="1"/>
  <c r="AA27" i="6"/>
  <c r="AN25" i="7"/>
  <c r="BH30" i="11"/>
  <c r="BJ30" i="9"/>
  <c r="S30" i="9"/>
  <c r="AN22" i="6"/>
  <c r="V25" i="14"/>
  <c r="AB25" i="14" s="1"/>
  <c r="AS27" i="7"/>
  <c r="AH26" i="8"/>
  <c r="AN26" i="8" s="1"/>
  <c r="AS26" i="8"/>
  <c r="V30" i="10"/>
  <c r="AB30" i="10" s="1"/>
  <c r="AQ29" i="13"/>
  <c r="AU28" i="13"/>
  <c r="BZ28" i="13" s="1"/>
  <c r="AZ24" i="11"/>
  <c r="BE24" i="11" s="1"/>
  <c r="L29" i="11"/>
  <c r="M28" i="11"/>
  <c r="AB27" i="9"/>
  <c r="BP28" i="13"/>
  <c r="BT28" i="13" s="1"/>
  <c r="AB26" i="7"/>
  <c r="BX26" i="11"/>
  <c r="AF26" i="11"/>
  <c r="AR26" i="11" s="1"/>
  <c r="BX27" i="8"/>
  <c r="CA27" i="8" s="1"/>
  <c r="CG27" i="8" s="1"/>
  <c r="AF27" i="8"/>
  <c r="AR27" i="8" s="1"/>
  <c r="BX28" i="13"/>
  <c r="AF28" i="13"/>
  <c r="AR28" i="13" s="1"/>
  <c r="DB51" i="13"/>
  <c r="J30" i="13"/>
  <c r="P29" i="13"/>
  <c r="Q29" i="13" s="1"/>
  <c r="W29" i="13"/>
  <c r="X29" i="13" s="1"/>
  <c r="AA29" i="13" s="1"/>
  <c r="AV29" i="13"/>
  <c r="AW29" i="13" s="1"/>
  <c r="BM29" i="13"/>
  <c r="BK29" i="13"/>
  <c r="BL29" i="13" s="1"/>
  <c r="AT29" i="13"/>
  <c r="N29" i="13"/>
  <c r="O29" i="13" s="1"/>
  <c r="R29" i="13" s="1"/>
  <c r="T29" i="13"/>
  <c r="U29" i="13" s="1"/>
  <c r="AS30" i="10"/>
  <c r="V31" i="10"/>
  <c r="AB31" i="10" s="1"/>
  <c r="AG31" i="10"/>
  <c r="BY31" i="10"/>
  <c r="S30" i="13"/>
  <c r="BJ30" i="13"/>
  <c r="AG28" i="7"/>
  <c r="BY28" i="7"/>
  <c r="AB24" i="11"/>
  <c r="AB24" i="6" s="1"/>
  <c r="V24" i="6"/>
  <c r="R26" i="14"/>
  <c r="R26" i="6" s="1"/>
  <c r="J33" i="10"/>
  <c r="AV32" i="10"/>
  <c r="AW32" i="10" s="1"/>
  <c r="W32" i="10"/>
  <c r="X32" i="10" s="1"/>
  <c r="AA32" i="10" s="1"/>
  <c r="P32" i="10"/>
  <c r="Q32" i="10" s="1"/>
  <c r="T32" i="10"/>
  <c r="U32" i="10" s="1"/>
  <c r="AT32" i="10"/>
  <c r="BK32" i="10"/>
  <c r="BL32" i="10" s="1"/>
  <c r="BM32" i="10"/>
  <c r="N32" i="10"/>
  <c r="O32" i="10" s="1"/>
  <c r="R32" i="10" s="1"/>
  <c r="R28" i="7"/>
  <c r="V28" i="7" s="1"/>
  <c r="AU27" i="6"/>
  <c r="BZ27" i="6" s="1"/>
  <c r="BL26" i="11"/>
  <c r="BJ26" i="6"/>
  <c r="AZ23" i="6"/>
  <c r="BE23" i="6" s="1"/>
  <c r="AQ34" i="7"/>
  <c r="AS27" i="13"/>
  <c r="AZ27" i="13" s="1"/>
  <c r="BE27" i="13" s="1"/>
  <c r="AH27" i="13"/>
  <c r="AN27" i="13" s="1"/>
  <c r="L36" i="10"/>
  <c r="M36" i="10" s="1"/>
  <c r="M35" i="10"/>
  <c r="BP27" i="8"/>
  <c r="BT27" i="8" s="1"/>
  <c r="L29" i="14"/>
  <c r="M28" i="14"/>
  <c r="X28" i="14" s="1"/>
  <c r="AA28" i="14" s="1"/>
  <c r="DB50" i="11"/>
  <c r="J29" i="11"/>
  <c r="AV28" i="11"/>
  <c r="AW28" i="11" s="1"/>
  <c r="P28" i="11"/>
  <c r="W28" i="11"/>
  <c r="X28" i="11" s="1"/>
  <c r="AA28" i="11" s="1"/>
  <c r="N28" i="11"/>
  <c r="T28" i="11"/>
  <c r="AT28" i="11"/>
  <c r="AU28" i="11" s="1"/>
  <c r="BZ28" i="11" s="1"/>
  <c r="BK28" i="11"/>
  <c r="BM28" i="11"/>
  <c r="BN28" i="11" s="1"/>
  <c r="BE26" i="10"/>
  <c r="L32" i="9"/>
  <c r="M31" i="9"/>
  <c r="AW27" i="14"/>
  <c r="AW27" i="6" s="1"/>
  <c r="DB51" i="14"/>
  <c r="AV29" i="14"/>
  <c r="J30" i="14"/>
  <c r="W29" i="14"/>
  <c r="P29" i="14"/>
  <c r="BM29" i="14"/>
  <c r="BN29" i="14" s="1"/>
  <c r="AT29" i="14"/>
  <c r="AU29" i="14" s="1"/>
  <c r="BZ29" i="14" s="1"/>
  <c r="BK29" i="14"/>
  <c r="N29" i="14"/>
  <c r="T29" i="14"/>
  <c r="AS25" i="14"/>
  <c r="AQ30" i="14"/>
  <c r="AB27" i="7"/>
  <c r="AF27" i="7"/>
  <c r="AR27" i="7" s="1"/>
  <c r="AZ27" i="7" s="1"/>
  <c r="BE27" i="7" s="1"/>
  <c r="BX27" i="7"/>
  <c r="CA27" i="7" s="1"/>
  <c r="CG27" i="7" s="1"/>
  <c r="AZ26" i="13"/>
  <c r="BE26" i="13" s="1"/>
  <c r="CA24" i="11"/>
  <c r="CG24" i="11" s="1"/>
  <c r="U29" i="9"/>
  <c r="S34" i="7"/>
  <c r="BJ34" i="7"/>
  <c r="CA27" i="9"/>
  <c r="CG27" i="9" s="1"/>
  <c r="BH30" i="13"/>
  <c r="BN29" i="13"/>
  <c r="AS27" i="9"/>
  <c r="AZ27" i="9" s="1"/>
  <c r="BE27" i="9" s="1"/>
  <c r="AH27" i="9"/>
  <c r="AN27" i="9" s="1"/>
  <c r="P29" i="12" l="1"/>
  <c r="Q29" i="12" s="1"/>
  <c r="DB51" i="12"/>
  <c r="J30" i="12"/>
  <c r="BK29" i="12"/>
  <c r="BL29" i="12" s="1"/>
  <c r="N29" i="12"/>
  <c r="O29" i="12" s="1"/>
  <c r="R29" i="12" s="1"/>
  <c r="AV29" i="12"/>
  <c r="AW29" i="12" s="1"/>
  <c r="W29" i="12"/>
  <c r="X29" i="12" s="1"/>
  <c r="AA29" i="12" s="1"/>
  <c r="AT29" i="12"/>
  <c r="AU29" i="12" s="1"/>
  <c r="BZ29" i="12" s="1"/>
  <c r="BM29" i="12"/>
  <c r="BN29" i="12" s="1"/>
  <c r="T29" i="12"/>
  <c r="U29" i="12" s="1"/>
  <c r="AZ26" i="12"/>
  <c r="BE26" i="12" s="1"/>
  <c r="AF28" i="12"/>
  <c r="AR28" i="12" s="1"/>
  <c r="BX28" i="12"/>
  <c r="V28" i="12"/>
  <c r="AB28" i="12" s="1"/>
  <c r="AG28" i="12"/>
  <c r="BY28" i="12"/>
  <c r="BP28" i="12"/>
  <c r="BT28" i="12" s="1"/>
  <c r="BP29" i="13"/>
  <c r="BT29" i="13" s="1"/>
  <c r="CA28" i="13"/>
  <c r="CG28" i="13" s="1"/>
  <c r="R27" i="14"/>
  <c r="BN28" i="6"/>
  <c r="R28" i="8"/>
  <c r="BX28" i="8" s="1"/>
  <c r="Q27" i="6"/>
  <c r="AB28" i="7"/>
  <c r="AF26" i="6"/>
  <c r="AR26" i="6" s="1"/>
  <c r="BX26" i="6"/>
  <c r="BJ31" i="9"/>
  <c r="S31" i="9"/>
  <c r="L30" i="14"/>
  <c r="M29" i="14"/>
  <c r="BX29" i="13"/>
  <c r="AF29" i="13"/>
  <c r="AR29" i="13" s="1"/>
  <c r="L30" i="11"/>
  <c r="M29" i="11"/>
  <c r="AF28" i="8"/>
  <c r="AR28" i="8" s="1"/>
  <c r="AS27" i="8"/>
  <c r="AH27" i="8"/>
  <c r="AN27" i="8" s="1"/>
  <c r="R29" i="7"/>
  <c r="J31" i="7"/>
  <c r="P30" i="7"/>
  <c r="Q30" i="7" s="1"/>
  <c r="AV30" i="7"/>
  <c r="AW30" i="7" s="1"/>
  <c r="W30" i="7"/>
  <c r="X30" i="7" s="1"/>
  <c r="BK30" i="7"/>
  <c r="BL30" i="7" s="1"/>
  <c r="N30" i="7"/>
  <c r="O30" i="7" s="1"/>
  <c r="AT30" i="7"/>
  <c r="AU30" i="7" s="1"/>
  <c r="BM30" i="7"/>
  <c r="BN30" i="7" s="1"/>
  <c r="T30" i="7"/>
  <c r="U30" i="7" s="1"/>
  <c r="AQ32" i="11"/>
  <c r="BX29" i="9"/>
  <c r="AF29" i="9"/>
  <c r="AR29" i="9" s="1"/>
  <c r="AW29" i="14"/>
  <c r="L33" i="9"/>
  <c r="M32" i="9"/>
  <c r="AF32" i="10"/>
  <c r="AR32" i="10" s="1"/>
  <c r="BX32" i="10"/>
  <c r="AS31" i="10"/>
  <c r="AH30" i="10"/>
  <c r="AN30" i="10" s="1"/>
  <c r="AZ27" i="8"/>
  <c r="BE27" i="8" s="1"/>
  <c r="AH27" i="7"/>
  <c r="AN27" i="7" s="1"/>
  <c r="AG27" i="14"/>
  <c r="BY27" i="14"/>
  <c r="V27" i="14"/>
  <c r="AB27" i="14" s="1"/>
  <c r="DB51" i="8"/>
  <c r="J30" i="8"/>
  <c r="AV29" i="8"/>
  <c r="AW29" i="8" s="1"/>
  <c r="P29" i="8"/>
  <c r="Q29" i="8" s="1"/>
  <c r="W29" i="8"/>
  <c r="X29" i="8" s="1"/>
  <c r="AA29" i="8" s="1"/>
  <c r="N29" i="8"/>
  <c r="O29" i="8" s="1"/>
  <c r="BM29" i="8"/>
  <c r="BN29" i="8" s="1"/>
  <c r="BK29" i="8"/>
  <c r="BL29" i="8" s="1"/>
  <c r="AT29" i="8"/>
  <c r="AU29" i="8" s="1"/>
  <c r="BZ29" i="8" s="1"/>
  <c r="T29" i="8"/>
  <c r="U29" i="8" s="1"/>
  <c r="BZ28" i="10"/>
  <c r="CA28" i="10" s="1"/>
  <c r="CG28" i="10" s="1"/>
  <c r="AZ28" i="10"/>
  <c r="BE28" i="10" s="1"/>
  <c r="AH24" i="6"/>
  <c r="AS24" i="6"/>
  <c r="AZ24" i="6" s="1"/>
  <c r="BE24" i="6" s="1"/>
  <c r="BZ29" i="7"/>
  <c r="L33" i="13"/>
  <c r="M32" i="13"/>
  <c r="AS26" i="14"/>
  <c r="V26" i="11"/>
  <c r="AG26" i="11"/>
  <c r="BY26" i="11"/>
  <c r="U26" i="6"/>
  <c r="AF25" i="6"/>
  <c r="AR25" i="6" s="1"/>
  <c r="BX25" i="6"/>
  <c r="BJ36" i="7"/>
  <c r="S36" i="7"/>
  <c r="M38" i="7"/>
  <c r="AH28" i="13"/>
  <c r="AN28" i="13" s="1"/>
  <c r="AS28" i="13"/>
  <c r="AZ28" i="13" s="1"/>
  <c r="BE28" i="13" s="1"/>
  <c r="U27" i="11"/>
  <c r="S27" i="6"/>
  <c r="BX28" i="9"/>
  <c r="CA28" i="9" s="1"/>
  <c r="CG28" i="9" s="1"/>
  <c r="AF28" i="9"/>
  <c r="AR28" i="9" s="1"/>
  <c r="BH32" i="10"/>
  <c r="BN31" i="10"/>
  <c r="BP31" i="10" s="1"/>
  <c r="BT31" i="10" s="1"/>
  <c r="BH34" i="9"/>
  <c r="AS28" i="9"/>
  <c r="AG29" i="9"/>
  <c r="BY29" i="9"/>
  <c r="V29" i="9"/>
  <c r="AB29" i="9" s="1"/>
  <c r="BX27" i="14"/>
  <c r="CA27" i="14" s="1"/>
  <c r="CG27" i="14" s="1"/>
  <c r="AF27" i="14"/>
  <c r="AR27" i="14" s="1"/>
  <c r="AA29" i="7"/>
  <c r="S35" i="7"/>
  <c r="BJ35" i="7"/>
  <c r="AG29" i="13"/>
  <c r="BY29" i="13"/>
  <c r="V29" i="13"/>
  <c r="AB29" i="13" s="1"/>
  <c r="AB25" i="11"/>
  <c r="AB25" i="6" s="1"/>
  <c r="V25" i="6"/>
  <c r="AG32" i="10"/>
  <c r="BY32" i="10"/>
  <c r="V32" i="10"/>
  <c r="AB32" i="10" s="1"/>
  <c r="J34" i="10"/>
  <c r="AV33" i="10"/>
  <c r="AW33" i="10" s="1"/>
  <c r="P33" i="10"/>
  <c r="Q33" i="10" s="1"/>
  <c r="W33" i="10"/>
  <c r="X33" i="10" s="1"/>
  <c r="AA33" i="10" s="1"/>
  <c r="N33" i="10"/>
  <c r="O33" i="10" s="1"/>
  <c r="T33" i="10"/>
  <c r="U33" i="10" s="1"/>
  <c r="AT33" i="10"/>
  <c r="BM33" i="10"/>
  <c r="BK33" i="10"/>
  <c r="BL33" i="10" s="1"/>
  <c r="AS28" i="7"/>
  <c r="AQ31" i="14"/>
  <c r="S35" i="10"/>
  <c r="BJ35" i="10"/>
  <c r="BP26" i="11"/>
  <c r="BT26" i="11" s="1"/>
  <c r="BL26" i="6"/>
  <c r="BP26" i="6" s="1"/>
  <c r="BT26" i="6" s="1"/>
  <c r="AF26" i="14"/>
  <c r="AR26" i="14" s="1"/>
  <c r="AZ26" i="14" s="1"/>
  <c r="BE26" i="14" s="1"/>
  <c r="BX26" i="14"/>
  <c r="CA26" i="14" s="1"/>
  <c r="CG26" i="14" s="1"/>
  <c r="O27" i="6"/>
  <c r="BY28" i="8"/>
  <c r="AG28" i="8"/>
  <c r="V28" i="8"/>
  <c r="AB28" i="8" s="1"/>
  <c r="AQ30" i="10"/>
  <c r="AU29" i="10"/>
  <c r="AU28" i="6"/>
  <c r="BZ28" i="6" s="1"/>
  <c r="BX31" i="10"/>
  <c r="AF31" i="10"/>
  <c r="AR31" i="10" s="1"/>
  <c r="V26" i="14"/>
  <c r="AB26" i="14" s="1"/>
  <c r="X28" i="6"/>
  <c r="AZ26" i="8"/>
  <c r="BE26" i="8" s="1"/>
  <c r="CA24" i="6"/>
  <c r="AG25" i="6"/>
  <c r="BY25" i="6"/>
  <c r="J31" i="9"/>
  <c r="W30" i="9"/>
  <c r="X30" i="9" s="1"/>
  <c r="AA30" i="9" s="1"/>
  <c r="P30" i="9"/>
  <c r="Q30" i="9" s="1"/>
  <c r="AV30" i="9"/>
  <c r="AW30" i="9" s="1"/>
  <c r="BK30" i="9"/>
  <c r="BL30" i="9" s="1"/>
  <c r="N30" i="9"/>
  <c r="O30" i="9" s="1"/>
  <c r="AT30" i="9"/>
  <c r="BM30" i="9"/>
  <c r="BN30" i="9" s="1"/>
  <c r="T30" i="9"/>
  <c r="U30" i="9" s="1"/>
  <c r="BH31" i="14"/>
  <c r="BH31" i="13"/>
  <c r="J31" i="14"/>
  <c r="P30" i="14"/>
  <c r="AV30" i="14"/>
  <c r="W30" i="14"/>
  <c r="BK30" i="14"/>
  <c r="AT30" i="14"/>
  <c r="AU30" i="14" s="1"/>
  <c r="BZ30" i="14" s="1"/>
  <c r="BM30" i="14"/>
  <c r="BN30" i="14" s="1"/>
  <c r="T30" i="14"/>
  <c r="N30" i="14"/>
  <c r="DB51" i="11"/>
  <c r="J30" i="11"/>
  <c r="AV29" i="11"/>
  <c r="AW29" i="11" s="1"/>
  <c r="W29" i="11"/>
  <c r="X29" i="11" s="1"/>
  <c r="AA29" i="11" s="1"/>
  <c r="P29" i="11"/>
  <c r="AT29" i="11"/>
  <c r="AU29" i="11" s="1"/>
  <c r="BZ29" i="11" s="1"/>
  <c r="T29" i="11"/>
  <c r="N29" i="11"/>
  <c r="BM29" i="11"/>
  <c r="BN29" i="11" s="1"/>
  <c r="BN29" i="6" s="1"/>
  <c r="BK29" i="11"/>
  <c r="CA26" i="11"/>
  <c r="CG26" i="11" s="1"/>
  <c r="AQ30" i="13"/>
  <c r="AU29" i="13"/>
  <c r="BZ29" i="13" s="1"/>
  <c r="BJ31" i="13"/>
  <c r="S31" i="13"/>
  <c r="BX27" i="11"/>
  <c r="AF27" i="11"/>
  <c r="AR27" i="11" s="1"/>
  <c r="AZ25" i="14"/>
  <c r="BE25" i="14" s="1"/>
  <c r="R27" i="6"/>
  <c r="AF28" i="7"/>
  <c r="AR28" i="7" s="1"/>
  <c r="AZ28" i="7" s="1"/>
  <c r="BE28" i="7" s="1"/>
  <c r="BX28" i="7"/>
  <c r="CA28" i="7" s="1"/>
  <c r="CG28" i="7" s="1"/>
  <c r="AH25" i="14"/>
  <c r="AN25" i="14" s="1"/>
  <c r="X29" i="14"/>
  <c r="AA29" i="14" s="1"/>
  <c r="S28" i="14"/>
  <c r="U28" i="14" s="1"/>
  <c r="O28" i="14"/>
  <c r="BJ28" i="14"/>
  <c r="BL28" i="14" s="1"/>
  <c r="BP28" i="14" s="1"/>
  <c r="BT28" i="14" s="1"/>
  <c r="Q28" i="14"/>
  <c r="BJ36" i="10"/>
  <c r="S36" i="10"/>
  <c r="M38" i="10"/>
  <c r="AQ35" i="7"/>
  <c r="AF29" i="12"/>
  <c r="AR29" i="12" s="1"/>
  <c r="BX29" i="12"/>
  <c r="J31" i="13"/>
  <c r="AV30" i="13"/>
  <c r="AW30" i="13" s="1"/>
  <c r="P30" i="13"/>
  <c r="Q30" i="13" s="1"/>
  <c r="W30" i="13"/>
  <c r="X30" i="13" s="1"/>
  <c r="AA30" i="13" s="1"/>
  <c r="BM30" i="13"/>
  <c r="BN30" i="13" s="1"/>
  <c r="AT30" i="13"/>
  <c r="BK30" i="13"/>
  <c r="BL30" i="13" s="1"/>
  <c r="T30" i="13"/>
  <c r="U30" i="13" s="1"/>
  <c r="N30" i="13"/>
  <c r="O30" i="13" s="1"/>
  <c r="AW28" i="14"/>
  <c r="AW28" i="6" s="1"/>
  <c r="BJ28" i="11"/>
  <c r="Q28" i="11"/>
  <c r="O28" i="11"/>
  <c r="S28" i="11"/>
  <c r="M28" i="6"/>
  <c r="BH31" i="11"/>
  <c r="BP28" i="8"/>
  <c r="BT28" i="8" s="1"/>
  <c r="BP29" i="7"/>
  <c r="BT29" i="7" s="1"/>
  <c r="BY29" i="7"/>
  <c r="V29" i="7"/>
  <c r="AG29" i="7"/>
  <c r="AA28" i="6"/>
  <c r="BH33" i="7"/>
  <c r="BL27" i="11"/>
  <c r="BJ27" i="6"/>
  <c r="AH25" i="11"/>
  <c r="AN25" i="11" s="1"/>
  <c r="AS25" i="11"/>
  <c r="AZ25" i="11" s="1"/>
  <c r="BE25" i="11" s="1"/>
  <c r="AQ31" i="9"/>
  <c r="AU30" i="9"/>
  <c r="BZ30" i="9" s="1"/>
  <c r="V28" i="9"/>
  <c r="AB28" i="9" s="1"/>
  <c r="BP29" i="12" l="1"/>
  <c r="BT29" i="12" s="1"/>
  <c r="AH28" i="12"/>
  <c r="AN28" i="12" s="1"/>
  <c r="AS28" i="12"/>
  <c r="AZ28" i="12" s="1"/>
  <c r="BE28" i="12" s="1"/>
  <c r="AV30" i="12"/>
  <c r="AW30" i="12" s="1"/>
  <c r="T30" i="12"/>
  <c r="U30" i="12" s="1"/>
  <c r="J31" i="12"/>
  <c r="BK30" i="12"/>
  <c r="BL30" i="12" s="1"/>
  <c r="N30" i="12"/>
  <c r="O30" i="12" s="1"/>
  <c r="W30" i="12"/>
  <c r="X30" i="12" s="1"/>
  <c r="AA30" i="12" s="1"/>
  <c r="BM30" i="12"/>
  <c r="BN30" i="12" s="1"/>
  <c r="P30" i="12"/>
  <c r="Q30" i="12" s="1"/>
  <c r="AT30" i="12"/>
  <c r="AU30" i="12" s="1"/>
  <c r="BZ30" i="12" s="1"/>
  <c r="AG29" i="12"/>
  <c r="AS29" i="12" s="1"/>
  <c r="AZ29" i="12" s="1"/>
  <c r="BE29" i="12" s="1"/>
  <c r="BY29" i="12"/>
  <c r="CA29" i="12" s="1"/>
  <c r="CG29" i="12" s="1"/>
  <c r="V29" i="12"/>
  <c r="AB29" i="12" s="1"/>
  <c r="Q28" i="6"/>
  <c r="R28" i="14"/>
  <c r="CA28" i="12"/>
  <c r="CG28" i="12" s="1"/>
  <c r="BP29" i="8"/>
  <c r="BT29" i="8" s="1"/>
  <c r="AW29" i="6"/>
  <c r="R30" i="9"/>
  <c r="BP30" i="9"/>
  <c r="BT30" i="9" s="1"/>
  <c r="AH29" i="12"/>
  <c r="AN29" i="12" s="1"/>
  <c r="AH31" i="10"/>
  <c r="AN31" i="10" s="1"/>
  <c r="CA29" i="13"/>
  <c r="CG29" i="13" s="1"/>
  <c r="AA29" i="6"/>
  <c r="BY30" i="9"/>
  <c r="V30" i="9"/>
  <c r="AB30" i="9" s="1"/>
  <c r="AG30" i="9"/>
  <c r="BP30" i="13"/>
  <c r="BT30" i="13" s="1"/>
  <c r="BY30" i="13"/>
  <c r="AG30" i="13"/>
  <c r="AF28" i="14"/>
  <c r="AR28" i="14" s="1"/>
  <c r="BX28" i="14"/>
  <c r="J31" i="11"/>
  <c r="W30" i="11"/>
  <c r="AV30" i="11"/>
  <c r="P30" i="11"/>
  <c r="AT30" i="11"/>
  <c r="AU30" i="11" s="1"/>
  <c r="BZ30" i="11" s="1"/>
  <c r="N30" i="11"/>
  <c r="BK30" i="11"/>
  <c r="T30" i="11"/>
  <c r="BM30" i="11"/>
  <c r="BN30" i="11" s="1"/>
  <c r="BH32" i="13"/>
  <c r="AS29" i="9"/>
  <c r="AH29" i="9"/>
  <c r="AN29" i="9" s="1"/>
  <c r="BH35" i="9"/>
  <c r="CA25" i="6"/>
  <c r="CG25" i="6" s="1"/>
  <c r="AH26" i="11"/>
  <c r="AN26" i="11" s="1"/>
  <c r="AS26" i="11"/>
  <c r="AZ26" i="11" s="1"/>
  <c r="BE26" i="11" s="1"/>
  <c r="BZ30" i="7"/>
  <c r="BH34" i="7"/>
  <c r="AS29" i="7"/>
  <c r="R28" i="11"/>
  <c r="BJ38" i="10"/>
  <c r="BY28" i="14"/>
  <c r="AG28" i="14"/>
  <c r="V28" i="14"/>
  <c r="AB28" i="14" s="1"/>
  <c r="BX27" i="6"/>
  <c r="AF27" i="6"/>
  <c r="AR27" i="6" s="1"/>
  <c r="AS25" i="6"/>
  <c r="AZ25" i="6" s="1"/>
  <c r="BE25" i="6" s="1"/>
  <c r="AH25" i="6"/>
  <c r="AN25" i="6" s="1"/>
  <c r="AG33" i="10"/>
  <c r="BY33" i="10"/>
  <c r="AS32" i="10"/>
  <c r="AH32" i="10"/>
  <c r="AN32" i="10" s="1"/>
  <c r="X29" i="6"/>
  <c r="AB26" i="11"/>
  <c r="AB26" i="6" s="1"/>
  <c r="V26" i="6"/>
  <c r="L34" i="13"/>
  <c r="M33" i="13"/>
  <c r="L34" i="9"/>
  <c r="M33" i="9"/>
  <c r="AQ33" i="11"/>
  <c r="R30" i="7"/>
  <c r="Q29" i="11"/>
  <c r="Q29" i="6" s="1"/>
  <c r="S29" i="11"/>
  <c r="O29" i="11"/>
  <c r="BJ29" i="11"/>
  <c r="M29" i="6"/>
  <c r="S29" i="14"/>
  <c r="U29" i="14" s="1"/>
  <c r="O29" i="14"/>
  <c r="R29" i="14" s="1"/>
  <c r="Q29" i="14"/>
  <c r="BJ29" i="14"/>
  <c r="BL29" i="14" s="1"/>
  <c r="BP29" i="14" s="1"/>
  <c r="BT29" i="14" s="1"/>
  <c r="AQ36" i="7"/>
  <c r="AQ31" i="10"/>
  <c r="AU30" i="10"/>
  <c r="AB29" i="7"/>
  <c r="BH32" i="11"/>
  <c r="R30" i="13"/>
  <c r="J32" i="13"/>
  <c r="P31" i="13"/>
  <c r="Q31" i="13" s="1"/>
  <c r="W31" i="13"/>
  <c r="X31" i="13" s="1"/>
  <c r="AA31" i="13" s="1"/>
  <c r="AV31" i="13"/>
  <c r="AW31" i="13" s="1"/>
  <c r="BK31" i="13"/>
  <c r="BL31" i="13" s="1"/>
  <c r="BM31" i="13"/>
  <c r="BN31" i="13" s="1"/>
  <c r="AT31" i="13"/>
  <c r="T31" i="13"/>
  <c r="N31" i="13"/>
  <c r="O31" i="13" s="1"/>
  <c r="R31" i="13" s="1"/>
  <c r="AQ31" i="13"/>
  <c r="AU30" i="13"/>
  <c r="BZ30" i="13" s="1"/>
  <c r="J32" i="14"/>
  <c r="W31" i="14"/>
  <c r="AV31" i="14"/>
  <c r="P31" i="14"/>
  <c r="AT31" i="14"/>
  <c r="BK31" i="14"/>
  <c r="BM31" i="14"/>
  <c r="N31" i="14"/>
  <c r="T31" i="14"/>
  <c r="BH32" i="14"/>
  <c r="BN31" i="14"/>
  <c r="AF30" i="9"/>
  <c r="AR30" i="9" s="1"/>
  <c r="BX30" i="9"/>
  <c r="CA30" i="9" s="1"/>
  <c r="CG30" i="9" s="1"/>
  <c r="CG24" i="6"/>
  <c r="AH28" i="8"/>
  <c r="AN28" i="8" s="1"/>
  <c r="AS28" i="8"/>
  <c r="AH28" i="7"/>
  <c r="AN28" i="7" s="1"/>
  <c r="R33" i="10"/>
  <c r="J35" i="10"/>
  <c r="P34" i="10"/>
  <c r="Q34" i="10" s="1"/>
  <c r="W34" i="10"/>
  <c r="X34" i="10" s="1"/>
  <c r="AA34" i="10" s="1"/>
  <c r="AV34" i="10"/>
  <c r="AW34" i="10" s="1"/>
  <c r="BM34" i="10"/>
  <c r="BK34" i="10"/>
  <c r="BL34" i="10" s="1"/>
  <c r="N34" i="10"/>
  <c r="O34" i="10" s="1"/>
  <c r="AT34" i="10"/>
  <c r="T34" i="10"/>
  <c r="U34" i="10" s="1"/>
  <c r="AS29" i="13"/>
  <c r="AZ29" i="13" s="1"/>
  <c r="BE29" i="13" s="1"/>
  <c r="AH29" i="13"/>
  <c r="AN29" i="13" s="1"/>
  <c r="AH28" i="9"/>
  <c r="AN28" i="9" s="1"/>
  <c r="BH33" i="10"/>
  <c r="BN32" i="10"/>
  <c r="BP32" i="10" s="1"/>
  <c r="BT32" i="10" s="1"/>
  <c r="BY26" i="6"/>
  <c r="AG26" i="6"/>
  <c r="AH26" i="14"/>
  <c r="AN26" i="14" s="1"/>
  <c r="AN24" i="6"/>
  <c r="BY29" i="8"/>
  <c r="AG29" i="8"/>
  <c r="R29" i="8"/>
  <c r="V29" i="8" s="1"/>
  <c r="J31" i="8"/>
  <c r="P30" i="8"/>
  <c r="Q30" i="8" s="1"/>
  <c r="W30" i="8"/>
  <c r="X30" i="8" s="1"/>
  <c r="AA30" i="8" s="1"/>
  <c r="AV30" i="8"/>
  <c r="AW30" i="8" s="1"/>
  <c r="AT30" i="8"/>
  <c r="AU30" i="8" s="1"/>
  <c r="BZ30" i="8" s="1"/>
  <c r="T30" i="8"/>
  <c r="U30" i="8" s="1"/>
  <c r="BK30" i="8"/>
  <c r="BL30" i="8" s="1"/>
  <c r="BM30" i="8"/>
  <c r="BN30" i="8" s="1"/>
  <c r="N30" i="8"/>
  <c r="O30" i="8" s="1"/>
  <c r="R30" i="8" s="1"/>
  <c r="AS27" i="14"/>
  <c r="AZ27" i="14" s="1"/>
  <c r="BE27" i="14" s="1"/>
  <c r="AH27" i="14"/>
  <c r="AN27" i="14" s="1"/>
  <c r="AZ29" i="9"/>
  <c r="BE29" i="9" s="1"/>
  <c r="V30" i="7"/>
  <c r="AG30" i="7"/>
  <c r="BY30" i="7"/>
  <c r="BP30" i="7"/>
  <c r="BT30" i="7" s="1"/>
  <c r="J32" i="7"/>
  <c r="W31" i="7"/>
  <c r="X31" i="7" s="1"/>
  <c r="P31" i="7"/>
  <c r="Q31" i="7" s="1"/>
  <c r="AV31" i="7"/>
  <c r="AW31" i="7" s="1"/>
  <c r="AT31" i="7"/>
  <c r="AU31" i="7" s="1"/>
  <c r="BM31" i="7"/>
  <c r="BN31" i="7" s="1"/>
  <c r="BK31" i="7"/>
  <c r="BL31" i="7" s="1"/>
  <c r="N31" i="7"/>
  <c r="O31" i="7" s="1"/>
  <c r="T31" i="7"/>
  <c r="U31" i="7" s="1"/>
  <c r="L31" i="11"/>
  <c r="M30" i="11"/>
  <c r="L31" i="14"/>
  <c r="M30" i="14"/>
  <c r="AW30" i="14" s="1"/>
  <c r="U28" i="11"/>
  <c r="S28" i="6"/>
  <c r="BJ32" i="13"/>
  <c r="S32" i="13"/>
  <c r="AU29" i="6"/>
  <c r="BZ29" i="6" s="1"/>
  <c r="S32" i="9"/>
  <c r="BJ32" i="9"/>
  <c r="AZ28" i="8"/>
  <c r="BE28" i="8" s="1"/>
  <c r="AQ32" i="9"/>
  <c r="BP27" i="11"/>
  <c r="BT27" i="11" s="1"/>
  <c r="BL27" i="6"/>
  <c r="BP27" i="6" s="1"/>
  <c r="BT27" i="6" s="1"/>
  <c r="BL28" i="11"/>
  <c r="BJ28" i="6"/>
  <c r="U31" i="13"/>
  <c r="X30" i="14"/>
  <c r="AA30" i="14" s="1"/>
  <c r="AV31" i="9"/>
  <c r="AW31" i="9" s="1"/>
  <c r="J32" i="9"/>
  <c r="P31" i="9"/>
  <c r="Q31" i="9" s="1"/>
  <c r="W31" i="9"/>
  <c r="X31" i="9" s="1"/>
  <c r="AA31" i="9" s="1"/>
  <c r="AT31" i="9"/>
  <c r="AU31" i="9" s="1"/>
  <c r="BZ31" i="9" s="1"/>
  <c r="N31" i="9"/>
  <c r="O31" i="9" s="1"/>
  <c r="BM31" i="9"/>
  <c r="BN31" i="9" s="1"/>
  <c r="BK31" i="9"/>
  <c r="BL31" i="9" s="1"/>
  <c r="BP31" i="9" s="1"/>
  <c r="BT31" i="9" s="1"/>
  <c r="T31" i="9"/>
  <c r="U31" i="9" s="1"/>
  <c r="BZ29" i="10"/>
  <c r="CA29" i="10" s="1"/>
  <c r="CG29" i="10" s="1"/>
  <c r="AZ29" i="10"/>
  <c r="BE29" i="10" s="1"/>
  <c r="O28" i="6"/>
  <c r="AQ32" i="14"/>
  <c r="AU31" i="14"/>
  <c r="BZ31" i="14" s="1"/>
  <c r="AZ28" i="9"/>
  <c r="BE28" i="9" s="1"/>
  <c r="V27" i="11"/>
  <c r="AG27" i="11"/>
  <c r="BY27" i="11"/>
  <c r="CA27" i="11" s="1"/>
  <c r="CG27" i="11" s="1"/>
  <c r="U27" i="6"/>
  <c r="BJ38" i="7"/>
  <c r="CA29" i="9"/>
  <c r="CG29" i="9" s="1"/>
  <c r="BN30" i="6"/>
  <c r="AA30" i="7"/>
  <c r="AF29" i="7"/>
  <c r="AR29" i="7" s="1"/>
  <c r="AZ29" i="7" s="1"/>
  <c r="BE29" i="7" s="1"/>
  <c r="BX29" i="7"/>
  <c r="CA29" i="7" s="1"/>
  <c r="CG29" i="7" s="1"/>
  <c r="CA28" i="8"/>
  <c r="CG28" i="8" s="1"/>
  <c r="CA26" i="6"/>
  <c r="CG26" i="6" s="1"/>
  <c r="BP30" i="12" l="1"/>
  <c r="BT30" i="12" s="1"/>
  <c r="J32" i="12"/>
  <c r="BK31" i="12"/>
  <c r="BL31" i="12" s="1"/>
  <c r="BP31" i="12" s="1"/>
  <c r="BT31" i="12" s="1"/>
  <c r="AV31" i="12"/>
  <c r="AW31" i="12" s="1"/>
  <c r="BM31" i="12"/>
  <c r="BN31" i="12" s="1"/>
  <c r="AT31" i="12"/>
  <c r="AU31" i="12" s="1"/>
  <c r="BZ31" i="12" s="1"/>
  <c r="P31" i="12"/>
  <c r="Q31" i="12" s="1"/>
  <c r="T31" i="12"/>
  <c r="U31" i="12" s="1"/>
  <c r="N31" i="12"/>
  <c r="O31" i="12" s="1"/>
  <c r="R31" i="12" s="1"/>
  <c r="W31" i="12"/>
  <c r="X31" i="12" s="1"/>
  <c r="AA31" i="12" s="1"/>
  <c r="R31" i="9"/>
  <c r="BY30" i="12"/>
  <c r="AG30" i="12"/>
  <c r="R30" i="12"/>
  <c r="BP30" i="8"/>
  <c r="BT30" i="8" s="1"/>
  <c r="AB29" i="8"/>
  <c r="V31" i="9"/>
  <c r="AB31" i="9" s="1"/>
  <c r="BY31" i="9"/>
  <c r="AG31" i="9"/>
  <c r="AH27" i="11"/>
  <c r="AN27" i="11" s="1"/>
  <c r="AS27" i="11"/>
  <c r="AZ27" i="11" s="1"/>
  <c r="BE27" i="11" s="1"/>
  <c r="AQ33" i="9"/>
  <c r="AS29" i="8"/>
  <c r="AQ32" i="10"/>
  <c r="AU31" i="10"/>
  <c r="R29" i="11"/>
  <c r="O29" i="6"/>
  <c r="AH28" i="14"/>
  <c r="AN28" i="14" s="1"/>
  <c r="AS28" i="14"/>
  <c r="BP31" i="13"/>
  <c r="BT31" i="13" s="1"/>
  <c r="AS30" i="13"/>
  <c r="AB27" i="11"/>
  <c r="AB27" i="6" s="1"/>
  <c r="V27" i="6"/>
  <c r="V31" i="13"/>
  <c r="AB31" i="13" s="1"/>
  <c r="BY31" i="13"/>
  <c r="AG31" i="13"/>
  <c r="BP28" i="11"/>
  <c r="BT28" i="11" s="1"/>
  <c r="BL28" i="6"/>
  <c r="BP28" i="6" s="1"/>
  <c r="BT28" i="6" s="1"/>
  <c r="S30" i="11"/>
  <c r="O30" i="11"/>
  <c r="BJ30" i="11"/>
  <c r="Q30" i="11"/>
  <c r="M30" i="6"/>
  <c r="BP31" i="7"/>
  <c r="BT31" i="7" s="1"/>
  <c r="AB30" i="7"/>
  <c r="V30" i="8"/>
  <c r="AB30" i="8" s="1"/>
  <c r="BY30" i="8"/>
  <c r="AG30" i="8"/>
  <c r="AG34" i="10"/>
  <c r="BY34" i="10"/>
  <c r="J36" i="10"/>
  <c r="W35" i="10"/>
  <c r="X35" i="10" s="1"/>
  <c r="AA35" i="10" s="1"/>
  <c r="AV35" i="10"/>
  <c r="AW35" i="10" s="1"/>
  <c r="P35" i="10"/>
  <c r="Q35" i="10" s="1"/>
  <c r="BK35" i="10"/>
  <c r="BL35" i="10" s="1"/>
  <c r="N35" i="10"/>
  <c r="O35" i="10" s="1"/>
  <c r="R35" i="10" s="1"/>
  <c r="T35" i="10"/>
  <c r="U35" i="10" s="1"/>
  <c r="AT35" i="10"/>
  <c r="BM35" i="10"/>
  <c r="AQ32" i="13"/>
  <c r="AU31" i="13"/>
  <c r="BZ31" i="13" s="1"/>
  <c r="BH33" i="11"/>
  <c r="BY29" i="14"/>
  <c r="V29" i="14"/>
  <c r="AB29" i="14" s="1"/>
  <c r="AG29" i="14"/>
  <c r="U29" i="11"/>
  <c r="S29" i="6"/>
  <c r="BX30" i="7"/>
  <c r="CA30" i="7" s="1"/>
  <c r="CG30" i="7" s="1"/>
  <c r="AF30" i="7"/>
  <c r="AR30" i="7" s="1"/>
  <c r="L35" i="9"/>
  <c r="M34" i="9"/>
  <c r="AS33" i="10"/>
  <c r="BH35" i="7"/>
  <c r="BH33" i="13"/>
  <c r="AW30" i="11"/>
  <c r="AW30" i="6" s="1"/>
  <c r="CA28" i="14"/>
  <c r="CG28" i="14" s="1"/>
  <c r="AH30" i="9"/>
  <c r="AN30" i="9" s="1"/>
  <c r="AS30" i="9"/>
  <c r="AZ30" i="9" s="1"/>
  <c r="BE30" i="9" s="1"/>
  <c r="BX31" i="9"/>
  <c r="CA31" i="9" s="1"/>
  <c r="CG31" i="9" s="1"/>
  <c r="AF31" i="9"/>
  <c r="AR31" i="9" s="1"/>
  <c r="J33" i="9"/>
  <c r="AV32" i="9"/>
  <c r="AW32" i="9" s="1"/>
  <c r="P32" i="9"/>
  <c r="Q32" i="9" s="1"/>
  <c r="W32" i="9"/>
  <c r="X32" i="9" s="1"/>
  <c r="AA32" i="9" s="1"/>
  <c r="N32" i="9"/>
  <c r="O32" i="9" s="1"/>
  <c r="BM32" i="9"/>
  <c r="BN32" i="9" s="1"/>
  <c r="BK32" i="9"/>
  <c r="BL32" i="9" s="1"/>
  <c r="BP32" i="9" s="1"/>
  <c r="BT32" i="9" s="1"/>
  <c r="T32" i="9"/>
  <c r="U32" i="9" s="1"/>
  <c r="AT32" i="9"/>
  <c r="AU32" i="9" s="1"/>
  <c r="BZ32" i="9" s="1"/>
  <c r="L32" i="11"/>
  <c r="M31" i="11"/>
  <c r="AA31" i="7"/>
  <c r="BX30" i="8"/>
  <c r="CA30" i="8" s="1"/>
  <c r="CG30" i="8" s="1"/>
  <c r="AF30" i="8"/>
  <c r="AR30" i="8" s="1"/>
  <c r="J32" i="8"/>
  <c r="AV31" i="8"/>
  <c r="AW31" i="8" s="1"/>
  <c r="P31" i="8"/>
  <c r="Q31" i="8" s="1"/>
  <c r="W31" i="8"/>
  <c r="X31" i="8" s="1"/>
  <c r="AA31" i="8" s="1"/>
  <c r="BM31" i="8"/>
  <c r="BN31" i="8" s="1"/>
  <c r="BK31" i="8"/>
  <c r="BL31" i="8" s="1"/>
  <c r="AT31" i="8"/>
  <c r="AU31" i="8" s="1"/>
  <c r="BZ31" i="8" s="1"/>
  <c r="T31" i="8"/>
  <c r="U31" i="8" s="1"/>
  <c r="N31" i="8"/>
  <c r="O31" i="8" s="1"/>
  <c r="R31" i="8" s="1"/>
  <c r="BX33" i="10"/>
  <c r="AF33" i="10"/>
  <c r="AR33" i="10" s="1"/>
  <c r="BH33" i="14"/>
  <c r="BX31" i="13"/>
  <c r="CA31" i="13" s="1"/>
  <c r="CG31" i="13" s="1"/>
  <c r="AF31" i="13"/>
  <c r="AR31" i="13" s="1"/>
  <c r="J33" i="13"/>
  <c r="AV32" i="13"/>
  <c r="AW32" i="13" s="1"/>
  <c r="W32" i="13"/>
  <c r="X32" i="13" s="1"/>
  <c r="AA32" i="13" s="1"/>
  <c r="P32" i="13"/>
  <c r="Q32" i="13" s="1"/>
  <c r="AT32" i="13"/>
  <c r="BM32" i="13"/>
  <c r="BN32" i="13" s="1"/>
  <c r="BK32" i="13"/>
  <c r="BL32" i="13" s="1"/>
  <c r="T32" i="13"/>
  <c r="U32" i="13" s="1"/>
  <c r="N32" i="13"/>
  <c r="O32" i="13" s="1"/>
  <c r="R32" i="13" s="1"/>
  <c r="BJ33" i="13"/>
  <c r="S33" i="13"/>
  <c r="V33" i="10"/>
  <c r="AB33" i="10" s="1"/>
  <c r="X30" i="11"/>
  <c r="AA30" i="11" s="1"/>
  <c r="AA30" i="6" s="1"/>
  <c r="AZ28" i="14"/>
  <c r="BE28" i="14" s="1"/>
  <c r="L32" i="14"/>
  <c r="M31" i="14"/>
  <c r="X31" i="14" s="1"/>
  <c r="AA31" i="14" s="1"/>
  <c r="R31" i="7"/>
  <c r="AH30" i="7"/>
  <c r="AN30" i="7" s="1"/>
  <c r="AS30" i="7"/>
  <c r="BH34" i="10"/>
  <c r="BN33" i="10"/>
  <c r="BP33" i="10" s="1"/>
  <c r="BT33" i="10" s="1"/>
  <c r="BX29" i="14"/>
  <c r="AF29" i="14"/>
  <c r="AR29" i="14" s="1"/>
  <c r="S33" i="9"/>
  <c r="BJ33" i="9"/>
  <c r="AF28" i="11"/>
  <c r="AR28" i="11" s="1"/>
  <c r="BX28" i="11"/>
  <c r="R28" i="6"/>
  <c r="BH36" i="9"/>
  <c r="BY27" i="6"/>
  <c r="CA27" i="6" s="1"/>
  <c r="CG27" i="6" s="1"/>
  <c r="AG27" i="6"/>
  <c r="AQ33" i="14"/>
  <c r="V28" i="11"/>
  <c r="AG28" i="11"/>
  <c r="BY28" i="11"/>
  <c r="U28" i="6"/>
  <c r="BJ30" i="14"/>
  <c r="BL30" i="14" s="1"/>
  <c r="BP30" i="14" s="1"/>
  <c r="BT30" i="14" s="1"/>
  <c r="Q30" i="14"/>
  <c r="O30" i="14"/>
  <c r="S30" i="14"/>
  <c r="U30" i="14" s="1"/>
  <c r="AG31" i="7"/>
  <c r="BY31" i="7"/>
  <c r="V31" i="7"/>
  <c r="BZ31" i="7"/>
  <c r="J33" i="7"/>
  <c r="AV32" i="7"/>
  <c r="AW32" i="7" s="1"/>
  <c r="P32" i="7"/>
  <c r="Q32" i="7" s="1"/>
  <c r="W32" i="7"/>
  <c r="X32" i="7" s="1"/>
  <c r="T32" i="7"/>
  <c r="U32" i="7" s="1"/>
  <c r="BK32" i="7"/>
  <c r="BL32" i="7" s="1"/>
  <c r="N32" i="7"/>
  <c r="O32" i="7" s="1"/>
  <c r="AT32" i="7"/>
  <c r="AU32" i="7" s="1"/>
  <c r="BM32" i="7"/>
  <c r="BN32" i="7" s="1"/>
  <c r="BX29" i="8"/>
  <c r="CA29" i="8" s="1"/>
  <c r="CG29" i="8" s="1"/>
  <c r="AF29" i="8"/>
  <c r="AR29" i="8" s="1"/>
  <c r="AZ29" i="8" s="1"/>
  <c r="BE29" i="8" s="1"/>
  <c r="AH26" i="6"/>
  <c r="AN26" i="6" s="1"/>
  <c r="AS26" i="6"/>
  <c r="AZ26" i="6" s="1"/>
  <c r="BE26" i="6" s="1"/>
  <c r="R34" i="10"/>
  <c r="J33" i="14"/>
  <c r="AV32" i="14"/>
  <c r="P32" i="14"/>
  <c r="W32" i="14"/>
  <c r="BM32" i="14"/>
  <c r="BN32" i="14" s="1"/>
  <c r="AT32" i="14"/>
  <c r="AU32" i="14" s="1"/>
  <c r="BZ32" i="14" s="1"/>
  <c r="BK32" i="14"/>
  <c r="N32" i="14"/>
  <c r="T32" i="14"/>
  <c r="AF30" i="13"/>
  <c r="AR30" i="13" s="1"/>
  <c r="AZ30" i="13" s="1"/>
  <c r="BE30" i="13" s="1"/>
  <c r="BX30" i="13"/>
  <c r="CA30" i="13" s="1"/>
  <c r="CG30" i="13" s="1"/>
  <c r="BZ30" i="10"/>
  <c r="CA30" i="10" s="1"/>
  <c r="CG30" i="10" s="1"/>
  <c r="AZ30" i="10"/>
  <c r="BE30" i="10" s="1"/>
  <c r="BL29" i="11"/>
  <c r="BJ29" i="6"/>
  <c r="AQ34" i="11"/>
  <c r="L35" i="13"/>
  <c r="M34" i="13"/>
  <c r="AH29" i="7"/>
  <c r="AN29" i="7" s="1"/>
  <c r="AU30" i="6"/>
  <c r="BZ30" i="6" s="1"/>
  <c r="J32" i="11"/>
  <c r="AV31" i="11"/>
  <c r="AW31" i="11" s="1"/>
  <c r="W31" i="11"/>
  <c r="X31" i="11" s="1"/>
  <c r="AA31" i="11" s="1"/>
  <c r="P31" i="11"/>
  <c r="T31" i="11"/>
  <c r="BK31" i="11"/>
  <c r="AT31" i="11"/>
  <c r="AU31" i="11" s="1"/>
  <c r="BZ31" i="11" s="1"/>
  <c r="BM31" i="11"/>
  <c r="BN31" i="11" s="1"/>
  <c r="BN31" i="6" s="1"/>
  <c r="N31" i="11"/>
  <c r="V30" i="13"/>
  <c r="AB30" i="13" s="1"/>
  <c r="V31" i="12" l="1"/>
  <c r="AB31" i="12" s="1"/>
  <c r="AG31" i="12"/>
  <c r="BY31" i="12"/>
  <c r="V30" i="12"/>
  <c r="AB30" i="12" s="1"/>
  <c r="AF30" i="12"/>
  <c r="AR30" i="12" s="1"/>
  <c r="BX30" i="12"/>
  <c r="CA30" i="12" s="1"/>
  <c r="CG30" i="12" s="1"/>
  <c r="W32" i="12"/>
  <c r="X32" i="12" s="1"/>
  <c r="AA32" i="12" s="1"/>
  <c r="N32" i="12"/>
  <c r="O32" i="12" s="1"/>
  <c r="J33" i="12"/>
  <c r="BM32" i="12"/>
  <c r="BN32" i="12" s="1"/>
  <c r="T32" i="12"/>
  <c r="U32" i="12" s="1"/>
  <c r="AV32" i="12"/>
  <c r="AW32" i="12" s="1"/>
  <c r="AT32" i="12"/>
  <c r="AU32" i="12" s="1"/>
  <c r="BZ32" i="12" s="1"/>
  <c r="P32" i="12"/>
  <c r="Q32" i="12" s="1"/>
  <c r="BK32" i="12"/>
  <c r="BL32" i="12" s="1"/>
  <c r="BP32" i="12" s="1"/>
  <c r="BT32" i="12" s="1"/>
  <c r="AH30" i="12"/>
  <c r="AN30" i="12" s="1"/>
  <c r="AS30" i="12"/>
  <c r="AF31" i="12"/>
  <c r="AR31" i="12" s="1"/>
  <c r="BX31" i="12"/>
  <c r="CA31" i="12" s="1"/>
  <c r="CG31" i="12" s="1"/>
  <c r="AW31" i="6"/>
  <c r="AW31" i="14"/>
  <c r="AU31" i="6"/>
  <c r="BZ31" i="6" s="1"/>
  <c r="Q30" i="6"/>
  <c r="BP32" i="13"/>
  <c r="BT32" i="13" s="1"/>
  <c r="BY32" i="9"/>
  <c r="AG32" i="9"/>
  <c r="AA32" i="7"/>
  <c r="AH28" i="11"/>
  <c r="AN28" i="11" s="1"/>
  <c r="AS28" i="11"/>
  <c r="AZ28" i="11" s="1"/>
  <c r="BE28" i="11" s="1"/>
  <c r="BY31" i="8"/>
  <c r="AG31" i="8"/>
  <c r="V31" i="8"/>
  <c r="AB31" i="8" s="1"/>
  <c r="AF35" i="10"/>
  <c r="AR35" i="10" s="1"/>
  <c r="BX35" i="10"/>
  <c r="AS34" i="10"/>
  <c r="AH30" i="13"/>
  <c r="AN30" i="13" s="1"/>
  <c r="AQ35" i="11"/>
  <c r="J34" i="14"/>
  <c r="W33" i="14"/>
  <c r="P33" i="14"/>
  <c r="AV33" i="14"/>
  <c r="AT33" i="14"/>
  <c r="AU33" i="14" s="1"/>
  <c r="BZ33" i="14" s="1"/>
  <c r="BK33" i="14"/>
  <c r="BM33" i="14"/>
  <c r="T33" i="14"/>
  <c r="N33" i="14"/>
  <c r="R32" i="7"/>
  <c r="AS31" i="7"/>
  <c r="AB28" i="11"/>
  <c r="AB28" i="6" s="1"/>
  <c r="V28" i="6"/>
  <c r="AQ34" i="14"/>
  <c r="BH35" i="10"/>
  <c r="BN34" i="10"/>
  <c r="BP34" i="10" s="1"/>
  <c r="BT34" i="10" s="1"/>
  <c r="AF31" i="7"/>
  <c r="AR31" i="7" s="1"/>
  <c r="BX31" i="7"/>
  <c r="CA31" i="7" s="1"/>
  <c r="CG31" i="7" s="1"/>
  <c r="AF32" i="13"/>
  <c r="AR32" i="13" s="1"/>
  <c r="BX32" i="13"/>
  <c r="J34" i="13"/>
  <c r="AV33" i="13"/>
  <c r="AW33" i="13" s="1"/>
  <c r="P33" i="13"/>
  <c r="Q33" i="13" s="1"/>
  <c r="W33" i="13"/>
  <c r="X33" i="13" s="1"/>
  <c r="AA33" i="13" s="1"/>
  <c r="BM33" i="13"/>
  <c r="AT33" i="13"/>
  <c r="BK33" i="13"/>
  <c r="T33" i="13"/>
  <c r="U33" i="13" s="1"/>
  <c r="N33" i="13"/>
  <c r="O33" i="13" s="1"/>
  <c r="BJ31" i="11"/>
  <c r="Q31" i="11"/>
  <c r="O31" i="11"/>
  <c r="S31" i="11"/>
  <c r="M31" i="6"/>
  <c r="BH34" i="13"/>
  <c r="BN33" i="13"/>
  <c r="AZ30" i="7"/>
  <c r="BE30" i="7" s="1"/>
  <c r="AG29" i="11"/>
  <c r="BY29" i="11"/>
  <c r="V29" i="11"/>
  <c r="U29" i="6"/>
  <c r="BH34" i="11"/>
  <c r="AV36" i="10"/>
  <c r="AW36" i="10" s="1"/>
  <c r="P36" i="10"/>
  <c r="Q36" i="10" s="1"/>
  <c r="W36" i="10"/>
  <c r="X36" i="10" s="1"/>
  <c r="AA36" i="10" s="1"/>
  <c r="AT36" i="10"/>
  <c r="BK36" i="10"/>
  <c r="BL36" i="10" s="1"/>
  <c r="N36" i="10"/>
  <c r="O36" i="10" s="1"/>
  <c r="R36" i="10" s="1"/>
  <c r="T36" i="10"/>
  <c r="U36" i="10" s="1"/>
  <c r="BM36" i="10"/>
  <c r="AH30" i="8"/>
  <c r="AN30" i="8" s="1"/>
  <c r="AS30" i="8"/>
  <c r="AZ30" i="8" s="1"/>
  <c r="BE30" i="8" s="1"/>
  <c r="U30" i="11"/>
  <c r="S30" i="6"/>
  <c r="AH31" i="13"/>
  <c r="AN31" i="13" s="1"/>
  <c r="AS31" i="13"/>
  <c r="AF29" i="11"/>
  <c r="AR29" i="11" s="1"/>
  <c r="BX29" i="11"/>
  <c r="CA29" i="11" s="1"/>
  <c r="CG29" i="11" s="1"/>
  <c r="R29" i="6"/>
  <c r="AH29" i="8"/>
  <c r="AN29" i="8" s="1"/>
  <c r="L33" i="14"/>
  <c r="M32" i="14"/>
  <c r="AW32" i="14" s="1"/>
  <c r="BL33" i="13"/>
  <c r="L36" i="9"/>
  <c r="M36" i="9" s="1"/>
  <c r="M35" i="9"/>
  <c r="R30" i="11"/>
  <c r="O30" i="6"/>
  <c r="BJ34" i="13"/>
  <c r="S34" i="13"/>
  <c r="X32" i="14"/>
  <c r="AA32" i="14" s="1"/>
  <c r="AF34" i="10"/>
  <c r="AR34" i="10" s="1"/>
  <c r="BX34" i="10"/>
  <c r="BP32" i="7"/>
  <c r="BT32" i="7" s="1"/>
  <c r="AB31" i="7"/>
  <c r="BY30" i="14"/>
  <c r="AG30" i="14"/>
  <c r="AG28" i="6"/>
  <c r="BY28" i="6"/>
  <c r="AH27" i="6"/>
  <c r="AN27" i="6" s="1"/>
  <c r="AS27" i="6"/>
  <c r="AZ27" i="6" s="1"/>
  <c r="BE27" i="6" s="1"/>
  <c r="BX28" i="6"/>
  <c r="AF28" i="6"/>
  <c r="AR28" i="6" s="1"/>
  <c r="AZ31" i="13"/>
  <c r="BE31" i="13" s="1"/>
  <c r="BH34" i="14"/>
  <c r="BN33" i="14"/>
  <c r="BP31" i="8"/>
  <c r="BT31" i="8" s="1"/>
  <c r="X31" i="6"/>
  <c r="L33" i="11"/>
  <c r="M32" i="11"/>
  <c r="R32" i="9"/>
  <c r="V32" i="9" s="1"/>
  <c r="AB32" i="9" s="1"/>
  <c r="J34" i="9"/>
  <c r="AV33" i="9"/>
  <c r="AW33" i="9" s="1"/>
  <c r="W33" i="9"/>
  <c r="X33" i="9" s="1"/>
  <c r="AA33" i="9" s="1"/>
  <c r="P33" i="9"/>
  <c r="Q33" i="9" s="1"/>
  <c r="AT33" i="9"/>
  <c r="BM33" i="9"/>
  <c r="BN33" i="9" s="1"/>
  <c r="N33" i="9"/>
  <c r="O33" i="9" s="1"/>
  <c r="BK33" i="9"/>
  <c r="BL33" i="9" s="1"/>
  <c r="T33" i="9"/>
  <c r="U33" i="9" s="1"/>
  <c r="AH33" i="10"/>
  <c r="AN33" i="10" s="1"/>
  <c r="AS29" i="14"/>
  <c r="AZ29" i="14" s="1"/>
  <c r="BE29" i="14" s="1"/>
  <c r="AH29" i="14"/>
  <c r="AN29" i="14" s="1"/>
  <c r="V34" i="10"/>
  <c r="AB34" i="10" s="1"/>
  <c r="X30" i="6"/>
  <c r="BZ31" i="10"/>
  <c r="CA31" i="10" s="1"/>
  <c r="CG31" i="10" s="1"/>
  <c r="AZ31" i="10"/>
  <c r="BE31" i="10" s="1"/>
  <c r="BZ32" i="7"/>
  <c r="J33" i="11"/>
  <c r="W32" i="11"/>
  <c r="X32" i="11" s="1"/>
  <c r="AA32" i="11" s="1"/>
  <c r="AV32" i="11"/>
  <c r="P32" i="11"/>
  <c r="T32" i="11"/>
  <c r="BM32" i="11"/>
  <c r="BN32" i="11" s="1"/>
  <c r="N32" i="11"/>
  <c r="BK32" i="11"/>
  <c r="AT32" i="11"/>
  <c r="AU32" i="11" s="1"/>
  <c r="BZ32" i="11" s="1"/>
  <c r="L36" i="13"/>
  <c r="M36" i="13" s="1"/>
  <c r="M35" i="13"/>
  <c r="BP29" i="11"/>
  <c r="BT29" i="11" s="1"/>
  <c r="BL29" i="6"/>
  <c r="BP29" i="6" s="1"/>
  <c r="BT29" i="6" s="1"/>
  <c r="V32" i="7"/>
  <c r="AG32" i="7"/>
  <c r="BY32" i="7"/>
  <c r="J34" i="7"/>
  <c r="W33" i="7"/>
  <c r="X33" i="7" s="1"/>
  <c r="AV33" i="7"/>
  <c r="AW33" i="7" s="1"/>
  <c r="P33" i="7"/>
  <c r="Q33" i="7" s="1"/>
  <c r="BM33" i="7"/>
  <c r="BN33" i="7" s="1"/>
  <c r="N33" i="7"/>
  <c r="O33" i="7" s="1"/>
  <c r="AT33" i="7"/>
  <c r="AU33" i="7" s="1"/>
  <c r="T33" i="7"/>
  <c r="U33" i="7" s="1"/>
  <c r="BK33" i="7"/>
  <c r="BL33" i="7" s="1"/>
  <c r="R30" i="14"/>
  <c r="V30" i="14" s="1"/>
  <c r="AB30" i="14" s="1"/>
  <c r="CA28" i="11"/>
  <c r="CG28" i="11" s="1"/>
  <c r="CA29" i="14"/>
  <c r="CG29" i="14" s="1"/>
  <c r="BJ31" i="14"/>
  <c r="BL31" i="14" s="1"/>
  <c r="BP31" i="14" s="1"/>
  <c r="BT31" i="14" s="1"/>
  <c r="S31" i="14"/>
  <c r="U31" i="14" s="1"/>
  <c r="Q31" i="14"/>
  <c r="O31" i="14"/>
  <c r="O31" i="6" s="1"/>
  <c r="AF31" i="8"/>
  <c r="AR31" i="8" s="1"/>
  <c r="BX31" i="8"/>
  <c r="CA31" i="8" s="1"/>
  <c r="CG31" i="8" s="1"/>
  <c r="J33" i="8"/>
  <c r="AV32" i="8"/>
  <c r="AW32" i="8" s="1"/>
  <c r="P32" i="8"/>
  <c r="Q32" i="8" s="1"/>
  <c r="W32" i="8"/>
  <c r="X32" i="8" s="1"/>
  <c r="AA32" i="8" s="1"/>
  <c r="AT32" i="8"/>
  <c r="AU32" i="8" s="1"/>
  <c r="BZ32" i="8" s="1"/>
  <c r="N32" i="8"/>
  <c r="O32" i="8" s="1"/>
  <c r="BM32" i="8"/>
  <c r="BN32" i="8" s="1"/>
  <c r="BN32" i="6" s="1"/>
  <c r="BK32" i="8"/>
  <c r="BL32" i="8" s="1"/>
  <c r="T32" i="8"/>
  <c r="U32" i="8" s="1"/>
  <c r="AA31" i="6"/>
  <c r="BY32" i="13"/>
  <c r="AG32" i="13"/>
  <c r="V32" i="13"/>
  <c r="AB32" i="13" s="1"/>
  <c r="BH36" i="7"/>
  <c r="BJ34" i="9"/>
  <c r="S34" i="9"/>
  <c r="AQ33" i="13"/>
  <c r="AU32" i="13"/>
  <c r="BZ32" i="13" s="1"/>
  <c r="AG35" i="10"/>
  <c r="BY35" i="10"/>
  <c r="V35" i="10"/>
  <c r="AB35" i="10" s="1"/>
  <c r="BL30" i="11"/>
  <c r="BJ30" i="6"/>
  <c r="AQ33" i="10"/>
  <c r="AU32" i="10"/>
  <c r="AQ34" i="9"/>
  <c r="AU33" i="9"/>
  <c r="BZ33" i="9" s="1"/>
  <c r="AH31" i="9"/>
  <c r="AN31" i="9" s="1"/>
  <c r="AS31" i="9"/>
  <c r="AZ31" i="9" s="1"/>
  <c r="BE31" i="9" s="1"/>
  <c r="R32" i="12" l="1"/>
  <c r="BY32" i="12"/>
  <c r="AG32" i="12"/>
  <c r="V32" i="12"/>
  <c r="AB32" i="12" s="1"/>
  <c r="AS31" i="12"/>
  <c r="AZ31" i="12" s="1"/>
  <c r="BE31" i="12" s="1"/>
  <c r="AH31" i="12"/>
  <c r="AN31" i="12" s="1"/>
  <c r="R33" i="13"/>
  <c r="AV33" i="12"/>
  <c r="AW33" i="12" s="1"/>
  <c r="AT33" i="12"/>
  <c r="AU33" i="12" s="1"/>
  <c r="BZ33" i="12" s="1"/>
  <c r="P33" i="12"/>
  <c r="Q33" i="12" s="1"/>
  <c r="BM33" i="12"/>
  <c r="BN33" i="12" s="1"/>
  <c r="W33" i="12"/>
  <c r="X33" i="12" s="1"/>
  <c r="AA33" i="12" s="1"/>
  <c r="N33" i="12"/>
  <c r="O33" i="12" s="1"/>
  <c r="R33" i="12" s="1"/>
  <c r="J34" i="12"/>
  <c r="BK33" i="12"/>
  <c r="BL33" i="12" s="1"/>
  <c r="BP33" i="12" s="1"/>
  <c r="BT33" i="12" s="1"/>
  <c r="T33" i="12"/>
  <c r="U33" i="12" s="1"/>
  <c r="AZ30" i="12"/>
  <c r="BE30" i="12" s="1"/>
  <c r="BP33" i="13"/>
  <c r="BT33" i="13" s="1"/>
  <c r="CA28" i="6"/>
  <c r="CG28" i="6" s="1"/>
  <c r="BP33" i="9"/>
  <c r="BT33" i="9" s="1"/>
  <c r="AW32" i="11"/>
  <c r="AW32" i="6" s="1"/>
  <c r="Q31" i="6"/>
  <c r="AG33" i="9"/>
  <c r="BY33" i="9"/>
  <c r="R33" i="7"/>
  <c r="V33" i="7" s="1"/>
  <c r="AQ35" i="9"/>
  <c r="BP30" i="11"/>
  <c r="BT30" i="11" s="1"/>
  <c r="BL30" i="6"/>
  <c r="BP30" i="6" s="1"/>
  <c r="BT30" i="6" s="1"/>
  <c r="AS32" i="13"/>
  <c r="AH32" i="13"/>
  <c r="AN32" i="13" s="1"/>
  <c r="BP32" i="8"/>
  <c r="BT32" i="8" s="1"/>
  <c r="AG31" i="14"/>
  <c r="BY31" i="14"/>
  <c r="BP33" i="7"/>
  <c r="BT33" i="7" s="1"/>
  <c r="J35" i="7"/>
  <c r="AV34" i="7"/>
  <c r="AW34" i="7" s="1"/>
  <c r="P34" i="7"/>
  <c r="Q34" i="7" s="1"/>
  <c r="W34" i="7"/>
  <c r="X34" i="7" s="1"/>
  <c r="AT34" i="7"/>
  <c r="AU34" i="7" s="1"/>
  <c r="BM34" i="7"/>
  <c r="BN34" i="7" s="1"/>
  <c r="N34" i="7"/>
  <c r="O34" i="7" s="1"/>
  <c r="T34" i="7"/>
  <c r="U34" i="7" s="1"/>
  <c r="BK34" i="7"/>
  <c r="BL34" i="7" s="1"/>
  <c r="AB32" i="7"/>
  <c r="R33" i="9"/>
  <c r="S32" i="11"/>
  <c r="O32" i="11"/>
  <c r="BJ32" i="11"/>
  <c r="Q32" i="11"/>
  <c r="M32" i="6"/>
  <c r="BJ36" i="9"/>
  <c r="S36" i="9"/>
  <c r="M38" i="9"/>
  <c r="BY30" i="11"/>
  <c r="V30" i="11"/>
  <c r="AG30" i="11"/>
  <c r="U30" i="6"/>
  <c r="AB29" i="11"/>
  <c r="AB29" i="6" s="1"/>
  <c r="V29" i="6"/>
  <c r="R31" i="11"/>
  <c r="BX33" i="13"/>
  <c r="AF33" i="13"/>
  <c r="AR33" i="13" s="1"/>
  <c r="J35" i="13"/>
  <c r="AV34" i="13"/>
  <c r="AW34" i="13" s="1"/>
  <c r="P34" i="13"/>
  <c r="Q34" i="13" s="1"/>
  <c r="W34" i="13"/>
  <c r="X34" i="13" s="1"/>
  <c r="AA34" i="13" s="1"/>
  <c r="BM34" i="13"/>
  <c r="BN34" i="13" s="1"/>
  <c r="BK34" i="13"/>
  <c r="AT34" i="13"/>
  <c r="T34" i="13"/>
  <c r="N34" i="13"/>
  <c r="O34" i="13" s="1"/>
  <c r="R34" i="13" s="1"/>
  <c r="BH36" i="10"/>
  <c r="BN36" i="10" s="1"/>
  <c r="BP36" i="10" s="1"/>
  <c r="BN35" i="10"/>
  <c r="BP35" i="10" s="1"/>
  <c r="BT35" i="10" s="1"/>
  <c r="AS35" i="10"/>
  <c r="AH35" i="10"/>
  <c r="AN35" i="10" s="1"/>
  <c r="AG32" i="8"/>
  <c r="BY32" i="8"/>
  <c r="J34" i="8"/>
  <c r="AV33" i="8"/>
  <c r="AW33" i="8" s="1"/>
  <c r="W33" i="8"/>
  <c r="X33" i="8" s="1"/>
  <c r="AA33" i="8" s="1"/>
  <c r="P33" i="8"/>
  <c r="Q33" i="8" s="1"/>
  <c r="BK33" i="8"/>
  <c r="BL33" i="8" s="1"/>
  <c r="BM33" i="8"/>
  <c r="BN33" i="8" s="1"/>
  <c r="AT33" i="8"/>
  <c r="AU33" i="8" s="1"/>
  <c r="BZ33" i="8" s="1"/>
  <c r="T33" i="8"/>
  <c r="U33" i="8" s="1"/>
  <c r="N33" i="8"/>
  <c r="O33" i="8" s="1"/>
  <c r="BL34" i="13"/>
  <c r="L34" i="14"/>
  <c r="M33" i="14"/>
  <c r="AW33" i="14" s="1"/>
  <c r="AG29" i="6"/>
  <c r="BY29" i="6"/>
  <c r="V33" i="13"/>
  <c r="AB33" i="13" s="1"/>
  <c r="BY33" i="13"/>
  <c r="AG33" i="13"/>
  <c r="J35" i="14"/>
  <c r="W34" i="14"/>
  <c r="AV34" i="14"/>
  <c r="P34" i="14"/>
  <c r="BM34" i="14"/>
  <c r="BK34" i="14"/>
  <c r="AT34" i="14"/>
  <c r="T34" i="14"/>
  <c r="N34" i="14"/>
  <c r="BZ32" i="10"/>
  <c r="CA32" i="10" s="1"/>
  <c r="CG32" i="10" s="1"/>
  <c r="AZ32" i="10"/>
  <c r="BE32" i="10" s="1"/>
  <c r="AG33" i="7"/>
  <c r="BY33" i="7"/>
  <c r="S35" i="13"/>
  <c r="BJ35" i="13"/>
  <c r="AU32" i="6"/>
  <c r="BZ32" i="6" s="1"/>
  <c r="L34" i="11"/>
  <c r="M33" i="11"/>
  <c r="AH28" i="6"/>
  <c r="AN28" i="6" s="1"/>
  <c r="AS28" i="6"/>
  <c r="AZ28" i="6" s="1"/>
  <c r="BE28" i="6" s="1"/>
  <c r="U34" i="13"/>
  <c r="V36" i="10"/>
  <c r="AG36" i="10"/>
  <c r="BY36" i="10"/>
  <c r="AA39" i="10"/>
  <c r="AA38" i="10"/>
  <c r="BH35" i="13"/>
  <c r="CA32" i="13"/>
  <c r="CG32" i="13" s="1"/>
  <c r="AQ36" i="11"/>
  <c r="AS31" i="8"/>
  <c r="AZ31" i="8" s="1"/>
  <c r="BE31" i="8" s="1"/>
  <c r="AH31" i="8"/>
  <c r="AN31" i="8" s="1"/>
  <c r="AA32" i="6"/>
  <c r="AS32" i="9"/>
  <c r="AA33" i="7"/>
  <c r="AS32" i="7"/>
  <c r="J34" i="11"/>
  <c r="P33" i="11"/>
  <c r="AV33" i="11"/>
  <c r="W33" i="11"/>
  <c r="X33" i="11" s="1"/>
  <c r="AA33" i="11" s="1"/>
  <c r="AT33" i="11"/>
  <c r="AU33" i="11" s="1"/>
  <c r="BZ33" i="11" s="1"/>
  <c r="T33" i="11"/>
  <c r="N33" i="11"/>
  <c r="BK33" i="11"/>
  <c r="BM33" i="11"/>
  <c r="BN33" i="11" s="1"/>
  <c r="AF32" i="9"/>
  <c r="AR32" i="9" s="1"/>
  <c r="BX32" i="9"/>
  <c r="CA32" i="9" s="1"/>
  <c r="CG32" i="9" s="1"/>
  <c r="BJ35" i="9"/>
  <c r="S35" i="9"/>
  <c r="U31" i="11"/>
  <c r="S31" i="6"/>
  <c r="AQ35" i="14"/>
  <c r="AU34" i="14"/>
  <c r="BZ34" i="14" s="1"/>
  <c r="AH34" i="10"/>
  <c r="AN34" i="10" s="1"/>
  <c r="AQ34" i="13"/>
  <c r="AU33" i="13"/>
  <c r="BZ33" i="13" s="1"/>
  <c r="AQ34" i="10"/>
  <c r="AU33" i="10"/>
  <c r="R32" i="8"/>
  <c r="V32" i="8" s="1"/>
  <c r="R31" i="14"/>
  <c r="BX30" i="14"/>
  <c r="CA30" i="14" s="1"/>
  <c r="CG30" i="14" s="1"/>
  <c r="AF30" i="14"/>
  <c r="AR30" i="14" s="1"/>
  <c r="BZ33" i="7"/>
  <c r="BJ36" i="13"/>
  <c r="S36" i="13"/>
  <c r="M38" i="13"/>
  <c r="J35" i="9"/>
  <c r="AV34" i="9"/>
  <c r="AW34" i="9" s="1"/>
  <c r="P34" i="9"/>
  <c r="Q34" i="9" s="1"/>
  <c r="W34" i="9"/>
  <c r="X34" i="9" s="1"/>
  <c r="AA34" i="9" s="1"/>
  <c r="BM34" i="9"/>
  <c r="BN34" i="9" s="1"/>
  <c r="T34" i="9"/>
  <c r="U34" i="9" s="1"/>
  <c r="N34" i="9"/>
  <c r="O34" i="9" s="1"/>
  <c r="R34" i="9" s="1"/>
  <c r="BK34" i="9"/>
  <c r="BL34" i="9" s="1"/>
  <c r="AT34" i="9"/>
  <c r="AU34" i="9" s="1"/>
  <c r="BZ34" i="9" s="1"/>
  <c r="BH35" i="14"/>
  <c r="BN34" i="14"/>
  <c r="AS30" i="14"/>
  <c r="AF30" i="11"/>
  <c r="AR30" i="11" s="1"/>
  <c r="BX30" i="11"/>
  <c r="CA30" i="11" s="1"/>
  <c r="CG30" i="11" s="1"/>
  <c r="R30" i="6"/>
  <c r="S32" i="14"/>
  <c r="U32" i="14" s="1"/>
  <c r="O32" i="14"/>
  <c r="BJ32" i="14"/>
  <c r="BL32" i="14" s="1"/>
  <c r="BP32" i="14" s="1"/>
  <c r="BT32" i="14" s="1"/>
  <c r="Q32" i="14"/>
  <c r="AF29" i="6"/>
  <c r="AR29" i="6" s="1"/>
  <c r="BX29" i="6"/>
  <c r="CA29" i="6" s="1"/>
  <c r="CG29" i="6" s="1"/>
  <c r="AF36" i="10"/>
  <c r="AR36" i="10" s="1"/>
  <c r="BX36" i="10"/>
  <c r="BH35" i="11"/>
  <c r="AS29" i="11"/>
  <c r="AZ29" i="11" s="1"/>
  <c r="BE29" i="11" s="1"/>
  <c r="AH29" i="11"/>
  <c r="AN29" i="11" s="1"/>
  <c r="BL31" i="11"/>
  <c r="BJ31" i="6"/>
  <c r="AZ32" i="13"/>
  <c r="BE32" i="13" s="1"/>
  <c r="AZ31" i="7"/>
  <c r="BE31" i="7" s="1"/>
  <c r="AH31" i="7"/>
  <c r="AN31" i="7" s="1"/>
  <c r="BX32" i="7"/>
  <c r="CA32" i="7" s="1"/>
  <c r="CG32" i="7" s="1"/>
  <c r="AF32" i="7"/>
  <c r="AR32" i="7" s="1"/>
  <c r="X33" i="14"/>
  <c r="AA33" i="14" s="1"/>
  <c r="X32" i="6"/>
  <c r="V33" i="12" l="1"/>
  <c r="AB33" i="12" s="1"/>
  <c r="AG33" i="12"/>
  <c r="BY33" i="12"/>
  <c r="AS32" i="12"/>
  <c r="P34" i="12"/>
  <c r="Q34" i="12" s="1"/>
  <c r="BM34" i="12"/>
  <c r="BN34" i="12" s="1"/>
  <c r="W34" i="12"/>
  <c r="X34" i="12" s="1"/>
  <c r="AA34" i="12" s="1"/>
  <c r="AT34" i="12"/>
  <c r="AU34" i="12" s="1"/>
  <c r="BZ34" i="12" s="1"/>
  <c r="AV34" i="12"/>
  <c r="AW34" i="12" s="1"/>
  <c r="N34" i="12"/>
  <c r="O34" i="12" s="1"/>
  <c r="R34" i="12" s="1"/>
  <c r="J35" i="12"/>
  <c r="BK34" i="12"/>
  <c r="BL34" i="12" s="1"/>
  <c r="BP34" i="12" s="1"/>
  <c r="BT34" i="12" s="1"/>
  <c r="T34" i="12"/>
  <c r="U34" i="12" s="1"/>
  <c r="AF33" i="12"/>
  <c r="AR33" i="12" s="1"/>
  <c r="BX33" i="12"/>
  <c r="CA33" i="12" s="1"/>
  <c r="CG33" i="12" s="1"/>
  <c r="AF32" i="12"/>
  <c r="AR32" i="12" s="1"/>
  <c r="AZ32" i="12" s="1"/>
  <c r="BE32" i="12" s="1"/>
  <c r="BX32" i="12"/>
  <c r="CA32" i="12" s="1"/>
  <c r="CG32" i="12" s="1"/>
  <c r="AZ30" i="14"/>
  <c r="BE30" i="14" s="1"/>
  <c r="BP34" i="9"/>
  <c r="BT34" i="9" s="1"/>
  <c r="AW33" i="11"/>
  <c r="AW33" i="6" s="1"/>
  <c r="BN33" i="6"/>
  <c r="R32" i="14"/>
  <c r="AH32" i="9"/>
  <c r="AN32" i="9" s="1"/>
  <c r="Q32" i="6"/>
  <c r="AB32" i="8"/>
  <c r="AG34" i="9"/>
  <c r="BY34" i="9"/>
  <c r="V34" i="9"/>
  <c r="AB34" i="9" s="1"/>
  <c r="AH32" i="7"/>
  <c r="AN32" i="7" s="1"/>
  <c r="AF34" i="12"/>
  <c r="AR34" i="12" s="1"/>
  <c r="BX34" i="12"/>
  <c r="AS33" i="7"/>
  <c r="J36" i="14"/>
  <c r="P35" i="14"/>
  <c r="AV35" i="14"/>
  <c r="W35" i="14"/>
  <c r="BM35" i="14"/>
  <c r="BK35" i="14"/>
  <c r="AT35" i="14"/>
  <c r="T35" i="14"/>
  <c r="N35" i="14"/>
  <c r="BP34" i="13"/>
  <c r="BT34" i="13" s="1"/>
  <c r="AS32" i="8"/>
  <c r="BJ38" i="9"/>
  <c r="BX33" i="9"/>
  <c r="CA33" i="9" s="1"/>
  <c r="CG33" i="9" s="1"/>
  <c r="AF33" i="9"/>
  <c r="AR33" i="9" s="1"/>
  <c r="AG34" i="7"/>
  <c r="BY34" i="7"/>
  <c r="AA34" i="7"/>
  <c r="AS31" i="14"/>
  <c r="AF33" i="7"/>
  <c r="AR33" i="7" s="1"/>
  <c r="BX33" i="7"/>
  <c r="CA33" i="7" s="1"/>
  <c r="CG33" i="7" s="1"/>
  <c r="AS33" i="9"/>
  <c r="AF32" i="14"/>
  <c r="AR32" i="14" s="1"/>
  <c r="BX32" i="14"/>
  <c r="AF34" i="9"/>
  <c r="AR34" i="9" s="1"/>
  <c r="BX34" i="9"/>
  <c r="L35" i="14"/>
  <c r="M34" i="14"/>
  <c r="AF34" i="13"/>
  <c r="AR34" i="13" s="1"/>
  <c r="BX34" i="13"/>
  <c r="AB30" i="11"/>
  <c r="AB30" i="6" s="1"/>
  <c r="V30" i="6"/>
  <c r="BZ34" i="7"/>
  <c r="BY32" i="14"/>
  <c r="AG32" i="14"/>
  <c r="V32" i="14"/>
  <c r="AB32" i="14" s="1"/>
  <c r="BJ38" i="13"/>
  <c r="AQ36" i="14"/>
  <c r="AU35" i="14"/>
  <c r="BZ35" i="14" s="1"/>
  <c r="BX30" i="6"/>
  <c r="AF30" i="6"/>
  <c r="AR30" i="6" s="1"/>
  <c r="J36" i="9"/>
  <c r="AV35" i="9"/>
  <c r="AW35" i="9" s="1"/>
  <c r="P35" i="9"/>
  <c r="Q35" i="9" s="1"/>
  <c r="W35" i="9"/>
  <c r="X35" i="9" s="1"/>
  <c r="AA35" i="9" s="1"/>
  <c r="T35" i="9"/>
  <c r="N35" i="9"/>
  <c r="O35" i="9" s="1"/>
  <c r="BK35" i="9"/>
  <c r="AT35" i="9"/>
  <c r="BM35" i="9"/>
  <c r="BN35" i="9" s="1"/>
  <c r="AU33" i="6"/>
  <c r="BZ33" i="6" s="1"/>
  <c r="BX31" i="14"/>
  <c r="CA31" i="14" s="1"/>
  <c r="CG31" i="14" s="1"/>
  <c r="AF31" i="14"/>
  <c r="AR31" i="14" s="1"/>
  <c r="AZ31" i="14" s="1"/>
  <c r="BE31" i="14" s="1"/>
  <c r="BZ33" i="10"/>
  <c r="CA33" i="10" s="1"/>
  <c r="CG33" i="10" s="1"/>
  <c r="AZ33" i="10"/>
  <c r="BE33" i="10" s="1"/>
  <c r="AQ35" i="13"/>
  <c r="AU34" i="13"/>
  <c r="BZ34" i="13" s="1"/>
  <c r="AZ32" i="9"/>
  <c r="BE32" i="9" s="1"/>
  <c r="X33" i="6"/>
  <c r="BY34" i="13"/>
  <c r="V34" i="13"/>
  <c r="AB34" i="13" s="1"/>
  <c r="AG34" i="13"/>
  <c r="BJ33" i="11"/>
  <c r="Q33" i="11"/>
  <c r="S33" i="11"/>
  <c r="O33" i="11"/>
  <c r="M33" i="6"/>
  <c r="AB33" i="7"/>
  <c r="AH33" i="13"/>
  <c r="AN33" i="13" s="1"/>
  <c r="AS33" i="13"/>
  <c r="AZ33" i="13" s="1"/>
  <c r="BE33" i="13" s="1"/>
  <c r="AS29" i="6"/>
  <c r="AH29" i="6"/>
  <c r="AN29" i="6" s="1"/>
  <c r="CA33" i="13"/>
  <c r="CG33" i="13" s="1"/>
  <c r="BY30" i="6"/>
  <c r="AG30" i="6"/>
  <c r="V34" i="12"/>
  <c r="AB34" i="12" s="1"/>
  <c r="BL32" i="11"/>
  <c r="BJ32" i="6"/>
  <c r="R34" i="7"/>
  <c r="V31" i="14"/>
  <c r="AB31" i="14" s="1"/>
  <c r="V33" i="9"/>
  <c r="AB33" i="9" s="1"/>
  <c r="AB36" i="10"/>
  <c r="V39" i="10"/>
  <c r="N42" i="10" s="1"/>
  <c r="G42" i="10" s="1"/>
  <c r="C25" i="5" s="1"/>
  <c r="V38" i="10"/>
  <c r="BY33" i="8"/>
  <c r="AG33" i="8"/>
  <c r="J36" i="13"/>
  <c r="P35" i="13"/>
  <c r="Q35" i="13" s="1"/>
  <c r="W35" i="13"/>
  <c r="X35" i="13" s="1"/>
  <c r="AA35" i="13" s="1"/>
  <c r="AV35" i="13"/>
  <c r="AW35" i="13" s="1"/>
  <c r="AT35" i="13"/>
  <c r="BK35" i="13"/>
  <c r="BL35" i="13" s="1"/>
  <c r="BM35" i="13"/>
  <c r="N35" i="13"/>
  <c r="O35" i="13" s="1"/>
  <c r="T35" i="13"/>
  <c r="U35" i="13" s="1"/>
  <c r="U32" i="11"/>
  <c r="S32" i="6"/>
  <c r="BP34" i="7"/>
  <c r="BT34" i="7" s="1"/>
  <c r="J36" i="7"/>
  <c r="AV35" i="7"/>
  <c r="AW35" i="7" s="1"/>
  <c r="P35" i="7"/>
  <c r="Q35" i="7" s="1"/>
  <c r="W35" i="7"/>
  <c r="X35" i="7" s="1"/>
  <c r="N35" i="7"/>
  <c r="O35" i="7" s="1"/>
  <c r="AT35" i="7"/>
  <c r="AU35" i="7" s="1"/>
  <c r="T35" i="7"/>
  <c r="U35" i="7" s="1"/>
  <c r="BK35" i="7"/>
  <c r="BL35" i="7" s="1"/>
  <c r="BM35" i="7"/>
  <c r="BN35" i="7" s="1"/>
  <c r="BT36" i="10"/>
  <c r="BP39" i="10"/>
  <c r="BJ42" i="10" s="1"/>
  <c r="G45" i="10" s="1"/>
  <c r="F25" i="5" s="1"/>
  <c r="BP38" i="10"/>
  <c r="BH36" i="14"/>
  <c r="BN35" i="14"/>
  <c r="U35" i="9"/>
  <c r="AZ32" i="7"/>
  <c r="BE32" i="7" s="1"/>
  <c r="BP31" i="11"/>
  <c r="BT31" i="11" s="1"/>
  <c r="BL31" i="6"/>
  <c r="BP31" i="6" s="1"/>
  <c r="BT31" i="6" s="1"/>
  <c r="BH36" i="11"/>
  <c r="AZ29" i="6"/>
  <c r="BE29" i="6" s="1"/>
  <c r="AH30" i="14"/>
  <c r="AN30" i="14" s="1"/>
  <c r="AF32" i="8"/>
  <c r="AR32" i="8" s="1"/>
  <c r="AZ32" i="8" s="1"/>
  <c r="BE32" i="8" s="1"/>
  <c r="BX32" i="8"/>
  <c r="CA32" i="8" s="1"/>
  <c r="CG32" i="8" s="1"/>
  <c r="AQ35" i="10"/>
  <c r="AU34" i="10"/>
  <c r="V31" i="11"/>
  <c r="AG31" i="11"/>
  <c r="BY31" i="11"/>
  <c r="U31" i="6"/>
  <c r="BL35" i="9"/>
  <c r="BP35" i="9" s="1"/>
  <c r="BT35" i="9" s="1"/>
  <c r="J35" i="11"/>
  <c r="AV34" i="11"/>
  <c r="P34" i="11"/>
  <c r="W34" i="11"/>
  <c r="BK34" i="11"/>
  <c r="BM34" i="11"/>
  <c r="BN34" i="11" s="1"/>
  <c r="AT34" i="11"/>
  <c r="AU34" i="11" s="1"/>
  <c r="BZ34" i="11" s="1"/>
  <c r="N34" i="11"/>
  <c r="T34" i="11"/>
  <c r="AA33" i="6"/>
  <c r="BH36" i="13"/>
  <c r="BN35" i="13"/>
  <c r="AH36" i="10"/>
  <c r="AS36" i="10"/>
  <c r="L35" i="11"/>
  <c r="M34" i="11"/>
  <c r="AW34" i="14"/>
  <c r="BJ33" i="14"/>
  <c r="BL33" i="14" s="1"/>
  <c r="BP33" i="14" s="1"/>
  <c r="BT33" i="14" s="1"/>
  <c r="Q33" i="14"/>
  <c r="S33" i="14"/>
  <c r="U33" i="14" s="1"/>
  <c r="O33" i="14"/>
  <c r="R33" i="14" s="1"/>
  <c r="R33" i="8"/>
  <c r="BP33" i="8"/>
  <c r="BT33" i="8" s="1"/>
  <c r="J35" i="8"/>
  <c r="AV34" i="8"/>
  <c r="AW34" i="8" s="1"/>
  <c r="W34" i="8"/>
  <c r="X34" i="8" s="1"/>
  <c r="AA34" i="8" s="1"/>
  <c r="P34" i="8"/>
  <c r="Q34" i="8" s="1"/>
  <c r="N34" i="8"/>
  <c r="O34" i="8" s="1"/>
  <c r="BM34" i="8"/>
  <c r="BN34" i="8" s="1"/>
  <c r="BN34" i="6" s="1"/>
  <c r="BK34" i="8"/>
  <c r="BL34" i="8" s="1"/>
  <c r="T34" i="8"/>
  <c r="U34" i="8" s="1"/>
  <c r="AT34" i="8"/>
  <c r="AU34" i="8" s="1"/>
  <c r="BZ34" i="8" s="1"/>
  <c r="AF31" i="11"/>
  <c r="AR31" i="11" s="1"/>
  <c r="BX31" i="11"/>
  <c r="CA31" i="11" s="1"/>
  <c r="CG31" i="11" s="1"/>
  <c r="R31" i="6"/>
  <c r="AH30" i="11"/>
  <c r="AN30" i="11" s="1"/>
  <c r="AS30" i="11"/>
  <c r="AZ30" i="11" s="1"/>
  <c r="BE30" i="11" s="1"/>
  <c r="R32" i="11"/>
  <c r="AQ36" i="9"/>
  <c r="AU35" i="9"/>
  <c r="BZ35" i="9" s="1"/>
  <c r="O32" i="6"/>
  <c r="J36" i="12" l="1"/>
  <c r="BK35" i="12"/>
  <c r="BL35" i="12" s="1"/>
  <c r="T35" i="12"/>
  <c r="U35" i="12" s="1"/>
  <c r="W35" i="12"/>
  <c r="X35" i="12" s="1"/>
  <c r="AA35" i="12" s="1"/>
  <c r="BM35" i="12"/>
  <c r="BN35" i="12" s="1"/>
  <c r="AV35" i="12"/>
  <c r="AW35" i="12" s="1"/>
  <c r="AT35" i="12"/>
  <c r="AU35" i="12" s="1"/>
  <c r="BZ35" i="12" s="1"/>
  <c r="P35" i="12"/>
  <c r="Q35" i="12" s="1"/>
  <c r="N35" i="12"/>
  <c r="O35" i="12" s="1"/>
  <c r="R35" i="12" s="1"/>
  <c r="BY34" i="12"/>
  <c r="CA34" i="12" s="1"/>
  <c r="CG34" i="12" s="1"/>
  <c r="AG34" i="12"/>
  <c r="AH33" i="12"/>
  <c r="AN33" i="12" s="1"/>
  <c r="AS33" i="12"/>
  <c r="AZ33" i="12" s="1"/>
  <c r="BE33" i="12" s="1"/>
  <c r="AH32" i="12"/>
  <c r="AN32" i="12" s="1"/>
  <c r="AH33" i="9"/>
  <c r="AN33" i="9" s="1"/>
  <c r="Q33" i="6"/>
  <c r="CA32" i="14"/>
  <c r="CG32" i="14" s="1"/>
  <c r="AH31" i="14"/>
  <c r="AN31" i="14" s="1"/>
  <c r="BP34" i="8"/>
  <c r="BT34" i="8" s="1"/>
  <c r="BP35" i="13"/>
  <c r="BT35" i="13" s="1"/>
  <c r="R35" i="9"/>
  <c r="R34" i="8"/>
  <c r="R35" i="13"/>
  <c r="V35" i="13" s="1"/>
  <c r="AB35" i="13" s="1"/>
  <c r="R33" i="11"/>
  <c r="R33" i="6" s="1"/>
  <c r="BY35" i="13"/>
  <c r="AG35" i="13"/>
  <c r="AF32" i="11"/>
  <c r="AR32" i="11" s="1"/>
  <c r="BX32" i="11"/>
  <c r="R32" i="6"/>
  <c r="AB31" i="11"/>
  <c r="AB31" i="6" s="1"/>
  <c r="V31" i="6"/>
  <c r="R35" i="7"/>
  <c r="BY32" i="11"/>
  <c r="V32" i="11"/>
  <c r="AG32" i="11"/>
  <c r="U32" i="6"/>
  <c r="BX34" i="7"/>
  <c r="CA34" i="7" s="1"/>
  <c r="CG34" i="7" s="1"/>
  <c r="AF34" i="7"/>
  <c r="AR34" i="7" s="1"/>
  <c r="BL33" i="11"/>
  <c r="BJ33" i="6"/>
  <c r="AF35" i="9"/>
  <c r="AR35" i="9" s="1"/>
  <c r="BX35" i="9"/>
  <c r="AU34" i="6"/>
  <c r="BZ34" i="6" s="1"/>
  <c r="AH32" i="8"/>
  <c r="AN32" i="8" s="1"/>
  <c r="AF33" i="14"/>
  <c r="AR33" i="14" s="1"/>
  <c r="BX33" i="14"/>
  <c r="AN36" i="10"/>
  <c r="AN38" i="10" s="1"/>
  <c r="AH39" i="10"/>
  <c r="AH38" i="10"/>
  <c r="AW34" i="11"/>
  <c r="AW34" i="6" s="1"/>
  <c r="AG31" i="6"/>
  <c r="BY31" i="6"/>
  <c r="BZ34" i="10"/>
  <c r="CA34" i="10" s="1"/>
  <c r="CG34" i="10" s="1"/>
  <c r="AZ34" i="10"/>
  <c r="BE34" i="10" s="1"/>
  <c r="AG35" i="9"/>
  <c r="BY35" i="9"/>
  <c r="V35" i="9"/>
  <c r="AB35" i="9" s="1"/>
  <c r="BP35" i="7"/>
  <c r="BT35" i="7" s="1"/>
  <c r="AA35" i="7"/>
  <c r="V33" i="8"/>
  <c r="AF33" i="11"/>
  <c r="AR33" i="11" s="1"/>
  <c r="BX33" i="11"/>
  <c r="AS34" i="13"/>
  <c r="AH34" i="13"/>
  <c r="AN34" i="13" s="1"/>
  <c r="P36" i="9"/>
  <c r="Q36" i="9" s="1"/>
  <c r="AV36" i="9"/>
  <c r="AW36" i="9" s="1"/>
  <c r="W36" i="9"/>
  <c r="X36" i="9" s="1"/>
  <c r="AA36" i="9" s="1"/>
  <c r="N36" i="9"/>
  <c r="O36" i="9" s="1"/>
  <c r="BK36" i="9"/>
  <c r="BL36" i="9" s="1"/>
  <c r="BM36" i="9"/>
  <c r="BN36" i="9" s="1"/>
  <c r="AT36" i="9"/>
  <c r="T36" i="9"/>
  <c r="U36" i="9" s="1"/>
  <c r="AH32" i="14"/>
  <c r="AN32" i="14" s="1"/>
  <c r="AS32" i="14"/>
  <c r="S34" i="14"/>
  <c r="U34" i="14" s="1"/>
  <c r="O34" i="14"/>
  <c r="BJ34" i="14"/>
  <c r="BL34" i="14" s="1"/>
  <c r="BP34" i="14" s="1"/>
  <c r="BT34" i="14" s="1"/>
  <c r="Q34" i="14"/>
  <c r="CA34" i="9"/>
  <c r="CG34" i="9" s="1"/>
  <c r="AZ32" i="14"/>
  <c r="BE32" i="14" s="1"/>
  <c r="AH34" i="7"/>
  <c r="AN34" i="7" s="1"/>
  <c r="AS34" i="7"/>
  <c r="AS34" i="9"/>
  <c r="AZ34" i="9" s="1"/>
  <c r="BE34" i="9" s="1"/>
  <c r="AH34" i="9"/>
  <c r="AN34" i="9" s="1"/>
  <c r="AF33" i="8"/>
  <c r="AR33" i="8" s="1"/>
  <c r="BX33" i="8"/>
  <c r="CA33" i="8" s="1"/>
  <c r="CG33" i="8" s="1"/>
  <c r="P36" i="7"/>
  <c r="Q36" i="7" s="1"/>
  <c r="W36" i="7"/>
  <c r="X36" i="7" s="1"/>
  <c r="AV36" i="7"/>
  <c r="AW36" i="7" s="1"/>
  <c r="N36" i="7"/>
  <c r="O36" i="7" s="1"/>
  <c r="BM36" i="7"/>
  <c r="BN36" i="7" s="1"/>
  <c r="BK36" i="7"/>
  <c r="BL36" i="7" s="1"/>
  <c r="T36" i="7"/>
  <c r="U36" i="7" s="1"/>
  <c r="AT36" i="7"/>
  <c r="AU36" i="7" s="1"/>
  <c r="AF35" i="13"/>
  <c r="AR35" i="13" s="1"/>
  <c r="BX35" i="13"/>
  <c r="AS33" i="8"/>
  <c r="AZ34" i="13"/>
  <c r="BE34" i="13" s="1"/>
  <c r="BX34" i="8"/>
  <c r="AF34" i="8"/>
  <c r="AR34" i="8" s="1"/>
  <c r="J36" i="8"/>
  <c r="P35" i="8"/>
  <c r="Q35" i="8" s="1"/>
  <c r="W35" i="8"/>
  <c r="X35" i="8" s="1"/>
  <c r="AA35" i="8" s="1"/>
  <c r="AV35" i="8"/>
  <c r="AW35" i="8" s="1"/>
  <c r="T35" i="8"/>
  <c r="U35" i="8" s="1"/>
  <c r="AT35" i="8"/>
  <c r="AU35" i="8" s="1"/>
  <c r="BZ35" i="8" s="1"/>
  <c r="BK35" i="8"/>
  <c r="BL35" i="8" s="1"/>
  <c r="N35" i="8"/>
  <c r="O35" i="8" s="1"/>
  <c r="BM35" i="8"/>
  <c r="BN35" i="8" s="1"/>
  <c r="V33" i="14"/>
  <c r="AB33" i="14" s="1"/>
  <c r="AG33" i="14"/>
  <c r="BY33" i="14"/>
  <c r="S34" i="11"/>
  <c r="O34" i="11"/>
  <c r="BJ34" i="11"/>
  <c r="Q34" i="11"/>
  <c r="Q34" i="6" s="1"/>
  <c r="M34" i="6"/>
  <c r="J36" i="11"/>
  <c r="P35" i="11"/>
  <c r="W35" i="11"/>
  <c r="AV35" i="11"/>
  <c r="BK35" i="11"/>
  <c r="BM35" i="11"/>
  <c r="BN35" i="11" s="1"/>
  <c r="AT35" i="11"/>
  <c r="AU35" i="11" s="1"/>
  <c r="BZ35" i="11" s="1"/>
  <c r="N35" i="11"/>
  <c r="T35" i="11"/>
  <c r="AU35" i="10"/>
  <c r="AQ36" i="10"/>
  <c r="AU36" i="10" s="1"/>
  <c r="BZ36" i="10" s="1"/>
  <c r="CA36" i="10" s="1"/>
  <c r="V35" i="7"/>
  <c r="AG35" i="7"/>
  <c r="BY35" i="7"/>
  <c r="AB38" i="10"/>
  <c r="AB39" i="10"/>
  <c r="N41" i="10" s="1"/>
  <c r="F42" i="10" s="1"/>
  <c r="BP32" i="11"/>
  <c r="BT32" i="11" s="1"/>
  <c r="BL32" i="6"/>
  <c r="BP32" i="6" s="1"/>
  <c r="BT32" i="6" s="1"/>
  <c r="AH30" i="6"/>
  <c r="AN30" i="6" s="1"/>
  <c r="AS30" i="6"/>
  <c r="AZ30" i="6" s="1"/>
  <c r="BE30" i="6" s="1"/>
  <c r="U33" i="11"/>
  <c r="S33" i="6"/>
  <c r="L36" i="14"/>
  <c r="M36" i="14" s="1"/>
  <c r="M35" i="14"/>
  <c r="AW35" i="14" s="1"/>
  <c r="AZ33" i="7"/>
  <c r="BE33" i="7" s="1"/>
  <c r="V34" i="7"/>
  <c r="P36" i="14"/>
  <c r="W36" i="14"/>
  <c r="AV36" i="14"/>
  <c r="BK36" i="14"/>
  <c r="AT36" i="14"/>
  <c r="AU36" i="14" s="1"/>
  <c r="BZ36" i="14" s="1"/>
  <c r="BM36" i="14"/>
  <c r="BN36" i="14" s="1"/>
  <c r="N36" i="14"/>
  <c r="T36" i="14"/>
  <c r="O33" i="6"/>
  <c r="AU36" i="9"/>
  <c r="BZ36" i="9" s="1"/>
  <c r="AF31" i="6"/>
  <c r="AR31" i="6" s="1"/>
  <c r="BX31" i="6"/>
  <c r="CA31" i="6" s="1"/>
  <c r="CG31" i="6" s="1"/>
  <c r="V34" i="8"/>
  <c r="AB34" i="8" s="1"/>
  <c r="AG34" i="8"/>
  <c r="BY34" i="8"/>
  <c r="L36" i="11"/>
  <c r="M36" i="11" s="1"/>
  <c r="M35" i="11"/>
  <c r="X34" i="11"/>
  <c r="AA34" i="11" s="1"/>
  <c r="AH31" i="11"/>
  <c r="AN31" i="11" s="1"/>
  <c r="AS31" i="11"/>
  <c r="AZ31" i="11" s="1"/>
  <c r="BE31" i="11" s="1"/>
  <c r="BT39" i="10"/>
  <c r="BJ41" i="10" s="1"/>
  <c r="F45" i="10" s="1"/>
  <c r="BT38" i="10"/>
  <c r="BZ35" i="7"/>
  <c r="AV36" i="13"/>
  <c r="AW36" i="13" s="1"/>
  <c r="W36" i="13"/>
  <c r="X36" i="13" s="1"/>
  <c r="AA36" i="13" s="1"/>
  <c r="P36" i="13"/>
  <c r="Q36" i="13" s="1"/>
  <c r="BK36" i="13"/>
  <c r="BL36" i="13" s="1"/>
  <c r="AT36" i="13"/>
  <c r="BM36" i="13"/>
  <c r="BN36" i="13" s="1"/>
  <c r="T36" i="13"/>
  <c r="U36" i="13" s="1"/>
  <c r="N36" i="13"/>
  <c r="O36" i="13" s="1"/>
  <c r="AQ36" i="13"/>
  <c r="AU36" i="13" s="1"/>
  <c r="BZ36" i="13" s="1"/>
  <c r="AU35" i="13"/>
  <c r="BZ35" i="13" s="1"/>
  <c r="CA30" i="6"/>
  <c r="CG30" i="6" s="1"/>
  <c r="CA34" i="13"/>
  <c r="CG34" i="13" s="1"/>
  <c r="X34" i="14"/>
  <c r="AA34" i="14" s="1"/>
  <c r="AZ33" i="9"/>
  <c r="BE33" i="9" s="1"/>
  <c r="AH33" i="7"/>
  <c r="AN33" i="7" s="1"/>
  <c r="AS34" i="12" l="1"/>
  <c r="AZ34" i="12" s="1"/>
  <c r="BE34" i="12" s="1"/>
  <c r="AH34" i="12"/>
  <c r="AN34" i="12" s="1"/>
  <c r="BY35" i="12"/>
  <c r="V35" i="12"/>
  <c r="AB35" i="12" s="1"/>
  <c r="AG35" i="12"/>
  <c r="BP35" i="12"/>
  <c r="BT35" i="12" s="1"/>
  <c r="AF35" i="12"/>
  <c r="AR35" i="12" s="1"/>
  <c r="BX35" i="12"/>
  <c r="CA35" i="12" s="1"/>
  <c r="CG35" i="12" s="1"/>
  <c r="AT36" i="12"/>
  <c r="AU36" i="12" s="1"/>
  <c r="BZ36" i="12" s="1"/>
  <c r="W36" i="12"/>
  <c r="X36" i="12" s="1"/>
  <c r="AA36" i="12" s="1"/>
  <c r="BM36" i="12"/>
  <c r="BN36" i="12" s="1"/>
  <c r="P36" i="12"/>
  <c r="Q36" i="12" s="1"/>
  <c r="BK36" i="12"/>
  <c r="BL36" i="12" s="1"/>
  <c r="AV36" i="12"/>
  <c r="AW36" i="12" s="1"/>
  <c r="T36" i="12"/>
  <c r="U36" i="12" s="1"/>
  <c r="N36" i="12"/>
  <c r="O36" i="12" s="1"/>
  <c r="R36" i="12" s="1"/>
  <c r="BN35" i="6"/>
  <c r="R34" i="14"/>
  <c r="X35" i="14"/>
  <c r="AA35" i="14" s="1"/>
  <c r="R35" i="8"/>
  <c r="AF33" i="6"/>
  <c r="AR33" i="6" s="1"/>
  <c r="BX33" i="6"/>
  <c r="AU35" i="6"/>
  <c r="BZ35" i="6" s="1"/>
  <c r="AA34" i="6"/>
  <c r="BP36" i="9"/>
  <c r="AZ33" i="8"/>
  <c r="BE33" i="8" s="1"/>
  <c r="R36" i="13"/>
  <c r="CA35" i="13"/>
  <c r="CG35" i="13" s="1"/>
  <c r="AW35" i="11"/>
  <c r="AW35" i="6" s="1"/>
  <c r="U34" i="11"/>
  <c r="S34" i="6"/>
  <c r="P36" i="8"/>
  <c r="Q36" i="8" s="1"/>
  <c r="W36" i="8"/>
  <c r="X36" i="8" s="1"/>
  <c r="AA36" i="8" s="1"/>
  <c r="AV36" i="8"/>
  <c r="AW36" i="8" s="1"/>
  <c r="BM36" i="8"/>
  <c r="BN36" i="8" s="1"/>
  <c r="T36" i="8"/>
  <c r="U36" i="8" s="1"/>
  <c r="N36" i="8"/>
  <c r="O36" i="8" s="1"/>
  <c r="BK36" i="8"/>
  <c r="BL36" i="8" s="1"/>
  <c r="AT36" i="8"/>
  <c r="AU36" i="8" s="1"/>
  <c r="BZ36" i="8" s="1"/>
  <c r="AA39" i="13"/>
  <c r="AA38" i="13"/>
  <c r="AW36" i="14"/>
  <c r="V35" i="8"/>
  <c r="AB35" i="8" s="1"/>
  <c r="AG35" i="8"/>
  <c r="BY35" i="8"/>
  <c r="BT36" i="9"/>
  <c r="BP39" i="9"/>
  <c r="BJ42" i="9" s="1"/>
  <c r="G45" i="9" s="1"/>
  <c r="F24" i="5" s="1"/>
  <c r="BP38" i="9"/>
  <c r="O34" i="6"/>
  <c r="S36" i="11"/>
  <c r="BJ36" i="11"/>
  <c r="M38" i="11"/>
  <c r="M36" i="6"/>
  <c r="X36" i="14"/>
  <c r="AA36" i="14" s="1"/>
  <c r="CG36" i="10"/>
  <c r="X35" i="11"/>
  <c r="AA35" i="11" s="1"/>
  <c r="AA35" i="6" s="1"/>
  <c r="AF35" i="8"/>
  <c r="AR35" i="8" s="1"/>
  <c r="BX35" i="8"/>
  <c r="BY34" i="14"/>
  <c r="V34" i="14"/>
  <c r="AB34" i="14" s="1"/>
  <c r="AG34" i="14"/>
  <c r="AG36" i="9"/>
  <c r="BY36" i="9"/>
  <c r="R36" i="9"/>
  <c r="V36" i="9" s="1"/>
  <c r="AB33" i="8"/>
  <c r="AG42" i="10"/>
  <c r="G43" i="10" s="1"/>
  <c r="D25" i="5" s="1"/>
  <c r="AN39" i="10"/>
  <c r="AG41" i="10" s="1"/>
  <c r="F43" i="10" s="1"/>
  <c r="BP33" i="11"/>
  <c r="BT33" i="11" s="1"/>
  <c r="BL33" i="6"/>
  <c r="BP33" i="6" s="1"/>
  <c r="BT33" i="6" s="1"/>
  <c r="AG32" i="6"/>
  <c r="BY32" i="6"/>
  <c r="AZ36" i="10"/>
  <c r="S35" i="11"/>
  <c r="O35" i="11"/>
  <c r="BJ35" i="11"/>
  <c r="Q35" i="11"/>
  <c r="M35" i="6"/>
  <c r="Q36" i="14"/>
  <c r="S36" i="14"/>
  <c r="U36" i="14" s="1"/>
  <c r="O36" i="14"/>
  <c r="BJ36" i="14"/>
  <c r="M38" i="14"/>
  <c r="AB35" i="7"/>
  <c r="BP36" i="7"/>
  <c r="BZ35" i="10"/>
  <c r="CA35" i="10" s="1"/>
  <c r="CG35" i="10" s="1"/>
  <c r="AZ35" i="10"/>
  <c r="BE35" i="10" s="1"/>
  <c r="BL34" i="11"/>
  <c r="BJ34" i="6"/>
  <c r="AH33" i="14"/>
  <c r="AN33" i="14" s="1"/>
  <c r="AS33" i="14"/>
  <c r="BP35" i="8"/>
  <c r="BT35" i="8" s="1"/>
  <c r="CA34" i="8"/>
  <c r="CG34" i="8" s="1"/>
  <c r="BZ36" i="7"/>
  <c r="R36" i="7"/>
  <c r="AA38" i="9"/>
  <c r="AA39" i="9"/>
  <c r="AS35" i="9"/>
  <c r="AH35" i="9"/>
  <c r="AN35" i="9" s="1"/>
  <c r="AS31" i="6"/>
  <c r="AZ31" i="6" s="1"/>
  <c r="BE31" i="6" s="1"/>
  <c r="AH31" i="6"/>
  <c r="AN31" i="6" s="1"/>
  <c r="CA35" i="9"/>
  <c r="CG35" i="9" s="1"/>
  <c r="AZ34" i="7"/>
  <c r="BE34" i="7" s="1"/>
  <c r="AH32" i="11"/>
  <c r="AN32" i="11" s="1"/>
  <c r="AS32" i="11"/>
  <c r="AZ32" i="11" s="1"/>
  <c r="BE32" i="11" s="1"/>
  <c r="BX35" i="7"/>
  <c r="CA35" i="7" s="1"/>
  <c r="CG35" i="7" s="1"/>
  <c r="AF35" i="7"/>
  <c r="AR35" i="7" s="1"/>
  <c r="BX32" i="6"/>
  <c r="CA32" i="6" s="1"/>
  <c r="CG32" i="6" s="1"/>
  <c r="AF32" i="6"/>
  <c r="AR32" i="6" s="1"/>
  <c r="X34" i="6"/>
  <c r="AA36" i="7"/>
  <c r="AF34" i="14"/>
  <c r="AR34" i="14" s="1"/>
  <c r="BX34" i="14"/>
  <c r="CA34" i="14" s="1"/>
  <c r="CG34" i="14" s="1"/>
  <c r="AZ33" i="14"/>
  <c r="BE33" i="14" s="1"/>
  <c r="BX36" i="13"/>
  <c r="AF36" i="13"/>
  <c r="AR36" i="13" s="1"/>
  <c r="BP36" i="13"/>
  <c r="AG36" i="13"/>
  <c r="V36" i="13"/>
  <c r="BY36" i="13"/>
  <c r="AH34" i="8"/>
  <c r="AN34" i="8" s="1"/>
  <c r="AS34" i="8"/>
  <c r="AZ34" i="8" s="1"/>
  <c r="BE34" i="8" s="1"/>
  <c r="AB34" i="7"/>
  <c r="S35" i="14"/>
  <c r="U35" i="14" s="1"/>
  <c r="O35" i="14"/>
  <c r="BJ35" i="14"/>
  <c r="BL35" i="14" s="1"/>
  <c r="BP35" i="14" s="1"/>
  <c r="BT35" i="14" s="1"/>
  <c r="Q35" i="14"/>
  <c r="V33" i="11"/>
  <c r="AB33" i="11" s="1"/>
  <c r="AG33" i="11"/>
  <c r="BY33" i="11"/>
  <c r="CA33" i="11" s="1"/>
  <c r="CG33" i="11" s="1"/>
  <c r="U33" i="6"/>
  <c r="AS35" i="7"/>
  <c r="W36" i="11"/>
  <c r="X36" i="11" s="1"/>
  <c r="AA36" i="11" s="1"/>
  <c r="P36" i="11"/>
  <c r="Q36" i="11" s="1"/>
  <c r="Q36" i="6" s="1"/>
  <c r="AV36" i="11"/>
  <c r="AW36" i="11" s="1"/>
  <c r="AW36" i="6" s="1"/>
  <c r="BK36" i="11"/>
  <c r="BM36" i="11"/>
  <c r="BN36" i="11" s="1"/>
  <c r="BN36" i="6" s="1"/>
  <c r="T36" i="11"/>
  <c r="AT36" i="11"/>
  <c r="AU36" i="11" s="1"/>
  <c r="BZ36" i="11" s="1"/>
  <c r="N36" i="11"/>
  <c r="O36" i="11" s="1"/>
  <c r="R34" i="11"/>
  <c r="AH33" i="8"/>
  <c r="AN33" i="8" s="1"/>
  <c r="BY36" i="7"/>
  <c r="V36" i="7"/>
  <c r="AG36" i="7"/>
  <c r="CA33" i="14"/>
  <c r="CG33" i="14" s="1"/>
  <c r="AZ35" i="9"/>
  <c r="BE35" i="9" s="1"/>
  <c r="AB32" i="11"/>
  <c r="AB32" i="6" s="1"/>
  <c r="V32" i="6"/>
  <c r="CA32" i="11"/>
  <c r="CG32" i="11" s="1"/>
  <c r="AH35" i="13"/>
  <c r="AN35" i="13" s="1"/>
  <c r="AS35" i="13"/>
  <c r="AZ35" i="13" s="1"/>
  <c r="BE35" i="13" s="1"/>
  <c r="AF36" i="12" l="1"/>
  <c r="AR36" i="12" s="1"/>
  <c r="BX36" i="12"/>
  <c r="AG36" i="12"/>
  <c r="BY36" i="12"/>
  <c r="V36" i="12"/>
  <c r="AA39" i="12"/>
  <c r="AA38" i="12"/>
  <c r="BP36" i="12"/>
  <c r="AS35" i="12"/>
  <c r="AZ35" i="12" s="1"/>
  <c r="BE35" i="12" s="1"/>
  <c r="AH35" i="12"/>
  <c r="AN35" i="12" s="1"/>
  <c r="CA35" i="8"/>
  <c r="CG35" i="8" s="1"/>
  <c r="O35" i="6"/>
  <c r="R35" i="14"/>
  <c r="X35" i="6"/>
  <c r="BP36" i="8"/>
  <c r="AH35" i="7"/>
  <c r="AN35" i="7" s="1"/>
  <c r="R36" i="14"/>
  <c r="R36" i="8"/>
  <c r="R36" i="11"/>
  <c r="O36" i="6"/>
  <c r="BY35" i="14"/>
  <c r="V35" i="14"/>
  <c r="AB35" i="14" s="1"/>
  <c r="AG35" i="14"/>
  <c r="AZ35" i="7"/>
  <c r="BE35" i="7" s="1"/>
  <c r="BP34" i="11"/>
  <c r="BT34" i="11" s="1"/>
  <c r="BL34" i="6"/>
  <c r="BP34" i="6" s="1"/>
  <c r="BT34" i="6" s="1"/>
  <c r="AF36" i="14"/>
  <c r="AR36" i="14" s="1"/>
  <c r="BX36" i="14"/>
  <c r="Q35" i="6"/>
  <c r="BE36" i="10"/>
  <c r="BE38" i="10" s="1"/>
  <c r="AZ39" i="10"/>
  <c r="AZ38" i="10"/>
  <c r="CA39" i="10"/>
  <c r="BY42" i="10" s="1"/>
  <c r="G46" i="10" s="1"/>
  <c r="G25" i="5" s="1"/>
  <c r="M38" i="6"/>
  <c r="U36" i="11"/>
  <c r="S36" i="6"/>
  <c r="V36" i="8"/>
  <c r="BY36" i="8"/>
  <c r="AG36" i="8"/>
  <c r="BY33" i="6"/>
  <c r="CA33" i="6" s="1"/>
  <c r="CG33" i="6" s="1"/>
  <c r="AG33" i="6"/>
  <c r="AB36" i="13"/>
  <c r="V38" i="13"/>
  <c r="V39" i="13"/>
  <c r="N42" i="13" s="1"/>
  <c r="G42" i="13" s="1"/>
  <c r="C31" i="5" s="1"/>
  <c r="CA36" i="13"/>
  <c r="AU36" i="6"/>
  <c r="BZ36" i="6" s="1"/>
  <c r="AG36" i="14"/>
  <c r="BY36" i="14"/>
  <c r="V36" i="14"/>
  <c r="BL35" i="11"/>
  <c r="BJ35" i="6"/>
  <c r="V33" i="6"/>
  <c r="AS36" i="9"/>
  <c r="CA38" i="10"/>
  <c r="BT38" i="9"/>
  <c r="BT39" i="9"/>
  <c r="BJ41" i="9" s="1"/>
  <c r="F45" i="9" s="1"/>
  <c r="AA39" i="11"/>
  <c r="AA38" i="11"/>
  <c r="AS36" i="13"/>
  <c r="AZ36" i="13" s="1"/>
  <c r="AH36" i="13"/>
  <c r="AA36" i="6"/>
  <c r="AA39" i="7"/>
  <c r="AA38" i="7"/>
  <c r="BT36" i="7"/>
  <c r="BP38" i="7"/>
  <c r="BP39" i="7"/>
  <c r="BJ42" i="7" s="1"/>
  <c r="G45" i="7" s="1"/>
  <c r="F13" i="5" s="1"/>
  <c r="R35" i="11"/>
  <c r="AB33" i="6"/>
  <c r="AB36" i="9"/>
  <c r="V39" i="9"/>
  <c r="N42" i="9" s="1"/>
  <c r="G42" i="9" s="1"/>
  <c r="C24" i="5" s="1"/>
  <c r="V38" i="9"/>
  <c r="CG38" i="10"/>
  <c r="CG39" i="10"/>
  <c r="BY41" i="10" s="1"/>
  <c r="F46" i="10" s="1"/>
  <c r="BL36" i="11"/>
  <c r="BJ38" i="11"/>
  <c r="BJ36" i="6"/>
  <c r="BJ38" i="6" s="1"/>
  <c r="BT36" i="8"/>
  <c r="BP39" i="8"/>
  <c r="BJ42" i="8" s="1"/>
  <c r="G45" i="8" s="1"/>
  <c r="F14" i="5" s="1"/>
  <c r="BP38" i="8"/>
  <c r="BY34" i="11"/>
  <c r="V34" i="11"/>
  <c r="AG34" i="11"/>
  <c r="U34" i="6"/>
  <c r="AB36" i="7"/>
  <c r="V38" i="7"/>
  <c r="V39" i="7"/>
  <c r="N42" i="7" s="1"/>
  <c r="G42" i="7" s="1"/>
  <c r="C13" i="5" s="1"/>
  <c r="AF34" i="11"/>
  <c r="AR34" i="11" s="1"/>
  <c r="BX34" i="11"/>
  <c r="R34" i="6"/>
  <c r="AS36" i="7"/>
  <c r="AH33" i="11"/>
  <c r="AN33" i="11" s="1"/>
  <c r="AS33" i="11"/>
  <c r="AZ33" i="11" s="1"/>
  <c r="BE33" i="11" s="1"/>
  <c r="AF35" i="14"/>
  <c r="AR35" i="14" s="1"/>
  <c r="BX35" i="14"/>
  <c r="CA35" i="14" s="1"/>
  <c r="CG35" i="14" s="1"/>
  <c r="BT36" i="13"/>
  <c r="BP39" i="13"/>
  <c r="BJ42" i="13" s="1"/>
  <c r="G45" i="13" s="1"/>
  <c r="F31" i="5" s="1"/>
  <c r="BP38" i="13"/>
  <c r="X36" i="6"/>
  <c r="AF36" i="7"/>
  <c r="AR36" i="7" s="1"/>
  <c r="AZ36" i="7" s="1"/>
  <c r="R36" i="6"/>
  <c r="BX36" i="7"/>
  <c r="CA36" i="7" s="1"/>
  <c r="BL36" i="14"/>
  <c r="BP36" i="14" s="1"/>
  <c r="BJ38" i="14"/>
  <c r="U35" i="11"/>
  <c r="S35" i="6"/>
  <c r="AH32" i="6"/>
  <c r="AN32" i="6" s="1"/>
  <c r="AS32" i="6"/>
  <c r="AZ32" i="6" s="1"/>
  <c r="BE32" i="6" s="1"/>
  <c r="BX36" i="9"/>
  <c r="CA36" i="9" s="1"/>
  <c r="AF36" i="9"/>
  <c r="AR36" i="9" s="1"/>
  <c r="AZ36" i="9" s="1"/>
  <c r="AH34" i="14"/>
  <c r="AN34" i="14" s="1"/>
  <c r="AS34" i="14"/>
  <c r="AZ34" i="14" s="1"/>
  <c r="BE34" i="14" s="1"/>
  <c r="AA38" i="14"/>
  <c r="AA39" i="14"/>
  <c r="AH35" i="8"/>
  <c r="AN35" i="8" s="1"/>
  <c r="AS35" i="8"/>
  <c r="AZ35" i="8" s="1"/>
  <c r="BE35" i="8" s="1"/>
  <c r="BX36" i="8"/>
  <c r="CA36" i="8" s="1"/>
  <c r="AF36" i="8"/>
  <c r="AR36" i="8" s="1"/>
  <c r="AA39" i="8"/>
  <c r="AA38" i="8"/>
  <c r="BT36" i="12" l="1"/>
  <c r="BP39" i="12"/>
  <c r="BJ42" i="12" s="1"/>
  <c r="G45" i="12" s="1"/>
  <c r="F30" i="5" s="1"/>
  <c r="BP38" i="12"/>
  <c r="AH36" i="12"/>
  <c r="AS36" i="12"/>
  <c r="CA36" i="12"/>
  <c r="V38" i="12"/>
  <c r="AB36" i="12"/>
  <c r="V39" i="12"/>
  <c r="N42" i="12" s="1"/>
  <c r="G42" i="12" s="1"/>
  <c r="C30" i="5" s="1"/>
  <c r="AZ36" i="12"/>
  <c r="AH36" i="9"/>
  <c r="AH38" i="9" s="1"/>
  <c r="BE36" i="13"/>
  <c r="BE38" i="13" s="1"/>
  <c r="AZ38" i="13"/>
  <c r="AZ39" i="13"/>
  <c r="BE36" i="7"/>
  <c r="BE38" i="7" s="1"/>
  <c r="AZ39" i="7"/>
  <c r="AZ38" i="7"/>
  <c r="AH36" i="7"/>
  <c r="BY34" i="6"/>
  <c r="AG34" i="6"/>
  <c r="BT36" i="14"/>
  <c r="BP39" i="14"/>
  <c r="BJ42" i="14" s="1"/>
  <c r="G45" i="14" s="1"/>
  <c r="BP38" i="14"/>
  <c r="BX34" i="6"/>
  <c r="CA34" i="6" s="1"/>
  <c r="CG34" i="6" s="1"/>
  <c r="AF34" i="6"/>
  <c r="AR34" i="6" s="1"/>
  <c r="AH34" i="11"/>
  <c r="AN34" i="11" s="1"/>
  <c r="AS34" i="11"/>
  <c r="AZ34" i="11" s="1"/>
  <c r="BE34" i="11" s="1"/>
  <c r="AF35" i="11"/>
  <c r="AR35" i="11" s="1"/>
  <c r="BX35" i="11"/>
  <c r="R35" i="6"/>
  <c r="AN36" i="13"/>
  <c r="AN38" i="13" s="1"/>
  <c r="AH39" i="13"/>
  <c r="AH38" i="13"/>
  <c r="AH33" i="6"/>
  <c r="AN33" i="6" s="1"/>
  <c r="AS33" i="6"/>
  <c r="AZ33" i="6" s="1"/>
  <c r="BE33" i="6" s="1"/>
  <c r="BE36" i="9"/>
  <c r="BE38" i="9" s="1"/>
  <c r="AZ39" i="9"/>
  <c r="AZ38" i="9"/>
  <c r="CG36" i="7"/>
  <c r="CA38" i="7"/>
  <c r="CA39" i="7"/>
  <c r="BY42" i="7" s="1"/>
  <c r="G46" i="7" s="1"/>
  <c r="G13" i="5" s="1"/>
  <c r="CA34" i="11"/>
  <c r="CG34" i="11" s="1"/>
  <c r="AB34" i="11"/>
  <c r="AB34" i="6" s="1"/>
  <c r="V34" i="6"/>
  <c r="BT39" i="8"/>
  <c r="BJ41" i="8" s="1"/>
  <c r="F45" i="8" s="1"/>
  <c r="BT38" i="8"/>
  <c r="AB38" i="13"/>
  <c r="AB39" i="13"/>
  <c r="N41" i="13" s="1"/>
  <c r="F42" i="13" s="1"/>
  <c r="CA36" i="14"/>
  <c r="CG36" i="8"/>
  <c r="CA38" i="8"/>
  <c r="CA39" i="8"/>
  <c r="BY42" i="8" s="1"/>
  <c r="G46" i="8" s="1"/>
  <c r="G14" i="5" s="1"/>
  <c r="BP36" i="11"/>
  <c r="BL36" i="6"/>
  <c r="BP36" i="6" s="1"/>
  <c r="AN36" i="9"/>
  <c r="AN38" i="9" s="1"/>
  <c r="AH39" i="9"/>
  <c r="AB36" i="14"/>
  <c r="V39" i="14"/>
  <c r="N42" i="14" s="1"/>
  <c r="G42" i="14" s="1"/>
  <c r="V38" i="14"/>
  <c r="AB36" i="8"/>
  <c r="V39" i="8"/>
  <c r="N42" i="8" s="1"/>
  <c r="G42" i="8" s="1"/>
  <c r="C14" i="5" s="1"/>
  <c r="V38" i="8"/>
  <c r="CG36" i="9"/>
  <c r="CA39" i="9"/>
  <c r="BY42" i="9" s="1"/>
  <c r="G46" i="9" s="1"/>
  <c r="G24" i="5" s="1"/>
  <c r="CA38" i="9"/>
  <c r="BY35" i="11"/>
  <c r="V35" i="11"/>
  <c r="AG35" i="11"/>
  <c r="U35" i="6"/>
  <c r="AF36" i="6"/>
  <c r="AR36" i="6" s="1"/>
  <c r="BX36" i="6"/>
  <c r="BT38" i="13"/>
  <c r="BT39" i="13"/>
  <c r="BJ41" i="13" s="1"/>
  <c r="F45" i="13" s="1"/>
  <c r="AB39" i="7"/>
  <c r="N41" i="7" s="1"/>
  <c r="F42" i="7" s="1"/>
  <c r="AB38" i="7"/>
  <c r="AB39" i="9"/>
  <c r="N41" i="9" s="1"/>
  <c r="F42" i="9" s="1"/>
  <c r="AB38" i="9"/>
  <c r="AS36" i="14"/>
  <c r="AZ36" i="14" s="1"/>
  <c r="AH36" i="14"/>
  <c r="CG36" i="13"/>
  <c r="CA38" i="13"/>
  <c r="CA39" i="13"/>
  <c r="BY42" i="13" s="1"/>
  <c r="G46" i="13" s="1"/>
  <c r="G31" i="5" s="1"/>
  <c r="AH36" i="8"/>
  <c r="AS36" i="8"/>
  <c r="AZ36" i="8" s="1"/>
  <c r="AG36" i="11"/>
  <c r="BY36" i="11"/>
  <c r="V36" i="11"/>
  <c r="U36" i="6"/>
  <c r="BE39" i="10"/>
  <c r="AS41" i="10" s="1"/>
  <c r="F44" i="10" s="1"/>
  <c r="AS42" i="10"/>
  <c r="G44" i="10" s="1"/>
  <c r="E25" i="5" s="1"/>
  <c r="BT38" i="7"/>
  <c r="BT39" i="7"/>
  <c r="BJ41" i="7" s="1"/>
  <c r="F45" i="7" s="1"/>
  <c r="AA39" i="6"/>
  <c r="AA38" i="6"/>
  <c r="BP35" i="11"/>
  <c r="BT35" i="11" s="1"/>
  <c r="BL35" i="6"/>
  <c r="BP35" i="6" s="1"/>
  <c r="BT35" i="6" s="1"/>
  <c r="AH35" i="14"/>
  <c r="AN35" i="14" s="1"/>
  <c r="AS35" i="14"/>
  <c r="AZ35" i="14" s="1"/>
  <c r="BE35" i="14" s="1"/>
  <c r="AF36" i="11"/>
  <c r="AR36" i="11" s="1"/>
  <c r="BX36" i="11"/>
  <c r="AB38" i="12" l="1"/>
  <c r="AB39" i="12"/>
  <c r="N41" i="12" s="1"/>
  <c r="F42" i="12" s="1"/>
  <c r="AH38" i="12"/>
  <c r="AN36" i="12"/>
  <c r="AN38" i="12" s="1"/>
  <c r="AH39" i="12"/>
  <c r="AZ38" i="12"/>
  <c r="BE36" i="12"/>
  <c r="BE38" i="12" s="1"/>
  <c r="AZ39" i="12"/>
  <c r="CA39" i="12"/>
  <c r="BY42" i="12" s="1"/>
  <c r="G46" i="12" s="1"/>
  <c r="G30" i="5" s="1"/>
  <c r="CG36" i="12"/>
  <c r="CA38" i="12"/>
  <c r="CA36" i="11"/>
  <c r="BT39" i="12"/>
  <c r="BJ41" i="12" s="1"/>
  <c r="F45" i="12" s="1"/>
  <c r="BT38" i="12"/>
  <c r="BE36" i="14"/>
  <c r="BE38" i="14" s="1"/>
  <c r="AZ39" i="14"/>
  <c r="AZ38" i="14"/>
  <c r="BE36" i="8"/>
  <c r="BE38" i="8" s="1"/>
  <c r="AZ39" i="8"/>
  <c r="AZ38" i="8"/>
  <c r="AS36" i="11"/>
  <c r="AH36" i="11"/>
  <c r="AG35" i="6"/>
  <c r="BY35" i="6"/>
  <c r="AB39" i="14"/>
  <c r="N41" i="14" s="1"/>
  <c r="F42" i="14" s="1"/>
  <c r="AB38" i="14"/>
  <c r="BY36" i="6"/>
  <c r="AG36" i="6"/>
  <c r="CG38" i="13"/>
  <c r="CG39" i="13"/>
  <c r="BY41" i="13" s="1"/>
  <c r="F46" i="13" s="1"/>
  <c r="AB38" i="8"/>
  <c r="AB39" i="8"/>
  <c r="N41" i="8" s="1"/>
  <c r="F42" i="8" s="1"/>
  <c r="BT36" i="11"/>
  <c r="BP39" i="11"/>
  <c r="BJ42" i="11" s="1"/>
  <c r="G45" i="11" s="1"/>
  <c r="F26" i="5" s="1"/>
  <c r="BP38" i="11"/>
  <c r="CG39" i="8"/>
  <c r="BY41" i="8" s="1"/>
  <c r="F46" i="8" s="1"/>
  <c r="CG38" i="8"/>
  <c r="AB36" i="11"/>
  <c r="AB36" i="6" s="1"/>
  <c r="V39" i="11"/>
  <c r="N42" i="11" s="1"/>
  <c r="G42" i="11" s="1"/>
  <c r="C26" i="5" s="1"/>
  <c r="V38" i="11"/>
  <c r="AN36" i="8"/>
  <c r="AN38" i="8" s="1"/>
  <c r="AH39" i="8"/>
  <c r="AH38" i="8"/>
  <c r="AN36" i="14"/>
  <c r="AN38" i="14" s="1"/>
  <c r="AH39" i="14"/>
  <c r="AH38" i="14"/>
  <c r="CA36" i="6"/>
  <c r="AB35" i="11"/>
  <c r="AB35" i="6" s="1"/>
  <c r="V35" i="6"/>
  <c r="CG39" i="9"/>
  <c r="BY41" i="9" s="1"/>
  <c r="F46" i="9" s="1"/>
  <c r="CG38" i="9"/>
  <c r="AG42" i="9"/>
  <c r="AN39" i="9"/>
  <c r="AG41" i="9" s="1"/>
  <c r="F43" i="9" s="1"/>
  <c r="BX35" i="6"/>
  <c r="CA35" i="6" s="1"/>
  <c r="CG35" i="6" s="1"/>
  <c r="AF35" i="6"/>
  <c r="AR35" i="6" s="1"/>
  <c r="AN36" i="7"/>
  <c r="AN38" i="7" s="1"/>
  <c r="AH38" i="7"/>
  <c r="AH39" i="7"/>
  <c r="V36" i="6"/>
  <c r="AZ36" i="11"/>
  <c r="CG36" i="14"/>
  <c r="CA38" i="14"/>
  <c r="CA39" i="14"/>
  <c r="BY42" i="14" s="1"/>
  <c r="G46" i="14" s="1"/>
  <c r="BE39" i="9"/>
  <c r="AS41" i="9" s="1"/>
  <c r="F44" i="9" s="1"/>
  <c r="AS42" i="9"/>
  <c r="G44" i="9" s="1"/>
  <c r="E24" i="5" s="1"/>
  <c r="CA35" i="11"/>
  <c r="CG35" i="11" s="1"/>
  <c r="BT39" i="14"/>
  <c r="BJ41" i="14" s="1"/>
  <c r="F45" i="14" s="1"/>
  <c r="BT38" i="14"/>
  <c r="AS42" i="13"/>
  <c r="G44" i="13" s="1"/>
  <c r="E31" i="5" s="1"/>
  <c r="BE39" i="13"/>
  <c r="AS41" i="13" s="1"/>
  <c r="F44" i="13" s="1"/>
  <c r="CG36" i="11"/>
  <c r="BT36" i="6"/>
  <c r="BP39" i="6"/>
  <c r="BJ42" i="6" s="1"/>
  <c r="G45" i="6" s="1"/>
  <c r="F8" i="5" s="1"/>
  <c r="BP38" i="6"/>
  <c r="AN39" i="13"/>
  <c r="AG41" i="13" s="1"/>
  <c r="F43" i="13" s="1"/>
  <c r="AG42" i="13"/>
  <c r="G43" i="13" s="1"/>
  <c r="D31" i="5" s="1"/>
  <c r="AZ35" i="11"/>
  <c r="BE35" i="11" s="1"/>
  <c r="AH34" i="6"/>
  <c r="AN34" i="6" s="1"/>
  <c r="AS34" i="6"/>
  <c r="AZ34" i="6" s="1"/>
  <c r="BE34" i="6" s="1"/>
  <c r="AS42" i="7"/>
  <c r="G44" i="7" s="1"/>
  <c r="E13" i="5" s="1"/>
  <c r="BE39" i="7"/>
  <c r="AS41" i="7" s="1"/>
  <c r="F44" i="7" s="1"/>
  <c r="AH35" i="11"/>
  <c r="AN35" i="11" s="1"/>
  <c r="AS35" i="11"/>
  <c r="CG39" i="7"/>
  <c r="BY41" i="7" s="1"/>
  <c r="F46" i="7" s="1"/>
  <c r="CG38" i="7"/>
  <c r="AS42" i="12" l="1"/>
  <c r="G44" i="12" s="1"/>
  <c r="E30" i="5" s="1"/>
  <c r="BE39" i="12"/>
  <c r="AS41" i="12" s="1"/>
  <c r="F44" i="12" s="1"/>
  <c r="CG38" i="12"/>
  <c r="CG39" i="12"/>
  <c r="BY41" i="12" s="1"/>
  <c r="F46" i="12" s="1"/>
  <c r="AN39" i="12"/>
  <c r="AG41" i="12" s="1"/>
  <c r="F43" i="12" s="1"/>
  <c r="AG42" i="12"/>
  <c r="G43" i="12" s="1"/>
  <c r="D30" i="5" s="1"/>
  <c r="CA39" i="11"/>
  <c r="BY42" i="11" s="1"/>
  <c r="G46" i="11" s="1"/>
  <c r="G26" i="5" s="1"/>
  <c r="CA38" i="11"/>
  <c r="CG39" i="11"/>
  <c r="BY41" i="11" s="1"/>
  <c r="F46" i="11" s="1"/>
  <c r="CG38" i="11"/>
  <c r="AG42" i="8"/>
  <c r="G43" i="8" s="1"/>
  <c r="D14" i="5" s="1"/>
  <c r="AN39" i="8"/>
  <c r="AG41" i="8" s="1"/>
  <c r="F43" i="8" s="1"/>
  <c r="AB38" i="11"/>
  <c r="AB39" i="11"/>
  <c r="N41" i="11" s="1"/>
  <c r="F42" i="11" s="1"/>
  <c r="AN36" i="11"/>
  <c r="AN38" i="11" s="1"/>
  <c r="AH38" i="11"/>
  <c r="AH39" i="11"/>
  <c r="BT38" i="6"/>
  <c r="BT39" i="6"/>
  <c r="BJ41" i="6" s="1"/>
  <c r="F45" i="6" s="1"/>
  <c r="BE36" i="11"/>
  <c r="BE38" i="11" s="1"/>
  <c r="AZ38" i="11"/>
  <c r="AZ39" i="11"/>
  <c r="G43" i="9"/>
  <c r="D24" i="5"/>
  <c r="AN39" i="14"/>
  <c r="AG41" i="14" s="1"/>
  <c r="F43" i="14" s="1"/>
  <c r="AG42" i="14"/>
  <c r="G43" i="14" s="1"/>
  <c r="BT38" i="11"/>
  <c r="BT39" i="11"/>
  <c r="BJ41" i="11" s="1"/>
  <c r="F45" i="11" s="1"/>
  <c r="V38" i="6"/>
  <c r="V39" i="6"/>
  <c r="N42" i="6" s="1"/>
  <c r="G42" i="6" s="1"/>
  <c r="C8" i="5" s="1"/>
  <c r="CG36" i="6"/>
  <c r="CA39" i="6"/>
  <c r="BY42" i="6" s="1"/>
  <c r="G46" i="6" s="1"/>
  <c r="G8" i="5" s="1"/>
  <c r="CA38" i="6"/>
  <c r="AH36" i="6"/>
  <c r="AS36" i="6"/>
  <c r="AZ36" i="6" s="1"/>
  <c r="BE39" i="14"/>
  <c r="AS41" i="14" s="1"/>
  <c r="F44" i="14" s="1"/>
  <c r="AS42" i="14"/>
  <c r="G44" i="14" s="1"/>
  <c r="CG39" i="14"/>
  <c r="BY41" i="14" s="1"/>
  <c r="F46" i="14" s="1"/>
  <c r="CG38" i="14"/>
  <c r="AG42" i="7"/>
  <c r="G43" i="7" s="1"/>
  <c r="D13" i="5" s="1"/>
  <c r="AN39" i="7"/>
  <c r="AG41" i="7" s="1"/>
  <c r="F43" i="7" s="1"/>
  <c r="AB38" i="6"/>
  <c r="AB39" i="6"/>
  <c r="N41" i="6" s="1"/>
  <c r="F42" i="6" s="1"/>
  <c r="AH35" i="6"/>
  <c r="AN35" i="6" s="1"/>
  <c r="AS35" i="6"/>
  <c r="AZ35" i="6" s="1"/>
  <c r="BE35" i="6" s="1"/>
  <c r="AS42" i="8"/>
  <c r="G44" i="8" s="1"/>
  <c r="E14" i="5" s="1"/>
  <c r="BE39" i="8"/>
  <c r="AS41" i="8" s="1"/>
  <c r="F44" i="8" s="1"/>
  <c r="BE36" i="6" l="1"/>
  <c r="BE38" i="6" s="1"/>
  <c r="AZ39" i="6"/>
  <c r="AZ38" i="6"/>
  <c r="CG39" i="6"/>
  <c r="BY41" i="6" s="1"/>
  <c r="F46" i="6" s="1"/>
  <c r="CG38" i="6"/>
  <c r="AN36" i="6"/>
  <c r="AN38" i="6" s="1"/>
  <c r="AH38" i="6"/>
  <c r="AH39" i="6"/>
  <c r="BE39" i="11"/>
  <c r="AS41" i="11" s="1"/>
  <c r="F44" i="11" s="1"/>
  <c r="AS42" i="11"/>
  <c r="G44" i="11" s="1"/>
  <c r="E26" i="5" s="1"/>
  <c r="AG42" i="11"/>
  <c r="G43" i="11" s="1"/>
  <c r="D26" i="5" s="1"/>
  <c r="AN39" i="11"/>
  <c r="AG41" i="11" s="1"/>
  <c r="F43" i="11" s="1"/>
  <c r="AG42" i="6" l="1"/>
  <c r="G43" i="6" s="1"/>
  <c r="D8" i="5" s="1"/>
  <c r="AN39" i="6"/>
  <c r="AG41" i="6" s="1"/>
  <c r="F43" i="6" s="1"/>
  <c r="AS42" i="6"/>
  <c r="G44" i="6" s="1"/>
  <c r="E8" i="5" s="1"/>
  <c r="BE39" i="6"/>
  <c r="AS41" i="6" s="1"/>
  <c r="F44" i="6" s="1"/>
</calcChain>
</file>

<file path=xl/sharedStrings.xml><?xml version="1.0" encoding="utf-8"?>
<sst xmlns="http://schemas.openxmlformats.org/spreadsheetml/2006/main" count="4201" uniqueCount="373">
  <si>
    <t>Montana-Dakota Utilities Co.</t>
  </si>
  <si>
    <t>Gas Utility - South Dakota</t>
  </si>
  <si>
    <t>DSM Summary</t>
  </si>
  <si>
    <t>2018 Actual</t>
  </si>
  <si>
    <t>Incentive Year:</t>
  </si>
  <si>
    <t>Incentive</t>
  </si>
  <si>
    <t>Admin</t>
  </si>
  <si>
    <t>Total</t>
  </si>
  <si>
    <t>Participants</t>
  </si>
  <si>
    <t>Dk Savings</t>
  </si>
  <si>
    <t>Expense</t>
  </si>
  <si>
    <t>Allocation</t>
  </si>
  <si>
    <t>Expense 1/</t>
  </si>
  <si>
    <t>dk/part.</t>
  </si>
  <si>
    <t>Residential</t>
  </si>
  <si>
    <t>High Efficiency Furnace - 95%+ (new)</t>
  </si>
  <si>
    <t>High Efficiency Furnace - 95%+ (replacement)</t>
  </si>
  <si>
    <t>Programmable Thermostats - Tier 1</t>
  </si>
  <si>
    <t>Programmable Thermostats - Tier 2</t>
  </si>
  <si>
    <t>Total Residential</t>
  </si>
  <si>
    <t>Commmercial &amp; Industrial</t>
  </si>
  <si>
    <t>Custom</t>
  </si>
  <si>
    <t>Total Commercial and Industrial</t>
  </si>
  <si>
    <t xml:space="preserve">  Subtotal</t>
  </si>
  <si>
    <t>Energy Audits</t>
  </si>
  <si>
    <t>Total South Dakota</t>
  </si>
  <si>
    <t xml:space="preserve">1/  Administration expense allocated on incentive and program costs. </t>
  </si>
  <si>
    <t>Admin costs</t>
  </si>
  <si>
    <t>South Dakota Natural Gas DSM Programs</t>
  </si>
  <si>
    <t>Technical Assumptions</t>
  </si>
  <si>
    <t>Cost Assumptions</t>
  </si>
  <si>
    <t>Average</t>
  </si>
  <si>
    <t># of</t>
  </si>
  <si>
    <t>Non-Energy</t>
  </si>
  <si>
    <t>Avg</t>
  </si>
  <si>
    <t>Customer</t>
  </si>
  <si>
    <t>Particip</t>
  </si>
  <si>
    <t>Project</t>
  </si>
  <si>
    <t>Baseline</t>
  </si>
  <si>
    <t>High</t>
  </si>
  <si>
    <t>dk Saved</t>
  </si>
  <si>
    <t>Benefits</t>
  </si>
  <si>
    <t xml:space="preserve">Cost </t>
  </si>
  <si>
    <t>Cost High</t>
  </si>
  <si>
    <t>Increm</t>
  </si>
  <si>
    <t>2018 - 2020 Program Years</t>
  </si>
  <si>
    <t>Class</t>
  </si>
  <si>
    <t>Life</t>
  </si>
  <si>
    <t>Efficiency</t>
  </si>
  <si>
    <t>/ part</t>
  </si>
  <si>
    <t>/ Part</t>
  </si>
  <si>
    <t>Std Equip</t>
  </si>
  <si>
    <t>Eff Equip</t>
  </si>
  <si>
    <t>Cost</t>
  </si>
  <si>
    <t>Costs</t>
  </si>
  <si>
    <t>Technical Notes</t>
  </si>
  <si>
    <t>Incentives</t>
  </si>
  <si>
    <t>Furnace Tier 2 - 95%+ AFUE - New</t>
  </si>
  <si>
    <t>Res</t>
  </si>
  <si>
    <t>75,000 btuh Average</t>
  </si>
  <si>
    <t>Furnace Tier 2 - 95%+ AFUE - Replacement</t>
  </si>
  <si>
    <t>NA</t>
  </si>
  <si>
    <t>Residential Energy Assessments</t>
  </si>
  <si>
    <t>Commercial</t>
  </si>
  <si>
    <t>Comm</t>
  </si>
  <si>
    <t>Custom Efficiency</t>
  </si>
  <si>
    <t>Totals</t>
  </si>
  <si>
    <t>2018 Input Data Summary</t>
  </si>
  <si>
    <t>South Dakota Natural Gas Conservation Model</t>
  </si>
  <si>
    <t>Input No.</t>
  </si>
  <si>
    <t>Input Data Description</t>
  </si>
  <si>
    <t xml:space="preserve">Information Source </t>
  </si>
  <si>
    <t>SD Res.</t>
  </si>
  <si>
    <t>SD Comm.</t>
  </si>
  <si>
    <t>Retail Rate ($/dk)</t>
  </si>
  <si>
    <t>Escalation Rate</t>
  </si>
  <si>
    <t>Non-Gas Fuel Retail ($/fuel/unit)</t>
  </si>
  <si>
    <t>Average retail cost of non gas fuel if measures also saves kWh, gallons of water, etc.  (for analysis purposes, used electric as Non-Gas Fuel Retail Rate)</t>
  </si>
  <si>
    <t>Non-Gas Fuel Units (ie. kWh, Gallons, etc)</t>
  </si>
  <si>
    <t>Kwh</t>
  </si>
  <si>
    <t>Commodity Cost ($/dk)</t>
  </si>
  <si>
    <t>Demand Cost ($/dk/Yr)</t>
  </si>
  <si>
    <t>Peak Reduction Factor</t>
  </si>
  <si>
    <t>Estimated average peak day reduction factor caused by implementing the measure (s)</t>
  </si>
  <si>
    <t>Variable O&amp;M ($/dk)</t>
  </si>
  <si>
    <t>Estimated variable O&amp;M that will be avoided due the implementing the measure</t>
  </si>
  <si>
    <t>Non-Gas Fuel Cost ($/Fuel Unit)</t>
  </si>
  <si>
    <t>Average commodity cost of non gas fuel if measures also saves kWh, gallons of water, etc.  (for analysis purposes, used electric as Non-Gas Fuel Cost)</t>
  </si>
  <si>
    <t>Non-Gas Fuel Loss Factor</t>
  </si>
  <si>
    <t>Non-Gas fuel loss factor (for analysis purposes, used Montana-Dakota Utilities 12 month ending July 2017 line loss factor)</t>
  </si>
  <si>
    <t>Gas Environmental Damage Factor</t>
  </si>
  <si>
    <t>Per Minnesota CIP triennium 2015-2017</t>
  </si>
  <si>
    <t xml:space="preserve">Non Gas Fuel Environmental Damage Factor </t>
  </si>
  <si>
    <t>Not Applicable</t>
  </si>
  <si>
    <t>Participant Discount Rate</t>
  </si>
  <si>
    <t>Federal Reserve Consumer Credit Interest Rate 12 Months ended December 31, 2016</t>
  </si>
  <si>
    <t>Utility Discount Rate</t>
  </si>
  <si>
    <t xml:space="preserve">Montana-Dakota's authorized average cost of capital </t>
  </si>
  <si>
    <t>Societal Discount Rate</t>
  </si>
  <si>
    <t>Equal to the 30 year T-Bill rate average for Twelve Months Ending March 31, 2017</t>
  </si>
  <si>
    <t>General Input Data Year =</t>
  </si>
  <si>
    <t>Year data was input</t>
  </si>
  <si>
    <t>Project Analysis Year</t>
  </si>
  <si>
    <t>Year(s) program will be implemented</t>
  </si>
  <si>
    <t>Utility Project Costs</t>
  </si>
  <si>
    <t xml:space="preserve">Total direct cost to the utility caused by implementing the program(s) </t>
  </si>
  <si>
    <t>Direct Participant Costs ($/Part.)</t>
  </si>
  <si>
    <t>Direct costs that the participant would have to participate in the program</t>
  </si>
  <si>
    <t>Participant Non-Energy Costs (Annual $/Part.) Yr. 1</t>
  </si>
  <si>
    <t>Annual participant non-energy costs if applicable caused by implementing the measure (Not Applicable)</t>
  </si>
  <si>
    <t>Yr. 2</t>
  </si>
  <si>
    <t>Yr. 3</t>
  </si>
  <si>
    <t>Escalation Rate Yr. 1</t>
  </si>
  <si>
    <t>Escalation Rate Yr. 2</t>
  </si>
  <si>
    <t>Escalation Rate Yr. 3</t>
  </si>
  <si>
    <t>Participant Non-Energy Savings (Annual $/Part) Yr. 1</t>
  </si>
  <si>
    <t>Participant non energy savings if applicable caused by implementing the measure (Not Applicable)</t>
  </si>
  <si>
    <t>Project Life (Years)</t>
  </si>
  <si>
    <t>Based on the estimated useful life of the energy saving equipment (20 years maximum)</t>
  </si>
  <si>
    <t>Avg. Dk/Part. Saved</t>
  </si>
  <si>
    <t>Avg energy reduction (Dk) caused by the program(s)</t>
  </si>
  <si>
    <t>Avg Non-Gas Fuel Units/Part. Saved Yr. 1</t>
  </si>
  <si>
    <t>Average non-gas fuel units saved or added due to implementing the measure (for analysis purposes, used Kwh)</t>
  </si>
  <si>
    <t>22a</t>
  </si>
  <si>
    <t>Avg Additional Non-Gas Fuel Units/ Part. Used Yr. 1</t>
  </si>
  <si>
    <t>Number of Participants</t>
  </si>
  <si>
    <t>Total number of expected participants is the program(s)</t>
  </si>
  <si>
    <t>Total Annual Dk Saved</t>
  </si>
  <si>
    <t>Total Dk saved from the program in the year implemented</t>
  </si>
  <si>
    <t>Incentive/Participant</t>
  </si>
  <si>
    <t>Incentive provided to the participant</t>
  </si>
  <si>
    <t>Distribution Delivery Charge</t>
  </si>
  <si>
    <t xml:space="preserve">Weighted Average of Montana-Dakota's Distribution Delivery Charge </t>
  </si>
  <si>
    <t>Effective Fed &amp; State Income Tax Rate</t>
  </si>
  <si>
    <t>Montana-Dakota's effective tax rate</t>
  </si>
  <si>
    <t>Projected Cost of Gas - 2019</t>
  </si>
  <si>
    <t>South Dakota</t>
  </si>
  <si>
    <t>Firm General</t>
  </si>
  <si>
    <t>Retail Rate</t>
  </si>
  <si>
    <t>Average cost of gas   1/</t>
  </si>
  <si>
    <t>Margin</t>
  </si>
  <si>
    <t>2/</t>
  </si>
  <si>
    <t>Total Retail Rate</t>
  </si>
  <si>
    <t>Gas Commodity</t>
  </si>
  <si>
    <t>Non-gas commodity</t>
  </si>
  <si>
    <t xml:space="preserve">  Total</t>
  </si>
  <si>
    <t>per dk adj. for losses</t>
  </si>
  <si>
    <t>Dk deliveries</t>
  </si>
  <si>
    <t>Demand Cost (Avoided Capacity) ($/dk/yr)</t>
  </si>
  <si>
    <t>Total Demand Charges (February 2019 PGA)</t>
  </si>
  <si>
    <t xml:space="preserve"> Capacity requirements  3/</t>
  </si>
  <si>
    <t>Demand Costs</t>
  </si>
  <si>
    <t>2/  Meters rated &lt; 500 cubic feet.</t>
  </si>
  <si>
    <t>3/  FT-1, FT-1 negotiated contract and T-FTG-1 capacity.</t>
  </si>
  <si>
    <t>Electric - Black Hills Power</t>
  </si>
  <si>
    <t>Base Rate</t>
  </si>
  <si>
    <t>4/</t>
  </si>
  <si>
    <t>Energy Charge</t>
  </si>
  <si>
    <t xml:space="preserve">   All Kwh</t>
  </si>
  <si>
    <t>Cost Adjustment</t>
  </si>
  <si>
    <t xml:space="preserve">   Total Bill </t>
  </si>
  <si>
    <t xml:space="preserve">   Average Realization</t>
  </si>
  <si>
    <t>Commercial (Small general service)</t>
  </si>
  <si>
    <t xml:space="preserve">   First 3000 Kwh</t>
  </si>
  <si>
    <t xml:space="preserve">   Over 3,000 Kwh</t>
  </si>
  <si>
    <t>Demand Charge</t>
  </si>
  <si>
    <t xml:space="preserve">   First 50 KW</t>
  </si>
  <si>
    <t xml:space="preserve">   Over 50 KW</t>
  </si>
  <si>
    <t>Cost of Fuel</t>
  </si>
  <si>
    <t>Base</t>
  </si>
  <si>
    <t>4/  Base charge not included for conservation calculations as it has no relation to savings</t>
  </si>
  <si>
    <t xml:space="preserve">     on consumption.</t>
  </si>
  <si>
    <t>South Dakota Gas DSM Program Summary</t>
  </si>
  <si>
    <t>`</t>
  </si>
  <si>
    <t>Total Resource</t>
  </si>
  <si>
    <t>Program</t>
  </si>
  <si>
    <t>RIM</t>
  </si>
  <si>
    <t>Utility</t>
  </si>
  <si>
    <t>Societal</t>
  </si>
  <si>
    <t>Participant</t>
  </si>
  <si>
    <t>Total Portfolio</t>
  </si>
  <si>
    <t>Education and Outreach</t>
  </si>
  <si>
    <t>Furnace (92-94%)</t>
  </si>
  <si>
    <t>Furnace (95+%) - New</t>
  </si>
  <si>
    <t>Furnace (95+%) - Replacement</t>
  </si>
  <si>
    <t>Boiler (85%)</t>
  </si>
  <si>
    <t>Boiler (90%)</t>
  </si>
  <si>
    <t>Furnace Tune-Up</t>
  </si>
  <si>
    <t>Water Heating (.62 EF)</t>
  </si>
  <si>
    <t>Water Heating (.67 EF)</t>
  </si>
  <si>
    <t>Attic Insulation</t>
  </si>
  <si>
    <t>Retrofit Bundle</t>
  </si>
  <si>
    <t>New Home Bundle</t>
  </si>
  <si>
    <t>Hot Water Boiler (85%)</t>
  </si>
  <si>
    <t>Hot Water Boiler (90%)</t>
  </si>
  <si>
    <t>LP &amp; HP Steam Boilers</t>
  </si>
  <si>
    <t>Water Heating (.64EF)</t>
  </si>
  <si>
    <t>Water Heating (Storage 88% Cond)</t>
  </si>
  <si>
    <t>NATURAL GAS CONSERVATION PROGRAMS/DEMAND-SIDE MANAGEMENT</t>
  </si>
  <si>
    <t>Table 1</t>
  </si>
  <si>
    <t>Table 2</t>
  </si>
  <si>
    <t>Table 3</t>
  </si>
  <si>
    <t>Table 4</t>
  </si>
  <si>
    <t>Table 5</t>
  </si>
  <si>
    <t>BEN/COST ANALYSIS FOR GAS CONSERVATION</t>
  </si>
  <si>
    <t>Ratepayer Impact Measure Test</t>
  </si>
  <si>
    <t>Utility Cost Test</t>
  </si>
  <si>
    <t>Societal Test</t>
  </si>
  <si>
    <t>Participant Test</t>
  </si>
  <si>
    <t>Total Resource Cost Test</t>
  </si>
  <si>
    <t>Company:</t>
  </si>
  <si>
    <t xml:space="preserve">  Company:</t>
  </si>
  <si>
    <t>Project:</t>
  </si>
  <si>
    <t>Total South Dakota Program</t>
  </si>
  <si>
    <t xml:space="preserve">  Project:</t>
  </si>
  <si>
    <t>Program Years:</t>
  </si>
  <si>
    <t xml:space="preserve"> </t>
  </si>
  <si>
    <t>Input Data</t>
  </si>
  <si>
    <t>Annual</t>
  </si>
  <si>
    <t>Non-Gas</t>
  </si>
  <si>
    <t>Gas</t>
  </si>
  <si>
    <t>Variable</t>
  </si>
  <si>
    <t>Peak Dk</t>
  </si>
  <si>
    <t>Dmd</t>
  </si>
  <si>
    <t>Distribution</t>
  </si>
  <si>
    <t>Energy</t>
  </si>
  <si>
    <t>Environmental</t>
  </si>
  <si>
    <t>Participants'</t>
  </si>
  <si>
    <t>Direct</t>
  </si>
  <si>
    <t>1) Retail Rate ($/Dk) =</t>
  </si>
  <si>
    <t>16) Utility Project Costs</t>
  </si>
  <si>
    <t xml:space="preserve">Energy </t>
  </si>
  <si>
    <t>Commodity</t>
  </si>
  <si>
    <t>O &amp; M</t>
  </si>
  <si>
    <t>Demand</t>
  </si>
  <si>
    <t>Savings</t>
  </si>
  <si>
    <t>Delivery</t>
  </si>
  <si>
    <t>Lost</t>
  </si>
  <si>
    <t>Less</t>
  </si>
  <si>
    <t xml:space="preserve">Demand </t>
  </si>
  <si>
    <t>Damage</t>
  </si>
  <si>
    <t xml:space="preserve">Costs Net </t>
  </si>
  <si>
    <t>Retail</t>
  </si>
  <si>
    <t>Bill</t>
  </si>
  <si>
    <t>Fuel</t>
  </si>
  <si>
    <t xml:space="preserve">     Escalation Rate =</t>
  </si>
  <si>
    <t xml:space="preserve">   16a) Administrative &amp; Operating Costs = 1/</t>
  </si>
  <si>
    <t>t</t>
  </si>
  <si>
    <t>Reduction</t>
  </si>
  <si>
    <t>Cost/Dk</t>
  </si>
  <si>
    <t xml:space="preserve"> '/ Unit</t>
  </si>
  <si>
    <t>Charge</t>
  </si>
  <si>
    <t>($/Part.)</t>
  </si>
  <si>
    <t>Savings/Dk</t>
  </si>
  <si>
    <t>of  Rebate</t>
  </si>
  <si>
    <t>Received</t>
  </si>
  <si>
    <t>Rate</t>
  </si>
  <si>
    <t xml:space="preserve">   16b) Incentive Costs =</t>
  </si>
  <si>
    <t>Year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</si>
  <si>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</si>
  <si>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</si>
  <si>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</si>
  <si>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</si>
  <si>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</si>
  <si>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</si>
  <si>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</si>
  <si>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</si>
  <si>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</si>
  <si>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</si>
  <si>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</si>
  <si>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</si>
  <si>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</si>
  <si>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</si>
  <si>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</si>
  <si>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</si>
  <si>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2) Non-Gas Fuel Retail Rate ($/Fuel Unit) =</t>
  </si>
  <si>
    <t xml:space="preserve">   16c) Total Utility Project Costs =</t>
  </si>
  <si>
    <t xml:space="preserve">    Escalation Rate =</t>
  </si>
  <si>
    <t xml:space="preserve">   Non-Gas Fuel Units (ie. kWh,Gallons, etc) =</t>
  </si>
  <si>
    <t>17) Direct Participant Costs ($/Part.) =</t>
  </si>
  <si>
    <t>3) Commodity Cost ($/Dk) =</t>
  </si>
  <si>
    <t>18) Participant Non-Energy Costs (Annual $/Part.) =</t>
  </si>
  <si>
    <t xml:space="preserve">          Escalation Rate =</t>
  </si>
  <si>
    <t>4) Demand Cost ($/Unit/Yr) =</t>
  </si>
  <si>
    <t>19) Participant Non-Energy Savings (Annual $/Part) =</t>
  </si>
  <si>
    <t xml:space="preserve">5) Peak Reduction Factor = </t>
  </si>
  <si>
    <t>20) Project Life (Years) =</t>
  </si>
  <si>
    <t>6) Variable O&amp;M ($/Dk) =</t>
  </si>
  <si>
    <t>21) Avg. Dk/Part. Saved =</t>
  </si>
  <si>
    <t>22) Avg Non-Gas Fuel Units/Part. Saved =</t>
  </si>
  <si>
    <t>7) Non-Gas Fuel Cost ($/Fuel Unit) =</t>
  </si>
  <si>
    <t>22a) Avg Additional Non-Gas Fuel Units/ Part. Used =</t>
  </si>
  <si>
    <t>23) Number of Participants =</t>
  </si>
  <si>
    <t>8) Non-Gas Fuel Loss Factor</t>
  </si>
  <si>
    <t>24) Total Annual Dk Saved =</t>
  </si>
  <si>
    <t>9) Gas Environmental Damage Factor =</t>
  </si>
  <si>
    <t>25) Incentive/Participant =</t>
  </si>
  <si>
    <t>10) Non Gas Fuel Environmental Damage Factor =</t>
  </si>
  <si>
    <t>26) Distribution Delivery Charge</t>
  </si>
  <si>
    <t>27) Effective Income Tax Rate =</t>
  </si>
  <si>
    <t xml:space="preserve">Total = </t>
  </si>
  <si>
    <t>Total =</t>
  </si>
  <si>
    <t>11) Participant Discount Rate =</t>
  </si>
  <si>
    <t xml:space="preserve">      (Federal &amp; State Taxes)</t>
  </si>
  <si>
    <t>NPV =</t>
  </si>
  <si>
    <t xml:space="preserve">NPV = </t>
  </si>
  <si>
    <t>12) Utility Discount Rate =</t>
  </si>
  <si>
    <t>Test Results</t>
  </si>
  <si>
    <t>NPV</t>
  </si>
  <si>
    <t>B/C</t>
  </si>
  <si>
    <t>Total NPV =</t>
  </si>
  <si>
    <t>Benefit/Cost Ratio =</t>
  </si>
  <si>
    <t>13) Societal Discount Rate =</t>
  </si>
  <si>
    <t>Worksheet Calculations</t>
  </si>
  <si>
    <t>14) General Input Data Year =</t>
  </si>
  <si>
    <t>= Average Dk/Participant Saved (21) x Number of Participants (23) for Project Life (20)</t>
  </si>
  <si>
    <t>= (G) x (H)</t>
  </si>
  <si>
    <t>= Table 1 (F)</t>
  </si>
  <si>
    <t>= Commodity Cost (3) escalated</t>
  </si>
  <si>
    <t>= (F) + (I)</t>
  </si>
  <si>
    <t>= Table 2 (F)</t>
  </si>
  <si>
    <t>= Table 1 (N)</t>
  </si>
  <si>
    <t>= (A) + (D) + (F)</t>
  </si>
  <si>
    <t>= Table 1 (I)</t>
  </si>
  <si>
    <t>15) Project Analysis Year 1 =</t>
  </si>
  <si>
    <t>= (A) x (B)</t>
  </si>
  <si>
    <t>= Distribution Delivery Charge (26) escalated.</t>
  </si>
  <si>
    <t>= Direct Part. Costs (17) x No. of Part. (23) - Table 1 (N)</t>
  </si>
  <si>
    <t>= Table 1 (A)</t>
  </si>
  <si>
    <t>=  Direct Participant Costs (17) x Number of Participants (23)</t>
  </si>
  <si>
    <t>= Table 3 (D)</t>
  </si>
  <si>
    <t>= Variable O&amp;M Cost (6), escalated</t>
  </si>
  <si>
    <t>= (A) x (K) x (1-Inverse of Tax Rate (27)</t>
  </si>
  <si>
    <t>= Table 1 (J)</t>
  </si>
  <si>
    <t>= Non-Gas Fuel Cost (7), adjusted for losses (8), escalated..</t>
  </si>
  <si>
    <t>= (H) + (I)</t>
  </si>
  <si>
    <t>= Retail Rate (1) escalated.</t>
  </si>
  <si>
    <t>= (G) - (H)</t>
  </si>
  <si>
    <t>= (A) + (B) + (C)</t>
  </si>
  <si>
    <t>= (A) x (D)</t>
  </si>
  <si>
    <t>= Admin &amp; Operating Costs (16a)</t>
  </si>
  <si>
    <t>= Table 1 (M)</t>
  </si>
  <si>
    <t>= (C) x [Avg. Non-Gas Fuel Units/Part.Saved (22) x No. of Part. (23)</t>
  </si>
  <si>
    <t>= (G) - (J)</t>
  </si>
  <si>
    <t>=(B) x (C)</t>
  </si>
  <si>
    <t>= Table 3 (H)</t>
  </si>
  <si>
    <t>= (C) + (E)</t>
  </si>
  <si>
    <t>= Incentive Costs (16b)</t>
  </si>
  <si>
    <t>= Gas Environmental Damage Factor (9), escalated</t>
  </si>
  <si>
    <t>= Non-Gas Fuel Retail Rate (2), escalated.</t>
  </si>
  <si>
    <t>= Table 3 (I)</t>
  </si>
  <si>
    <t>= (A) x Peak Reduction Factor (5)</t>
  </si>
  <si>
    <t>= (L) + (M) + (N)</t>
  </si>
  <si>
    <t>= (D) + (E)</t>
  </si>
  <si>
    <t>= Table 1 (A) x (E)</t>
  </si>
  <si>
    <t>= (E) x [Avg. Non-Gas Fuel Units/Part.Saved (22) x No. of Part. (23)</t>
  </si>
  <si>
    <t>= (E) + (F)</t>
  </si>
  <si>
    <t>= Demand Cost (4) escalated.</t>
  </si>
  <si>
    <t>= (J) - (O)</t>
  </si>
  <si>
    <t>= (C) - (F)</t>
  </si>
  <si>
    <t>= (A) + (B) + (D) + (F)</t>
  </si>
  <si>
    <t>= (D) - (G)</t>
  </si>
  <si>
    <t>Residential 95+% AFUE Furnace - New</t>
  </si>
  <si>
    <t xml:space="preserve">   16a) Administrative &amp; Operating Costs =</t>
  </si>
  <si>
    <t>Per Unit</t>
  </si>
  <si>
    <t>Residential 95+% AFUE Furnace - Replacement</t>
  </si>
  <si>
    <t>Commercial 95+% AFUE Furnace - New</t>
  </si>
  <si>
    <t>Commercial 95+% AFUE Furnace - Replacement</t>
  </si>
  <si>
    <t>Commercial Custom Efficiency</t>
  </si>
  <si>
    <t>1/  Based on February 2019 PGA adjusted to reflect the projected annual 2019 gas commodity cost.</t>
  </si>
  <si>
    <t>Weighted Average of SD retail rate using projected 2019 gas cost &amp; February 2019 pipeline and distribution rates</t>
  </si>
  <si>
    <t xml:space="preserve">Estimated 2019 gas costs and February 2019 pipeline commodity </t>
  </si>
  <si>
    <t>Annual cost of firm capacity on  pipeline - February 2019 PGA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</si>
</sst>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#,##0.0_);\(#,##0.0\)"/>
    <numFmt numFmtId="165" formatCode="0.0000%"/>
    <numFmt numFmtId="166" formatCode="#,##0.000000_);\(#,##0.000000\)"/>
    <numFmt numFmtId="167" formatCode="0.00000%"/>
    <numFmt numFmtId="168" formatCode="#,##0.0_);[Red]\(#,##0.0\)"/>
    <numFmt numFmtId="169" formatCode="0.000%"/>
    <numFmt numFmtId="170" formatCode="&quot;$&quot;#,##0.00000_);\(&quot;$&quot;#,##0.00000\)"/>
    <numFmt numFmtId="171" formatCode="&quot;$&quot;#,##0.000_);\(&quot;$&quot;#,##0.000\)"/>
    <numFmt numFmtId="172" formatCode="#,##0.000_);\(#,##0.000\)"/>
    <numFmt numFmtId="173" formatCode="General_)"/>
    <numFmt numFmtId="174" formatCode="mm/dd/yy"/>
    <numFmt numFmtId="175" formatCode="&quot;$&quot;#,##0.000000_);[Red]\(&quot;$&quot;#,##0.000000\)"/>
    <numFmt numFmtId="176" formatCode="&quot;$&quot;#,##0.00000_);[Red]\(&quot;$&quot;#,##0.00000\)"/>
    <numFmt numFmtId="177" formatCode="_(* #,##0_);_(* \(#,##0\);_(* &quot;-&quot;??_);_(@_)"/>
    <numFmt numFmtId="178" formatCode="#,##0.00000_);\(#,##0.00000\)"/>
    <numFmt numFmtId="179" formatCode="_(&quot;$&quot;* #,##0.000_);_(&quot;$&quot;* \(#,##0.000\);_(&quot;$&quot;* &quot;-&quot;??_);_(@_)"/>
    <numFmt numFmtId="180" formatCode="0.0%"/>
    <numFmt numFmtId="181" formatCode="&quot;$&quot;#,##0.0000_);\(&quot;$&quot;#,##0.0000\)"/>
    <numFmt numFmtId="182" formatCode="&quot;$&quot;#,##0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3333FF"/>
      <name val="Arial"/>
      <family val="2"/>
    </font>
    <font>
      <b/>
      <u/>
      <sz val="10"/>
      <name val="Arial"/>
      <family val="2"/>
    </font>
    <font>
      <sz val="10"/>
      <name val="Geneva"/>
    </font>
    <font>
      <sz val="10"/>
      <name val="Helv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37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/>
    <xf numFmtId="0" fontId="2" fillId="0" borderId="0"/>
    <xf numFmtId="173" fontId="7" fillId="0" borderId="0" applyFill="0"/>
    <xf numFmtId="5" fontId="6" fillId="0" borderId="0" applyFont="0" applyFill="0" applyBorder="0" applyAlignment="0" applyProtection="0"/>
  </cellStyleXfs>
  <cellXfs count="414">
    <xf numFmtId="0" fontId="0" fillId="0" borderId="0" xfId="0"/>
    <xf numFmtId="0" fontId="3" fillId="0" borderId="0" xfId="3" applyFont="1" applyFill="1" applyAlignment="1">
      <alignment horizontal="centerContinuous"/>
    </xf>
    <xf numFmtId="0" fontId="2" fillId="0" borderId="0" xfId="3" applyFill="1"/>
    <xf numFmtId="0" fontId="2" fillId="0" borderId="0" xfId="3" applyFill="1" applyAlignment="1">
      <alignment horizontal="right"/>
    </xf>
    <xf numFmtId="0" fontId="4" fillId="0" borderId="0" xfId="3" applyFont="1" applyFill="1" applyAlignment="1">
      <alignment horizontal="center"/>
    </xf>
    <xf numFmtId="0" fontId="2" fillId="0" borderId="0" xfId="3" applyFill="1" applyAlignment="1">
      <alignment horizontal="center"/>
    </xf>
    <xf numFmtId="0" fontId="2" fillId="0" borderId="1" xfId="3" applyFill="1" applyBorder="1" applyAlignment="1">
      <alignment horizontal="center"/>
    </xf>
    <xf numFmtId="0" fontId="2" fillId="0" borderId="0" xfId="3" applyFill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2" fillId="0" borderId="0" xfId="3" applyFill="1" applyBorder="1"/>
    <xf numFmtId="0" fontId="2" fillId="0" borderId="0" xfId="3" applyFont="1" applyFill="1" applyBorder="1" applyAlignment="1">
      <alignment horizontal="left"/>
    </xf>
    <xf numFmtId="0" fontId="2" fillId="0" borderId="0" xfId="3" applyFont="1" applyFill="1" applyAlignment="1">
      <alignment horizontal="left" indent="1"/>
    </xf>
    <xf numFmtId="37" fontId="4" fillId="0" borderId="0" xfId="3" applyNumberFormat="1" applyFont="1" applyFill="1"/>
    <xf numFmtId="37" fontId="4" fillId="0" borderId="0" xfId="1" applyFont="1" applyFill="1"/>
    <xf numFmtId="5" fontId="4" fillId="0" borderId="0" xfId="3" applyNumberFormat="1" applyFont="1" applyFill="1"/>
    <xf numFmtId="10" fontId="0" fillId="0" borderId="0" xfId="4" applyNumberFormat="1" applyFont="1" applyFill="1"/>
    <xf numFmtId="5" fontId="2" fillId="0" borderId="0" xfId="3" applyNumberFormat="1" applyFill="1"/>
    <xf numFmtId="39" fontId="0" fillId="0" borderId="0" xfId="1" applyNumberFormat="1" applyFont="1" applyFill="1"/>
    <xf numFmtId="164" fontId="0" fillId="0" borderId="0" xfId="1" applyNumberFormat="1" applyFont="1" applyFill="1"/>
    <xf numFmtId="37" fontId="2" fillId="0" borderId="0" xfId="3" applyNumberFormat="1" applyFill="1" applyBorder="1"/>
    <xf numFmtId="37" fontId="4" fillId="0" borderId="0" xfId="3" applyNumberFormat="1" applyFont="1" applyFill="1" applyBorder="1"/>
    <xf numFmtId="10" fontId="0" fillId="0" borderId="0" xfId="4" applyNumberFormat="1" applyFont="1" applyFill="1" applyBorder="1"/>
    <xf numFmtId="37" fontId="2" fillId="0" borderId="0" xfId="3" applyNumberFormat="1" applyFill="1"/>
    <xf numFmtId="0" fontId="2" fillId="0" borderId="0" xfId="3" applyFill="1" applyAlignment="1">
      <alignment horizontal="left" indent="1"/>
    </xf>
    <xf numFmtId="37" fontId="4" fillId="0" borderId="1" xfId="3" applyNumberFormat="1" applyFont="1" applyFill="1" applyBorder="1"/>
    <xf numFmtId="37" fontId="4" fillId="0" borderId="1" xfId="1" applyFont="1" applyFill="1" applyBorder="1"/>
    <xf numFmtId="10" fontId="0" fillId="0" borderId="1" xfId="4" applyNumberFormat="1" applyFont="1" applyFill="1" applyBorder="1"/>
    <xf numFmtId="37" fontId="2" fillId="0" borderId="1" xfId="3" applyNumberFormat="1" applyFill="1" applyBorder="1"/>
    <xf numFmtId="0" fontId="2" fillId="0" borderId="0" xfId="3" applyFont="1" applyFill="1" applyAlignment="1">
      <alignment horizontal="left" indent="2"/>
    </xf>
    <xf numFmtId="37" fontId="0" fillId="0" borderId="0" xfId="1" applyFont="1" applyFill="1"/>
    <xf numFmtId="0" fontId="2" fillId="0" borderId="0" xfId="3" applyFont="1" applyFill="1" applyAlignment="1">
      <alignment horizontal="left"/>
    </xf>
    <xf numFmtId="37" fontId="4" fillId="0" borderId="1" xfId="3" quotePrefix="1" applyNumberFormat="1" applyFont="1" applyFill="1" applyBorder="1" applyAlignment="1"/>
    <xf numFmtId="37" fontId="2" fillId="0" borderId="2" xfId="3" applyNumberFormat="1" applyFill="1" applyBorder="1"/>
    <xf numFmtId="37" fontId="0" fillId="0" borderId="2" xfId="1" applyFont="1" applyFill="1" applyBorder="1"/>
    <xf numFmtId="5" fontId="2" fillId="0" borderId="2" xfId="3" applyNumberFormat="1" applyFill="1" applyBorder="1"/>
    <xf numFmtId="10" fontId="0" fillId="0" borderId="2" xfId="4" applyNumberFormat="1" applyFont="1" applyFill="1" applyBorder="1"/>
    <xf numFmtId="0" fontId="2" fillId="0" borderId="0" xfId="3" quotePrefix="1" applyFont="1" applyFill="1" applyAlignment="1"/>
    <xf numFmtId="0" fontId="2" fillId="0" borderId="0" xfId="3" applyFont="1" applyFill="1"/>
    <xf numFmtId="0" fontId="2" fillId="0" borderId="0" xfId="3" quotePrefix="1" applyFont="1" applyFill="1"/>
    <xf numFmtId="165" fontId="0" fillId="0" borderId="0" xfId="4" applyNumberFormat="1" applyFont="1" applyFill="1"/>
    <xf numFmtId="7" fontId="2" fillId="0" borderId="0" xfId="3" applyNumberFormat="1" applyFill="1"/>
    <xf numFmtId="166" fontId="0" fillId="0" borderId="0" xfId="1" applyNumberFormat="1" applyFont="1" applyFill="1"/>
    <xf numFmtId="167" fontId="0" fillId="0" borderId="0" xfId="4" applyNumberFormat="1" applyFont="1" applyFill="1"/>
    <xf numFmtId="0" fontId="3" fillId="0" borderId="0" xfId="5" applyFont="1" applyFill="1"/>
    <xf numFmtId="0" fontId="2" fillId="0" borderId="0" xfId="5" applyFont="1" applyFill="1"/>
    <xf numFmtId="0" fontId="3" fillId="0" borderId="0" xfId="5" applyFont="1" applyFill="1" applyAlignment="1">
      <alignment horizontal="centerContinuous"/>
    </xf>
    <xf numFmtId="0" fontId="2" fillId="0" borderId="0" xfId="5" applyFont="1" applyFill="1" applyAlignment="1">
      <alignment horizontal="centerContinuous"/>
    </xf>
    <xf numFmtId="0" fontId="3" fillId="0" borderId="0" xfId="5" applyFont="1" applyFill="1" applyAlignment="1">
      <alignment horizontal="left"/>
    </xf>
    <xf numFmtId="0" fontId="3" fillId="0" borderId="0" xfId="5" applyFont="1" applyFill="1" applyAlignment="1">
      <alignment horizontal="center"/>
    </xf>
    <xf numFmtId="0" fontId="5" fillId="0" borderId="0" xfId="5" applyFont="1" applyFill="1"/>
    <xf numFmtId="0" fontId="5" fillId="0" borderId="0" xfId="5" applyFont="1" applyFill="1" applyAlignment="1">
      <alignment horizontal="center"/>
    </xf>
    <xf numFmtId="0" fontId="2" fillId="0" borderId="0" xfId="5" applyFont="1" applyFill="1" applyAlignment="1">
      <alignment horizontal="center"/>
    </xf>
    <xf numFmtId="38" fontId="2" fillId="0" borderId="0" xfId="5" applyNumberFormat="1" applyFont="1" applyFill="1" applyAlignment="1"/>
    <xf numFmtId="168" fontId="2" fillId="0" borderId="0" xfId="5" applyNumberFormat="1" applyFont="1" applyFill="1" applyAlignment="1">
      <alignment horizontal="right"/>
    </xf>
    <xf numFmtId="37" fontId="2" fillId="0" borderId="0" xfId="1" applyFont="1" applyFill="1" applyAlignment="1">
      <alignment horizontal="right"/>
    </xf>
    <xf numFmtId="5" fontId="2" fillId="0" borderId="0" xfId="1" applyNumberFormat="1" applyFont="1" applyFill="1" applyAlignment="1"/>
    <xf numFmtId="37" fontId="2" fillId="0" borderId="0" xfId="1" applyFont="1" applyFill="1" applyAlignment="1"/>
    <xf numFmtId="0" fontId="2" fillId="0" borderId="0" xfId="5" applyFont="1" applyFill="1" applyBorder="1" applyAlignment="1">
      <alignment horizontal="center"/>
    </xf>
    <xf numFmtId="168" fontId="2" fillId="0" borderId="0" xfId="5" applyNumberFormat="1" applyFont="1" applyFill="1" applyBorder="1" applyAlignment="1">
      <alignment horizontal="right"/>
    </xf>
    <xf numFmtId="37" fontId="2" fillId="0" borderId="0" xfId="1" applyFont="1" applyFill="1" applyBorder="1" applyAlignment="1">
      <alignment horizontal="right"/>
    </xf>
    <xf numFmtId="37" fontId="2" fillId="0" borderId="0" xfId="1" applyFont="1" applyFill="1" applyBorder="1" applyAlignment="1"/>
    <xf numFmtId="0" fontId="3" fillId="0" borderId="3" xfId="5" applyFont="1" applyFill="1" applyBorder="1"/>
    <xf numFmtId="38" fontId="3" fillId="0" borderId="3" xfId="5" applyNumberFormat="1" applyFont="1" applyFill="1" applyBorder="1"/>
    <xf numFmtId="38" fontId="3" fillId="0" borderId="3" xfId="5" applyNumberFormat="1" applyFont="1" applyFill="1" applyBorder="1" applyAlignment="1"/>
    <xf numFmtId="38" fontId="3" fillId="0" borderId="0" xfId="5" applyNumberFormat="1" applyFont="1" applyFill="1" applyBorder="1" applyAlignment="1"/>
    <xf numFmtId="0" fontId="3" fillId="0" borderId="0" xfId="5" applyFont="1" applyFill="1" applyBorder="1"/>
    <xf numFmtId="6" fontId="3" fillId="0" borderId="0" xfId="5" applyNumberFormat="1" applyFont="1" applyFill="1" applyBorder="1"/>
    <xf numFmtId="0" fontId="3" fillId="0" borderId="0" xfId="5" applyFont="1" applyFill="1" applyBorder="1" applyAlignment="1">
      <alignment horizontal="center"/>
    </xf>
    <xf numFmtId="0" fontId="3" fillId="0" borderId="0" xfId="6" applyFont="1" applyAlignment="1">
      <alignment horizontal="centerContinuous" wrapText="1"/>
    </xf>
    <xf numFmtId="0" fontId="2" fillId="0" borderId="0" xfId="6" applyFont="1" applyAlignment="1">
      <alignment horizontal="centerContinuous" wrapText="1"/>
    </xf>
    <xf numFmtId="0" fontId="2" fillId="0" borderId="0" xfId="6" applyFont="1" applyAlignment="1">
      <alignment wrapText="1"/>
    </xf>
    <xf numFmtId="0" fontId="3" fillId="2" borderId="4" xfId="6" applyFont="1" applyFill="1" applyBorder="1" applyAlignment="1" applyProtection="1">
      <alignment horizontal="center" wrapText="1"/>
    </xf>
    <xf numFmtId="0" fontId="3" fillId="2" borderId="4" xfId="6" applyFont="1" applyFill="1" applyBorder="1" applyAlignment="1">
      <alignment horizontal="center" wrapText="1"/>
    </xf>
    <xf numFmtId="0" fontId="2" fillId="0" borderId="4" xfId="6" applyFont="1" applyFill="1" applyBorder="1" applyAlignment="1" applyProtection="1">
      <alignment horizontal="center" wrapText="1"/>
    </xf>
    <xf numFmtId="0" fontId="2" fillId="0" borderId="4" xfId="6" applyFont="1" applyFill="1" applyBorder="1" applyAlignment="1" applyProtection="1">
      <alignment wrapText="1"/>
    </xf>
    <xf numFmtId="0" fontId="2" fillId="0" borderId="4" xfId="6" applyFont="1" applyFill="1" applyBorder="1" applyAlignment="1">
      <alignment wrapText="1"/>
    </xf>
    <xf numFmtId="0" fontId="2" fillId="0" borderId="4" xfId="6" applyFont="1" applyFill="1" applyBorder="1" applyAlignment="1" applyProtection="1">
      <alignment horizontal="center" vertical="top" wrapText="1"/>
    </xf>
    <xf numFmtId="0" fontId="2" fillId="0" borderId="4" xfId="6" applyFont="1" applyFill="1" applyBorder="1" applyAlignment="1" applyProtection="1">
      <alignment vertical="top" wrapText="1"/>
    </xf>
    <xf numFmtId="0" fontId="2" fillId="0" borderId="0" xfId="6" applyFont="1" applyFill="1" applyAlignment="1">
      <alignment wrapText="1"/>
    </xf>
    <xf numFmtId="0" fontId="2" fillId="0" borderId="4" xfId="7" applyFont="1" applyFill="1" applyBorder="1" applyAlignment="1" applyProtection="1">
      <alignment horizontal="left" wrapText="1"/>
    </xf>
    <xf numFmtId="0" fontId="2" fillId="0" borderId="4" xfId="6" applyFont="1" applyFill="1" applyBorder="1" applyAlignment="1">
      <alignment horizontal="center" wrapText="1"/>
    </xf>
    <xf numFmtId="0" fontId="2" fillId="0" borderId="4" xfId="7" applyFont="1" applyFill="1" applyBorder="1" applyAlignment="1">
      <alignment wrapText="1"/>
    </xf>
    <xf numFmtId="0" fontId="2" fillId="0" borderId="4" xfId="7" applyFont="1" applyFill="1" applyBorder="1" applyAlignment="1" applyProtection="1">
      <alignment horizontal="left" vertical="top" wrapText="1"/>
    </xf>
    <xf numFmtId="10" fontId="2" fillId="0" borderId="4" xfId="4" applyNumberFormat="1" applyFont="1" applyFill="1" applyBorder="1" applyAlignment="1">
      <alignment wrapText="1"/>
    </xf>
    <xf numFmtId="0" fontId="2" fillId="0" borderId="4" xfId="6" applyFont="1" applyFill="1" applyBorder="1" applyAlignment="1">
      <alignment horizontal="left" wrapText="1"/>
    </xf>
    <xf numFmtId="0" fontId="2" fillId="0" borderId="5" xfId="6" applyFont="1" applyFill="1" applyBorder="1" applyAlignment="1">
      <alignment wrapText="1"/>
    </xf>
    <xf numFmtId="0" fontId="2" fillId="3" borderId="4" xfId="6" applyFont="1" applyFill="1" applyBorder="1" applyAlignment="1">
      <alignment wrapText="1"/>
    </xf>
    <xf numFmtId="0" fontId="2" fillId="0" borderId="0" xfId="7" applyFont="1" applyAlignment="1" applyProtection="1">
      <alignment horizontal="left" wrapText="1"/>
    </xf>
    <xf numFmtId="0" fontId="2" fillId="0" borderId="6" xfId="6" applyFont="1" applyFill="1" applyBorder="1" applyAlignment="1">
      <alignment wrapText="1"/>
    </xf>
    <xf numFmtId="0" fontId="2" fillId="0" borderId="4" xfId="7" applyFont="1" applyBorder="1" applyAlignment="1" applyProtection="1">
      <alignment horizontal="left" wrapText="1"/>
    </xf>
    <xf numFmtId="0" fontId="2" fillId="0" borderId="4" xfId="7" applyFont="1" applyBorder="1" applyAlignment="1">
      <alignment wrapText="1"/>
    </xf>
    <xf numFmtId="0" fontId="2" fillId="0" borderId="4" xfId="6" applyFont="1" applyBorder="1" applyAlignment="1">
      <alignment wrapText="1"/>
    </xf>
    <xf numFmtId="0" fontId="2" fillId="0" borderId="7" xfId="6" applyFont="1" applyBorder="1" applyAlignment="1">
      <alignment wrapText="1"/>
    </xf>
    <xf numFmtId="0" fontId="2" fillId="0" borderId="4" xfId="0" applyFont="1" applyFill="1" applyBorder="1" applyAlignment="1" applyProtection="1">
      <alignment horizontal="left" wrapText="1"/>
    </xf>
    <xf numFmtId="0" fontId="2" fillId="0" borderId="0" xfId="7" applyFont="1" applyAlignment="1">
      <alignment wrapText="1"/>
    </xf>
    <xf numFmtId="0" fontId="2" fillId="0" borderId="0" xfId="7" applyFont="1" applyFill="1" applyAlignment="1">
      <alignment wrapText="1"/>
    </xf>
    <xf numFmtId="0" fontId="3" fillId="0" borderId="0" xfId="8" applyFont="1" applyAlignment="1">
      <alignment horizontal="centerContinuous"/>
    </xf>
    <xf numFmtId="0" fontId="2" fillId="0" borderId="0" xfId="8"/>
    <xf numFmtId="0" fontId="2" fillId="0" borderId="8" xfId="8" applyBorder="1" applyAlignment="1">
      <alignment horizontal="center"/>
    </xf>
    <xf numFmtId="0" fontId="2" fillId="0" borderId="0" xfId="8" applyAlignment="1">
      <alignment horizontal="center"/>
    </xf>
    <xf numFmtId="0" fontId="2" fillId="0" borderId="0" xfId="8" applyFont="1"/>
    <xf numFmtId="171" fontId="4" fillId="0" borderId="0" xfId="8" applyNumberFormat="1" applyFont="1" applyFill="1"/>
    <xf numFmtId="0" fontId="4" fillId="0" borderId="0" xfId="8" applyFont="1" applyFill="1"/>
    <xf numFmtId="0" fontId="2" fillId="0" borderId="0" xfId="8" applyFill="1"/>
    <xf numFmtId="172" fontId="4" fillId="0" borderId="1" xfId="8" applyNumberFormat="1" applyFont="1" applyFill="1" applyBorder="1"/>
    <xf numFmtId="172" fontId="4" fillId="0" borderId="0" xfId="8" applyNumberFormat="1" applyFont="1" applyFill="1" applyBorder="1"/>
    <xf numFmtId="0" fontId="2" fillId="0" borderId="0" xfId="8" quotePrefix="1" applyFill="1"/>
    <xf numFmtId="0" fontId="2" fillId="0" borderId="0" xfId="8" applyAlignment="1">
      <alignment horizontal="left" indent="1"/>
    </xf>
    <xf numFmtId="171" fontId="2" fillId="0" borderId="0" xfId="8" applyNumberFormat="1" applyFill="1"/>
    <xf numFmtId="5" fontId="4" fillId="0" borderId="0" xfId="2" applyFont="1" applyFill="1"/>
    <xf numFmtId="0" fontId="2" fillId="0" borderId="0" xfId="8" applyBorder="1"/>
    <xf numFmtId="37" fontId="0" fillId="0" borderId="0" xfId="1" applyFont="1" applyFill="1" applyBorder="1"/>
    <xf numFmtId="5" fontId="2" fillId="0" borderId="0" xfId="8" applyNumberFormat="1" applyFill="1"/>
    <xf numFmtId="5" fontId="4" fillId="0" borderId="0" xfId="8" applyNumberFormat="1" applyFont="1" applyFill="1"/>
    <xf numFmtId="37" fontId="4" fillId="0" borderId="1" xfId="8" applyNumberFormat="1" applyFont="1" applyFill="1" applyBorder="1"/>
    <xf numFmtId="7" fontId="2" fillId="0" borderId="0" xfId="8" applyNumberFormat="1" applyFill="1"/>
    <xf numFmtId="0" fontId="2" fillId="0" borderId="0" xfId="8" quotePrefix="1" applyFont="1"/>
    <xf numFmtId="0" fontId="5" fillId="0" borderId="0" xfId="8" applyFont="1"/>
    <xf numFmtId="173" fontId="5" fillId="0" borderId="0" xfId="9" applyFont="1" applyFill="1"/>
    <xf numFmtId="173" fontId="2" fillId="0" borderId="0" xfId="9" applyFont="1" applyFill="1"/>
    <xf numFmtId="174" fontId="2" fillId="0" borderId="0" xfId="9" applyNumberFormat="1" applyFont="1" applyFill="1"/>
    <xf numFmtId="8" fontId="4" fillId="0" borderId="0" xfId="9" applyNumberFormat="1" applyFont="1" applyFill="1"/>
    <xf numFmtId="8" fontId="2" fillId="0" borderId="0" xfId="9" applyNumberFormat="1" applyFont="1" applyFill="1"/>
    <xf numFmtId="173" fontId="4" fillId="0" borderId="0" xfId="9" applyFont="1" applyFill="1"/>
    <xf numFmtId="173" fontId="2" fillId="0" borderId="0" xfId="9" quotePrefix="1" applyFont="1" applyFill="1"/>
    <xf numFmtId="38" fontId="2" fillId="0" borderId="0" xfId="9" applyNumberFormat="1" applyFont="1" applyFill="1"/>
    <xf numFmtId="175" fontId="4" fillId="0" borderId="0" xfId="9" applyNumberFormat="1" applyFont="1" applyFill="1"/>
    <xf numFmtId="39" fontId="2" fillId="0" borderId="0" xfId="1" applyNumberFormat="1" applyFont="1" applyFill="1"/>
    <xf numFmtId="173" fontId="8" fillId="0" borderId="0" xfId="9" applyFont="1" applyFill="1"/>
    <xf numFmtId="8" fontId="2" fillId="0" borderId="3" xfId="9" applyNumberFormat="1" applyFont="1" applyFill="1" applyBorder="1"/>
    <xf numFmtId="8" fontId="2" fillId="0" borderId="0" xfId="9" applyNumberFormat="1" applyFont="1" applyFill="1" applyBorder="1"/>
    <xf numFmtId="176" fontId="2" fillId="0" borderId="0" xfId="9" applyNumberFormat="1" applyFont="1" applyFill="1" applyBorder="1"/>
    <xf numFmtId="173" fontId="5" fillId="0" borderId="0" xfId="9" applyFont="1"/>
    <xf numFmtId="174" fontId="2" fillId="0" borderId="0" xfId="9" applyNumberFormat="1" applyFont="1"/>
    <xf numFmtId="173" fontId="2" fillId="0" borderId="0" xfId="9" applyFont="1"/>
    <xf numFmtId="8" fontId="4" fillId="0" borderId="0" xfId="9" applyNumberFormat="1" applyFont="1"/>
    <xf numFmtId="8" fontId="2" fillId="0" borderId="0" xfId="9" applyNumberFormat="1" applyFont="1"/>
    <xf numFmtId="0" fontId="4" fillId="0" borderId="0" xfId="8" applyFont="1"/>
    <xf numFmtId="173" fontId="2" fillId="0" borderId="0" xfId="9" quotePrefix="1" applyFont="1"/>
    <xf numFmtId="177" fontId="2" fillId="0" borderId="0" xfId="1" applyNumberFormat="1" applyFont="1"/>
    <xf numFmtId="173" fontId="4" fillId="0" borderId="0" xfId="9" applyFont="1"/>
    <xf numFmtId="39" fontId="2" fillId="0" borderId="0" xfId="1" applyNumberFormat="1" applyFont="1"/>
    <xf numFmtId="178" fontId="4" fillId="0" borderId="0" xfId="1" applyNumberFormat="1" applyFont="1" applyFill="1"/>
    <xf numFmtId="173" fontId="8" fillId="0" borderId="0" xfId="9" applyFont="1"/>
    <xf numFmtId="8" fontId="2" fillId="0" borderId="3" xfId="9" applyNumberFormat="1" applyFont="1" applyBorder="1"/>
    <xf numFmtId="8" fontId="2" fillId="0" borderId="0" xfId="9" applyNumberFormat="1" applyFont="1" applyBorder="1"/>
    <xf numFmtId="0" fontId="2" fillId="0" borderId="0" xfId="8" applyAlignment="1">
      <alignment horizontal="right"/>
    </xf>
    <xf numFmtId="178" fontId="4" fillId="0" borderId="0" xfId="1" applyNumberFormat="1" applyFont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4" xfId="0" applyFont="1" applyFill="1" applyBorder="1"/>
    <xf numFmtId="2" fontId="2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2" fillId="0" borderId="9" xfId="0" applyFont="1" applyFill="1" applyBorder="1"/>
    <xf numFmtId="0" fontId="2" fillId="0" borderId="8" xfId="0" applyFont="1" applyFill="1" applyBorder="1"/>
    <xf numFmtId="2" fontId="2" fillId="0" borderId="8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2" fontId="2" fillId="4" borderId="4" xfId="0" applyNumberFormat="1" applyFont="1" applyFill="1" applyBorder="1" applyAlignment="1">
      <alignment horizontal="center"/>
    </xf>
    <xf numFmtId="4" fontId="2" fillId="4" borderId="4" xfId="0" applyNumberFormat="1" applyFont="1" applyFill="1" applyBorder="1" applyAlignment="1">
      <alignment horizontal="center"/>
    </xf>
    <xf numFmtId="0" fontId="2" fillId="0" borderId="10" xfId="0" applyFont="1" applyFill="1" applyBorder="1"/>
    <xf numFmtId="2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4" borderId="1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indent="2"/>
    </xf>
    <xf numFmtId="0" fontId="2" fillId="0" borderId="7" xfId="0" applyFont="1" applyFill="1" applyBorder="1"/>
    <xf numFmtId="2" fontId="2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3" fillId="0" borderId="0" xfId="7" applyFont="1" applyAlignment="1">
      <alignment horizontal="centerContinuous"/>
    </xf>
    <xf numFmtId="0" fontId="3" fillId="0" borderId="0" xfId="7" applyFont="1" applyAlignment="1" applyProtection="1">
      <alignment horizontal="centerContinuous"/>
    </xf>
    <xf numFmtId="0" fontId="2" fillId="0" borderId="0" xfId="7" applyFont="1" applyAlignment="1">
      <alignment horizontal="centerContinuous"/>
    </xf>
    <xf numFmtId="0" fontId="2" fillId="0" borderId="0" xfId="7" applyFont="1"/>
    <xf numFmtId="0" fontId="3" fillId="0" borderId="0" xfId="7" applyFont="1" applyAlignment="1" applyProtection="1">
      <alignment horizontal="left"/>
    </xf>
    <xf numFmtId="0" fontId="2" fillId="0" borderId="0" xfId="7" applyFont="1" applyProtection="1"/>
    <xf numFmtId="0" fontId="2" fillId="0" borderId="0" xfId="0" applyFont="1"/>
    <xf numFmtId="0" fontId="2" fillId="0" borderId="0" xfId="7" applyFont="1" applyAlignment="1" applyProtection="1">
      <alignment horizontal="left"/>
    </xf>
    <xf numFmtId="7" fontId="2" fillId="0" borderId="0" xfId="7" applyNumberFormat="1" applyFont="1" applyAlignment="1" applyProtection="1">
      <alignment horizontal="left"/>
    </xf>
    <xf numFmtId="0" fontId="2" fillId="0" borderId="0" xfId="7" applyFont="1" applyAlignment="1"/>
    <xf numFmtId="0" fontId="2" fillId="0" borderId="0" xfId="7" applyFont="1" applyAlignment="1">
      <alignment horizontal="center"/>
    </xf>
    <xf numFmtId="0" fontId="2" fillId="0" borderId="0" xfId="7" applyFont="1" applyAlignment="1" applyProtection="1">
      <alignment horizontal="right"/>
    </xf>
    <xf numFmtId="0" fontId="3" fillId="0" borderId="0" xfId="7" applyFont="1" applyAlignment="1" applyProtection="1">
      <alignment horizontal="left"/>
      <protection locked="0"/>
    </xf>
    <xf numFmtId="0" fontId="3" fillId="0" borderId="0" xfId="7" applyFont="1" applyProtection="1"/>
    <xf numFmtId="17" fontId="3" fillId="0" borderId="0" xfId="7" applyNumberFormat="1" applyFont="1"/>
    <xf numFmtId="0" fontId="2" fillId="0" borderId="0" xfId="7" applyFont="1" applyAlignment="1" applyProtection="1"/>
    <xf numFmtId="17" fontId="3" fillId="0" borderId="0" xfId="7" applyNumberFormat="1" applyFont="1" applyAlignment="1" applyProtection="1">
      <alignment horizontal="left"/>
      <protection locked="0"/>
    </xf>
    <xf numFmtId="0" fontId="3" fillId="0" borderId="0" xfId="7" applyNumberFormat="1" applyFont="1" applyAlignment="1" applyProtection="1">
      <alignment horizontal="left"/>
      <protection locked="0"/>
    </xf>
    <xf numFmtId="0" fontId="2" fillId="0" borderId="0" xfId="7" applyFont="1" applyBorder="1"/>
    <xf numFmtId="0" fontId="3" fillId="5" borderId="1" xfId="7" applyFont="1" applyFill="1" applyBorder="1" applyAlignment="1" applyProtection="1">
      <alignment horizontal="centerContinuous"/>
    </xf>
    <xf numFmtId="0" fontId="3" fillId="5" borderId="1" xfId="7" applyFont="1" applyFill="1" applyBorder="1" applyAlignment="1">
      <alignment horizontal="centerContinuous"/>
    </xf>
    <xf numFmtId="0" fontId="3" fillId="5" borderId="1" xfId="0" applyFont="1" applyFill="1" applyBorder="1" applyAlignment="1">
      <alignment horizontal="centerContinuous"/>
    </xf>
    <xf numFmtId="0" fontId="3" fillId="6" borderId="1" xfId="7" applyFont="1" applyFill="1" applyBorder="1" applyAlignment="1" applyProtection="1">
      <alignment horizontal="centerContinuous"/>
    </xf>
    <xf numFmtId="0" fontId="2" fillId="6" borderId="1" xfId="7" applyFont="1" applyFill="1" applyBorder="1" applyAlignment="1">
      <alignment horizontal="centerContinuous"/>
    </xf>
    <xf numFmtId="0" fontId="2" fillId="6" borderId="1" xfId="7" applyFont="1" applyFill="1" applyBorder="1" applyAlignment="1" applyProtection="1">
      <alignment horizontal="centerContinuous"/>
    </xf>
    <xf numFmtId="0" fontId="2" fillId="0" borderId="0" xfId="7" applyFont="1" applyBorder="1" applyAlignment="1" applyProtection="1">
      <alignment horizontal="center"/>
    </xf>
    <xf numFmtId="0" fontId="2" fillId="5" borderId="1" xfId="7" applyFont="1" applyFill="1" applyBorder="1" applyAlignment="1">
      <alignment horizontal="centerContinuous"/>
    </xf>
    <xf numFmtId="0" fontId="2" fillId="0" borderId="0" xfId="7" applyFont="1" applyFill="1" applyBorder="1" applyAlignment="1" applyProtection="1">
      <alignment horizontal="centerContinuous"/>
    </xf>
    <xf numFmtId="0" fontId="3" fillId="6" borderId="1" xfId="7" applyFont="1" applyFill="1" applyBorder="1" applyAlignment="1">
      <alignment horizontal="centerContinuous"/>
    </xf>
    <xf numFmtId="0" fontId="3" fillId="0" borderId="0" xfId="7" applyFont="1" applyFill="1" applyBorder="1" applyAlignment="1">
      <alignment horizontal="centerContinuous"/>
    </xf>
    <xf numFmtId="0" fontId="2" fillId="0" borderId="0" xfId="7" applyFont="1" applyBorder="1" applyAlignment="1">
      <alignment horizontal="center"/>
    </xf>
    <xf numFmtId="0" fontId="2" fillId="5" borderId="1" xfId="7" applyFont="1" applyFill="1" applyBorder="1" applyAlignment="1" applyProtection="1">
      <alignment horizontal="centerContinuous"/>
    </xf>
    <xf numFmtId="0" fontId="3" fillId="6" borderId="1" xfId="7" applyFont="1" applyFill="1" applyBorder="1" applyAlignment="1" applyProtection="1">
      <alignment horizontal="center"/>
    </xf>
    <xf numFmtId="0" fontId="3" fillId="0" borderId="0" xfId="7" applyFont="1" applyFill="1" applyBorder="1" applyAlignment="1" applyProtection="1">
      <alignment horizontal="centerContinuous"/>
    </xf>
    <xf numFmtId="0" fontId="2" fillId="0" borderId="1" xfId="7" applyFont="1" applyBorder="1" applyAlignment="1" applyProtection="1">
      <alignment horizontal="left"/>
    </xf>
    <xf numFmtId="0" fontId="2" fillId="0" borderId="1" xfId="7" applyFont="1" applyBorder="1"/>
    <xf numFmtId="0" fontId="2" fillId="0" borderId="1" xfId="7" applyFont="1" applyBorder="1" applyAlignment="1" applyProtection="1">
      <alignment horizontal="center"/>
    </xf>
    <xf numFmtId="0" fontId="2" fillId="0" borderId="0" xfId="7" applyFont="1" applyBorder="1" applyAlignment="1" applyProtection="1">
      <alignment horizontal="fill"/>
    </xf>
    <xf numFmtId="0" fontId="2" fillId="0" borderId="0" xfId="0" applyFont="1" applyBorder="1"/>
    <xf numFmtId="0" fontId="2" fillId="0" borderId="0" xfId="7" applyFont="1" applyFill="1" applyAlignment="1">
      <alignment horizontal="center"/>
    </xf>
    <xf numFmtId="0" fontId="2" fillId="0" borderId="0" xfId="7" applyFont="1" applyFill="1" applyBorder="1" applyAlignment="1" applyProtection="1">
      <alignment horizontal="fill"/>
    </xf>
    <xf numFmtId="0" fontId="2" fillId="0" borderId="0" xfId="7" applyFont="1" applyAlignment="1" applyProtection="1">
      <alignment horizontal="fill"/>
    </xf>
    <xf numFmtId="7" fontId="2" fillId="0" borderId="0" xfId="7" applyNumberFormat="1" applyFont="1" applyBorder="1" applyAlignment="1" applyProtection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7" quotePrefix="1" applyFont="1" applyBorder="1" applyAlignment="1" applyProtection="1">
      <alignment horizontal="center"/>
    </xf>
    <xf numFmtId="0" fontId="2" fillId="0" borderId="0" xfId="7" applyFont="1" applyFill="1" applyBorder="1"/>
    <xf numFmtId="171" fontId="2" fillId="0" borderId="0" xfId="7" applyNumberFormat="1" applyFont="1" applyProtection="1">
      <protection locked="0"/>
    </xf>
    <xf numFmtId="5" fontId="2" fillId="0" borderId="0" xfId="7" applyNumberFormat="1" applyFont="1" applyProtection="1"/>
    <xf numFmtId="10" fontId="2" fillId="0" borderId="0" xfId="7" applyNumberFormat="1" applyFont="1" applyProtection="1"/>
    <xf numFmtId="0" fontId="2" fillId="0" borderId="0" xfId="7" quotePrefix="1" applyFont="1" applyBorder="1" applyAlignment="1">
      <alignment horizontal="center"/>
    </xf>
    <xf numFmtId="7" fontId="2" fillId="0" borderId="0" xfId="7" applyNumberFormat="1" applyFont="1" applyFill="1" applyBorder="1" applyAlignment="1" applyProtection="1">
      <alignment horizontal="center"/>
    </xf>
    <xf numFmtId="10" fontId="2" fillId="0" borderId="0" xfId="7" applyNumberFormat="1" applyFont="1" applyProtection="1">
      <protection locked="0"/>
    </xf>
    <xf numFmtId="5" fontId="2" fillId="0" borderId="0" xfId="7" applyNumberFormat="1" applyFont="1" applyProtection="1">
      <protection locked="0"/>
    </xf>
    <xf numFmtId="5" fontId="2" fillId="0" borderId="0" xfId="7" applyNumberFormat="1" applyFont="1" applyBorder="1" applyProtection="1">
      <protection locked="0"/>
    </xf>
    <xf numFmtId="7" fontId="2" fillId="0" borderId="0" xfId="7" quotePrefix="1" applyNumberFormat="1" applyFont="1" applyBorder="1" applyAlignment="1" applyProtection="1">
      <alignment horizontal="center"/>
    </xf>
    <xf numFmtId="0" fontId="2" fillId="0" borderId="0" xfId="7" quotePrefix="1" applyFont="1" applyBorder="1" applyAlignment="1">
      <alignment horizontal="left"/>
    </xf>
    <xf numFmtId="5" fontId="2" fillId="0" borderId="1" xfId="7" applyNumberFormat="1" applyFont="1" applyBorder="1" applyProtection="1">
      <protection locked="0"/>
    </xf>
    <xf numFmtId="0" fontId="2" fillId="0" borderId="1" xfId="7" applyFont="1" applyBorder="1" applyAlignment="1">
      <alignment horizontal="center"/>
    </xf>
    <xf numFmtId="0" fontId="2" fillId="0" borderId="1" xfId="7" applyFont="1" applyFill="1" applyBorder="1" applyAlignment="1">
      <alignment horizontal="center"/>
    </xf>
    <xf numFmtId="5" fontId="2" fillId="0" borderId="0" xfId="7" applyNumberFormat="1" applyFont="1" applyBorder="1" applyProtection="1"/>
    <xf numFmtId="0" fontId="2" fillId="0" borderId="0" xfId="7" applyFont="1" applyAlignment="1" applyProtection="1">
      <alignment horizontal="center"/>
    </xf>
    <xf numFmtId="0" fontId="2" fillId="0" borderId="0" xfId="7" applyFont="1" applyFill="1"/>
    <xf numFmtId="7" fontId="2" fillId="0" borderId="0" xfId="7" applyNumberFormat="1" applyFont="1" applyFill="1" applyAlignment="1" applyProtection="1">
      <alignment horizontal="left"/>
    </xf>
    <xf numFmtId="37" fontId="2" fillId="0" borderId="0" xfId="7" applyNumberFormat="1" applyFont="1"/>
    <xf numFmtId="37" fontId="2" fillId="0" borderId="0" xfId="7" applyNumberFormat="1" applyFont="1" applyBorder="1"/>
    <xf numFmtId="37" fontId="2" fillId="0" borderId="0" xfId="7" applyNumberFormat="1" applyFont="1" applyBorder="1" applyProtection="1"/>
    <xf numFmtId="171" fontId="2" fillId="0" borderId="0" xfId="7" applyNumberFormat="1" applyFont="1" applyProtection="1"/>
    <xf numFmtId="164" fontId="2" fillId="0" borderId="0" xfId="7" applyNumberFormat="1" applyFont="1" applyBorder="1" applyProtection="1"/>
    <xf numFmtId="171" fontId="2" fillId="0" borderId="0" xfId="2" applyNumberFormat="1" applyFont="1" applyAlignment="1" applyProtection="1">
      <alignment horizontal="right"/>
    </xf>
    <xf numFmtId="5" fontId="2" fillId="0" borderId="0" xfId="7" applyNumberFormat="1" applyFont="1"/>
    <xf numFmtId="5" fontId="2" fillId="0" borderId="0" xfId="2" applyFont="1" applyProtection="1"/>
    <xf numFmtId="171" fontId="2" fillId="0" borderId="0" xfId="7" applyNumberFormat="1" applyFont="1" applyFill="1" applyProtection="1"/>
    <xf numFmtId="5" fontId="2" fillId="0" borderId="0" xfId="7" applyNumberFormat="1" applyFont="1" applyFill="1" applyProtection="1"/>
    <xf numFmtId="7" fontId="2" fillId="0" borderId="0" xfId="7" applyNumberFormat="1" applyFont="1"/>
    <xf numFmtId="5" fontId="2" fillId="0" borderId="0" xfId="2" applyFont="1"/>
    <xf numFmtId="171" fontId="2" fillId="0" borderId="0" xfId="7" applyNumberFormat="1" applyFont="1" applyBorder="1" applyAlignment="1" applyProtection="1">
      <alignment horizontal="right"/>
    </xf>
    <xf numFmtId="5" fontId="2" fillId="0" borderId="0" xfId="7" applyNumberFormat="1" applyFont="1" applyBorder="1" applyAlignment="1" applyProtection="1">
      <alignment horizontal="right"/>
    </xf>
    <xf numFmtId="10" fontId="2" fillId="0" borderId="0" xfId="7" applyNumberFormat="1" applyFont="1" applyAlignment="1" applyProtection="1">
      <alignment horizontal="right"/>
      <protection locked="0"/>
    </xf>
    <xf numFmtId="6" fontId="9" fillId="0" borderId="0" xfId="10" applyNumberFormat="1" applyFont="1" applyProtection="1">
      <protection locked="0"/>
    </xf>
    <xf numFmtId="6" fontId="9" fillId="0" borderId="0" xfId="10" applyNumberFormat="1" applyFont="1" applyBorder="1" applyProtection="1">
      <protection locked="0"/>
    </xf>
    <xf numFmtId="172" fontId="2" fillId="0" borderId="0" xfId="1" applyNumberFormat="1" applyFont="1" applyProtection="1"/>
    <xf numFmtId="37" fontId="2" fillId="0" borderId="0" xfId="1" applyNumberFormat="1" applyFont="1" applyProtection="1"/>
    <xf numFmtId="172" fontId="2" fillId="0" borderId="0" xfId="1" applyNumberFormat="1" applyFont="1" applyAlignment="1" applyProtection="1">
      <alignment horizontal="right"/>
    </xf>
    <xf numFmtId="37" fontId="2" fillId="0" borderId="0" xfId="1" applyFont="1" applyProtection="1"/>
    <xf numFmtId="38" fontId="2" fillId="0" borderId="0" xfId="7" applyNumberFormat="1" applyFont="1" applyBorder="1"/>
    <xf numFmtId="38" fontId="2" fillId="0" borderId="0" xfId="7" applyNumberFormat="1" applyFont="1" applyBorder="1" applyProtection="1"/>
    <xf numFmtId="37" fontId="2" fillId="0" borderId="0" xfId="1" applyNumberFormat="1" applyFont="1" applyAlignment="1" applyProtection="1"/>
    <xf numFmtId="172" fontId="2" fillId="0" borderId="0" xfId="1" applyNumberFormat="1" applyFont="1" applyFill="1" applyProtection="1"/>
    <xf numFmtId="37" fontId="2" fillId="0" borderId="0" xfId="1" applyFont="1" applyFill="1" applyProtection="1"/>
    <xf numFmtId="37" fontId="2" fillId="0" borderId="0" xfId="1" applyFont="1"/>
    <xf numFmtId="172" fontId="2" fillId="0" borderId="0" xfId="1" applyNumberFormat="1" applyFont="1" applyBorder="1" applyAlignment="1" applyProtection="1">
      <alignment horizontal="right"/>
    </xf>
    <xf numFmtId="37" fontId="2" fillId="0" borderId="0" xfId="7" applyNumberFormat="1" applyFont="1" applyFill="1" applyProtection="1"/>
    <xf numFmtId="37" fontId="2" fillId="0" borderId="0" xfId="7" applyNumberFormat="1" applyFont="1" applyProtection="1"/>
    <xf numFmtId="37" fontId="2" fillId="0" borderId="0" xfId="1" applyNumberFormat="1" applyFont="1" applyBorder="1" applyAlignment="1" applyProtection="1">
      <alignment horizontal="right"/>
    </xf>
    <xf numFmtId="10" fontId="2" fillId="0" borderId="0" xfId="4" applyNumberFormat="1" applyFont="1" applyProtection="1"/>
    <xf numFmtId="0" fontId="2" fillId="0" borderId="0" xfId="7" quotePrefix="1" applyFont="1"/>
    <xf numFmtId="10" fontId="2" fillId="0" borderId="0" xfId="7" applyNumberFormat="1" applyFont="1"/>
    <xf numFmtId="10" fontId="2" fillId="0" borderId="0" xfId="7" applyNumberFormat="1" applyFont="1" applyBorder="1"/>
    <xf numFmtId="7" fontId="2" fillId="0" borderId="0" xfId="7" applyNumberFormat="1" applyFont="1" applyProtection="1">
      <protection locked="0"/>
    </xf>
    <xf numFmtId="169" fontId="2" fillId="0" borderId="0" xfId="7" applyNumberFormat="1" applyFont="1" applyProtection="1">
      <protection locked="0"/>
    </xf>
    <xf numFmtId="37" fontId="9" fillId="0" borderId="0" xfId="7" applyNumberFormat="1" applyFont="1" applyFill="1" applyProtection="1">
      <protection locked="0"/>
    </xf>
    <xf numFmtId="37" fontId="9" fillId="0" borderId="0" xfId="7" applyNumberFormat="1" applyFont="1" applyFill="1" applyBorder="1" applyProtection="1">
      <protection locked="0"/>
    </xf>
    <xf numFmtId="0" fontId="2" fillId="0" borderId="0" xfId="7" quotePrefix="1" applyFont="1" applyAlignment="1" applyProtection="1">
      <alignment horizontal="left"/>
    </xf>
    <xf numFmtId="172" fontId="2" fillId="0" borderId="0" xfId="7" applyNumberFormat="1" applyFont="1" applyProtection="1"/>
    <xf numFmtId="172" fontId="2" fillId="0" borderId="0" xfId="7" applyNumberFormat="1" applyFont="1" applyBorder="1" applyProtection="1"/>
    <xf numFmtId="37" fontId="2" fillId="0" borderId="0" xfId="1" applyFont="1" applyBorder="1" applyProtection="1"/>
    <xf numFmtId="1" fontId="2" fillId="0" borderId="0" xfId="7" applyNumberFormat="1" applyFont="1" applyProtection="1">
      <protection locked="0"/>
    </xf>
    <xf numFmtId="1" fontId="2" fillId="0" borderId="0" xfId="7" applyNumberFormat="1" applyFont="1" applyBorder="1" applyProtection="1">
      <protection locked="0"/>
    </xf>
    <xf numFmtId="3" fontId="2" fillId="0" borderId="0" xfId="7" applyNumberFormat="1" applyFont="1" applyProtection="1">
      <protection locked="0"/>
    </xf>
    <xf numFmtId="3" fontId="2" fillId="0" borderId="0" xfId="7" applyNumberFormat="1" applyFont="1" applyBorder="1" applyProtection="1">
      <protection locked="0"/>
    </xf>
    <xf numFmtId="37" fontId="2" fillId="0" borderId="0" xfId="7" applyNumberFormat="1" applyFont="1" applyFill="1" applyBorder="1" applyProtection="1"/>
    <xf numFmtId="5" fontId="9" fillId="0" borderId="0" xfId="7" applyNumberFormat="1" applyFont="1" applyProtection="1"/>
    <xf numFmtId="0" fontId="2" fillId="0" borderId="0" xfId="7" applyFont="1" applyBorder="1" applyProtection="1"/>
    <xf numFmtId="172" fontId="2" fillId="0" borderId="0" xfId="1" applyNumberFormat="1" applyFont="1" applyBorder="1" applyProtection="1"/>
    <xf numFmtId="37" fontId="2" fillId="0" borderId="0" xfId="1" applyNumberFormat="1" applyFont="1" applyBorder="1" applyProtection="1"/>
    <xf numFmtId="37" fontId="2" fillId="0" borderId="0" xfId="1" applyNumberFormat="1" applyFont="1" applyBorder="1" applyAlignment="1" applyProtection="1"/>
    <xf numFmtId="172" fontId="2" fillId="0" borderId="0" xfId="1" applyNumberFormat="1" applyFont="1" applyFill="1" applyBorder="1" applyProtection="1"/>
    <xf numFmtId="37" fontId="2" fillId="0" borderId="0" xfId="1" applyFont="1" applyFill="1" applyBorder="1" applyProtection="1"/>
    <xf numFmtId="7" fontId="2" fillId="0" borderId="0" xfId="7" applyNumberFormat="1" applyFont="1" applyBorder="1"/>
    <xf numFmtId="37" fontId="2" fillId="0" borderId="0" xfId="1" applyFont="1" applyBorder="1"/>
    <xf numFmtId="37" fontId="2" fillId="0" borderId="0" xfId="7" applyNumberFormat="1" applyFont="1" applyProtection="1">
      <protection locked="0"/>
    </xf>
    <xf numFmtId="4" fontId="2" fillId="0" borderId="0" xfId="7" applyNumberFormat="1" applyFont="1" applyBorder="1" applyProtection="1">
      <protection locked="0"/>
    </xf>
    <xf numFmtId="0" fontId="2" fillId="0" borderId="0" xfId="7" applyFont="1" applyFill="1" applyAlignment="1" applyProtection="1">
      <alignment horizontal="left"/>
    </xf>
    <xf numFmtId="179" fontId="2" fillId="0" borderId="0" xfId="2" applyNumberFormat="1" applyFont="1" applyFill="1" applyProtection="1">
      <protection locked="0"/>
    </xf>
    <xf numFmtId="171" fontId="2" fillId="0" borderId="0" xfId="2" applyNumberFormat="1" applyFont="1" applyFill="1" applyProtection="1">
      <protection locked="0"/>
    </xf>
    <xf numFmtId="37" fontId="2" fillId="0" borderId="0" xfId="7" applyNumberFormat="1" applyFont="1" applyFill="1"/>
    <xf numFmtId="0" fontId="2" fillId="0" borderId="11" xfId="7" applyFont="1" applyBorder="1"/>
    <xf numFmtId="0" fontId="2" fillId="0" borderId="11" xfId="7" applyFont="1" applyBorder="1" applyAlignment="1">
      <alignment horizontal="center"/>
    </xf>
    <xf numFmtId="0" fontId="2" fillId="0" borderId="0" xfId="0" quotePrefix="1" applyFont="1" applyFill="1" applyAlignment="1" applyProtection="1">
      <alignment horizontal="left"/>
    </xf>
    <xf numFmtId="169" fontId="2" fillId="0" borderId="0" xfId="0" applyNumberFormat="1" applyFont="1" applyFill="1" applyProtection="1">
      <protection locked="0"/>
    </xf>
    <xf numFmtId="2" fontId="2" fillId="0" borderId="0" xfId="7" applyNumberFormat="1" applyFont="1" applyProtection="1"/>
    <xf numFmtId="5" fontId="2" fillId="0" borderId="0" xfId="1" applyNumberFormat="1" applyFont="1" applyProtection="1"/>
    <xf numFmtId="0" fontId="2" fillId="0" borderId="0" xfId="7" applyFont="1" applyAlignment="1">
      <alignment horizontal="left"/>
    </xf>
    <xf numFmtId="0" fontId="2" fillId="0" borderId="0" xfId="7" quotePrefix="1" applyFont="1" applyAlignment="1">
      <alignment horizontal="left"/>
    </xf>
    <xf numFmtId="6" fontId="2" fillId="0" borderId="0" xfId="10" applyNumberFormat="1" applyFont="1" applyBorder="1" applyProtection="1"/>
    <xf numFmtId="0" fontId="3" fillId="2" borderId="9" xfId="7" applyFont="1" applyFill="1" applyBorder="1" applyProtection="1"/>
    <xf numFmtId="0" fontId="3" fillId="2" borderId="8" xfId="7" applyFont="1" applyFill="1" applyBorder="1" applyAlignment="1" applyProtection="1">
      <alignment horizontal="center"/>
    </xf>
    <xf numFmtId="0" fontId="3" fillId="2" borderId="5" xfId="7" applyFont="1" applyFill="1" applyBorder="1" applyAlignment="1" applyProtection="1">
      <alignment horizontal="center"/>
    </xf>
    <xf numFmtId="39" fontId="2" fillId="0" borderId="0" xfId="7" applyNumberFormat="1" applyFont="1" applyProtection="1"/>
    <xf numFmtId="0" fontId="2" fillId="0" borderId="12" xfId="7" applyFont="1" applyBorder="1" applyAlignment="1" applyProtection="1">
      <alignment horizontal="left"/>
    </xf>
    <xf numFmtId="5" fontId="2" fillId="0" borderId="11" xfId="7" applyNumberFormat="1" applyFont="1" applyBorder="1" applyProtection="1"/>
    <xf numFmtId="40" fontId="2" fillId="0" borderId="13" xfId="7" applyNumberFormat="1" applyFont="1" applyBorder="1" applyProtection="1"/>
    <xf numFmtId="40" fontId="2" fillId="0" borderId="0" xfId="7" applyNumberFormat="1" applyFont="1" applyBorder="1" applyProtection="1"/>
    <xf numFmtId="40" fontId="2" fillId="0" borderId="2" xfId="7" applyNumberFormat="1" applyFont="1" applyBorder="1" applyProtection="1"/>
    <xf numFmtId="0" fontId="2" fillId="0" borderId="14" xfId="7" applyFont="1" applyBorder="1" applyAlignment="1" applyProtection="1">
      <alignment horizontal="left"/>
    </xf>
    <xf numFmtId="40" fontId="2" fillId="0" borderId="15" xfId="7" applyNumberFormat="1" applyFont="1" applyBorder="1" applyProtection="1"/>
    <xf numFmtId="0" fontId="10" fillId="0" borderId="0" xfId="7" applyFont="1" applyFill="1" applyBorder="1"/>
    <xf numFmtId="0" fontId="10" fillId="0" borderId="0" xfId="7" applyFont="1" applyFill="1" applyBorder="1" applyAlignment="1" applyProtection="1">
      <alignment horizontal="left"/>
    </xf>
    <xf numFmtId="0" fontId="10" fillId="0" borderId="0" xfId="0" applyFont="1" applyFill="1" applyBorder="1"/>
    <xf numFmtId="180" fontId="2" fillId="0" borderId="0" xfId="7" applyNumberFormat="1" applyFont="1" applyProtection="1"/>
    <xf numFmtId="0" fontId="2" fillId="0" borderId="14" xfId="7" applyFont="1" applyBorder="1" applyProtection="1"/>
    <xf numFmtId="0" fontId="3" fillId="2" borderId="9" xfId="7" applyFont="1" applyFill="1" applyBorder="1" applyAlignment="1">
      <alignment horizontal="centerContinuous"/>
    </xf>
    <xf numFmtId="0" fontId="3" fillId="2" borderId="8" xfId="7" applyFont="1" applyFill="1" applyBorder="1" applyAlignment="1">
      <alignment horizontal="centerContinuous"/>
    </xf>
    <xf numFmtId="0" fontId="3" fillId="2" borderId="5" xfId="7" applyFont="1" applyFill="1" applyBorder="1" applyAlignment="1">
      <alignment horizontal="centerContinuous"/>
    </xf>
    <xf numFmtId="0" fontId="2" fillId="2" borderId="8" xfId="7" applyFont="1" applyFill="1" applyBorder="1" applyAlignment="1">
      <alignment horizontal="centerContinuous"/>
    </xf>
    <xf numFmtId="0" fontId="2" fillId="2" borderId="5" xfId="7" applyFont="1" applyFill="1" applyBorder="1" applyAlignment="1">
      <alignment horizontal="centerContinuous"/>
    </xf>
    <xf numFmtId="0" fontId="2" fillId="0" borderId="0" xfId="7" applyFont="1" applyAlignment="1" applyProtection="1">
      <alignment horizontal="center"/>
      <protection locked="0"/>
    </xf>
    <xf numFmtId="0" fontId="2" fillId="0" borderId="12" xfId="7" applyFont="1" applyBorder="1"/>
    <xf numFmtId="0" fontId="2" fillId="0" borderId="11" xfId="7" quotePrefix="1" applyFont="1" applyBorder="1" applyAlignment="1" applyProtection="1">
      <alignment horizontal="left"/>
    </xf>
    <xf numFmtId="0" fontId="2" fillId="0" borderId="11" xfId="7" applyFont="1" applyBorder="1" applyAlignment="1">
      <alignment horizontal="right"/>
    </xf>
    <xf numFmtId="0" fontId="2" fillId="0" borderId="13" xfId="7" applyFont="1" applyBorder="1"/>
    <xf numFmtId="0" fontId="2" fillId="0" borderId="8" xfId="7" applyFont="1" applyBorder="1"/>
    <xf numFmtId="0" fontId="2" fillId="0" borderId="12" xfId="7" applyFont="1" applyBorder="1" applyAlignment="1">
      <alignment horizontal="center"/>
    </xf>
    <xf numFmtId="0" fontId="2" fillId="0" borderId="0" xfId="7" applyFont="1" applyFill="1" applyBorder="1" applyAlignment="1">
      <alignment horizontal="centerContinuous"/>
    </xf>
    <xf numFmtId="0" fontId="2" fillId="0" borderId="16" xfId="7" applyFont="1" applyBorder="1"/>
    <xf numFmtId="5" fontId="2" fillId="0" borderId="1" xfId="7" applyNumberFormat="1" applyFont="1" applyBorder="1"/>
    <xf numFmtId="40" fontId="2" fillId="0" borderId="17" xfId="7" applyNumberFormat="1" applyFont="1" applyBorder="1"/>
    <xf numFmtId="0" fontId="2" fillId="0" borderId="14" xfId="7" applyFont="1" applyBorder="1"/>
    <xf numFmtId="0" fontId="2" fillId="0" borderId="0" xfId="7" quotePrefix="1" applyFont="1" applyBorder="1" applyAlignment="1" applyProtection="1">
      <alignment horizontal="left"/>
    </xf>
    <xf numFmtId="0" fontId="2" fillId="0" borderId="0" xfId="7" applyFont="1" applyBorder="1" applyAlignment="1">
      <alignment horizontal="right"/>
    </xf>
    <xf numFmtId="0" fontId="2" fillId="0" borderId="15" xfId="7" applyFont="1" applyBorder="1"/>
    <xf numFmtId="0" fontId="2" fillId="0" borderId="12" xfId="7" applyFont="1" applyBorder="1" applyAlignment="1">
      <alignment horizontal="right"/>
    </xf>
    <xf numFmtId="0" fontId="2" fillId="0" borderId="11" xfId="7" quotePrefix="1" applyFont="1" applyFill="1" applyBorder="1" applyAlignment="1" applyProtection="1">
      <alignment horizontal="left"/>
    </xf>
    <xf numFmtId="0" fontId="2" fillId="0" borderId="14" xfId="7" applyFont="1" applyBorder="1" applyAlignment="1">
      <alignment horizontal="center"/>
    </xf>
    <xf numFmtId="0" fontId="2" fillId="0" borderId="0" xfId="7" quotePrefix="1" applyFont="1" applyBorder="1"/>
    <xf numFmtId="0" fontId="2" fillId="0" borderId="14" xfId="7" applyFont="1" applyBorder="1" applyAlignment="1">
      <alignment horizontal="right"/>
    </xf>
    <xf numFmtId="0" fontId="2" fillId="0" borderId="0" xfId="7" quotePrefix="1" applyFont="1" applyFill="1" applyBorder="1"/>
    <xf numFmtId="0" fontId="2" fillId="0" borderId="0" xfId="7" quotePrefix="1" applyFont="1" applyFill="1" applyBorder="1" applyAlignment="1" applyProtection="1">
      <alignment horizontal="left"/>
    </xf>
    <xf numFmtId="0" fontId="2" fillId="0" borderId="0" xfId="7" applyFont="1" applyFill="1" applyBorder="1" applyAlignment="1">
      <alignment horizontal="center"/>
    </xf>
    <xf numFmtId="0" fontId="2" fillId="0" borderId="16" xfId="7" applyFont="1" applyBorder="1" applyAlignment="1">
      <alignment horizontal="center"/>
    </xf>
    <xf numFmtId="0" fontId="2" fillId="0" borderId="1" xfId="7" quotePrefix="1" applyFont="1" applyFill="1" applyBorder="1" applyAlignment="1" applyProtection="1">
      <alignment horizontal="left"/>
    </xf>
    <xf numFmtId="0" fontId="2" fillId="0" borderId="1" xfId="7" applyFont="1" applyFill="1" applyBorder="1"/>
    <xf numFmtId="0" fontId="2" fillId="0" borderId="17" xfId="7" applyFont="1" applyBorder="1"/>
    <xf numFmtId="0" fontId="2" fillId="0" borderId="0" xfId="7" applyFont="1" applyBorder="1" applyAlignment="1" applyProtection="1">
      <alignment horizontal="left"/>
    </xf>
    <xf numFmtId="10" fontId="2" fillId="0" borderId="0" xfId="7" applyNumberFormat="1" applyFont="1" applyBorder="1" applyProtection="1">
      <protection locked="0"/>
    </xf>
    <xf numFmtId="0" fontId="2" fillId="0" borderId="16" xfId="7" applyFont="1" applyBorder="1" applyAlignment="1">
      <alignment horizontal="left"/>
    </xf>
    <xf numFmtId="0" fontId="2" fillId="0" borderId="1" xfId="7" quotePrefix="1" applyFont="1" applyBorder="1"/>
    <xf numFmtId="0" fontId="2" fillId="0" borderId="1" xfId="7" applyFont="1" applyBorder="1" applyAlignment="1">
      <alignment horizontal="right"/>
    </xf>
    <xf numFmtId="0" fontId="2" fillId="0" borderId="1" xfId="7" quotePrefix="1" applyFont="1" applyBorder="1" applyAlignment="1" applyProtection="1">
      <alignment horizontal="left"/>
    </xf>
    <xf numFmtId="0" fontId="2" fillId="0" borderId="16" xfId="7" applyFont="1" applyBorder="1" applyAlignment="1">
      <alignment horizontal="right"/>
    </xf>
    <xf numFmtId="0" fontId="2" fillId="0" borderId="1" xfId="7" quotePrefix="1" applyFont="1" applyBorder="1" applyAlignment="1">
      <alignment horizontal="left"/>
    </xf>
    <xf numFmtId="0" fontId="2" fillId="0" borderId="1" xfId="7" quotePrefix="1" applyFont="1" applyFill="1" applyBorder="1"/>
    <xf numFmtId="7" fontId="2" fillId="0" borderId="0" xfId="7" applyNumberFormat="1" applyFont="1" applyBorder="1" applyProtection="1"/>
    <xf numFmtId="7" fontId="2" fillId="0" borderId="0" xfId="7" applyNumberFormat="1" applyFont="1" applyProtection="1"/>
    <xf numFmtId="0" fontId="2" fillId="0" borderId="0" xfId="7" applyFont="1" applyBorder="1" applyAlignment="1">
      <alignment horizontal="left"/>
    </xf>
    <xf numFmtId="3" fontId="2" fillId="0" borderId="0" xfId="7" applyNumberFormat="1" applyFont="1" applyAlignment="1" applyProtection="1"/>
    <xf numFmtId="7" fontId="2" fillId="0" borderId="0" xfId="7" applyNumberFormat="1" applyFont="1" applyAlignment="1" applyProtection="1"/>
    <xf numFmtId="0" fontId="3" fillId="0" borderId="0" xfId="7" applyFont="1"/>
    <xf numFmtId="181" fontId="2" fillId="0" borderId="0" xfId="7" applyNumberFormat="1" applyFont="1" applyProtection="1"/>
    <xf numFmtId="5" fontId="9" fillId="0" borderId="0" xfId="7" applyNumberFormat="1" applyFont="1" applyBorder="1" applyProtection="1">
      <protection locked="0"/>
    </xf>
    <xf numFmtId="37" fontId="2" fillId="0" borderId="1" xfId="7" applyNumberFormat="1" applyFont="1" applyBorder="1" applyProtection="1">
      <protection locked="0"/>
    </xf>
    <xf numFmtId="37" fontId="2" fillId="0" borderId="0" xfId="7" applyNumberFormat="1" applyFont="1" applyBorder="1" applyProtection="1">
      <protection locked="0"/>
    </xf>
    <xf numFmtId="170" fontId="2" fillId="0" borderId="0" xfId="7" applyNumberFormat="1" applyFont="1" applyProtection="1">
      <protection locked="0"/>
    </xf>
    <xf numFmtId="182" fontId="2" fillId="0" borderId="0" xfId="2" applyNumberFormat="1" applyFont="1"/>
    <xf numFmtId="164" fontId="2" fillId="0" borderId="0" xfId="1" applyNumberFormat="1" applyFont="1" applyProtection="1"/>
    <xf numFmtId="5" fontId="2" fillId="0" borderId="0" xfId="2" applyNumberFormat="1" applyFont="1"/>
    <xf numFmtId="5" fontId="2" fillId="0" borderId="0" xfId="2" applyNumberFormat="1" applyFont="1" applyProtection="1"/>
    <xf numFmtId="6" fontId="2" fillId="0" borderId="0" xfId="10" applyNumberFormat="1" applyFont="1" applyProtection="1">
      <protection locked="0"/>
    </xf>
    <xf numFmtId="38" fontId="2" fillId="0" borderId="0" xfId="7" applyNumberFormat="1" applyFont="1"/>
    <xf numFmtId="3" fontId="2" fillId="0" borderId="0" xfId="1" applyNumberFormat="1" applyFont="1"/>
    <xf numFmtId="37" fontId="2" fillId="0" borderId="0" xfId="2" applyNumberFormat="1" applyFont="1"/>
    <xf numFmtId="37" fontId="2" fillId="0" borderId="0" xfId="7" applyNumberFormat="1" applyFont="1" applyFill="1" applyProtection="1">
      <protection locked="0"/>
    </xf>
    <xf numFmtId="172" fontId="9" fillId="0" borderId="0" xfId="7" applyNumberFormat="1" applyFont="1" applyBorder="1" applyProtection="1"/>
    <xf numFmtId="37" fontId="9" fillId="0" borderId="0" xfId="7" applyNumberFormat="1" applyFont="1" applyBorder="1" applyProtection="1"/>
    <xf numFmtId="37" fontId="9" fillId="0" borderId="0" xfId="7" applyNumberFormat="1" applyFont="1" applyBorder="1" applyProtection="1">
      <protection locked="0"/>
    </xf>
    <xf numFmtId="37" fontId="2" fillId="0" borderId="0" xfId="7" applyNumberFormat="1" applyFont="1" applyFill="1" applyBorder="1" applyProtection="1">
      <protection locked="0"/>
    </xf>
    <xf numFmtId="5" fontId="9" fillId="0" borderId="0" xfId="7" applyNumberFormat="1" applyFont="1" applyBorder="1" applyProtection="1"/>
    <xf numFmtId="3" fontId="2" fillId="0" borderId="0" xfId="1" applyNumberFormat="1" applyFont="1" applyBorder="1"/>
    <xf numFmtId="164" fontId="2" fillId="0" borderId="0" xfId="1" applyNumberFormat="1" applyFont="1" applyBorder="1" applyProtection="1"/>
    <xf numFmtId="37" fontId="2" fillId="0" borderId="0" xfId="2" applyNumberFormat="1" applyFont="1" applyBorder="1"/>
    <xf numFmtId="37" fontId="2" fillId="0" borderId="1" xfId="7" applyNumberFormat="1" applyFont="1" applyBorder="1" applyProtection="1"/>
    <xf numFmtId="37" fontId="2" fillId="0" borderId="1" xfId="1" applyNumberFormat="1" applyFont="1" applyBorder="1" applyProtection="1"/>
    <xf numFmtId="37" fontId="2" fillId="0" borderId="1" xfId="1" applyFont="1" applyBorder="1" applyProtection="1"/>
    <xf numFmtId="38" fontId="2" fillId="0" borderId="1" xfId="7" applyNumberFormat="1" applyFont="1" applyBorder="1" applyProtection="1"/>
    <xf numFmtId="37" fontId="2" fillId="0" borderId="1" xfId="1" applyNumberFormat="1" applyFont="1" applyBorder="1" applyAlignment="1" applyProtection="1"/>
    <xf numFmtId="37" fontId="2" fillId="0" borderId="1" xfId="1" applyFont="1" applyFill="1" applyBorder="1" applyProtection="1"/>
    <xf numFmtId="37" fontId="2" fillId="0" borderId="1" xfId="1" applyFont="1" applyBorder="1"/>
    <xf numFmtId="37" fontId="2" fillId="0" borderId="1" xfId="7" applyNumberFormat="1" applyFont="1" applyFill="1" applyBorder="1" applyProtection="1"/>
    <xf numFmtId="0" fontId="2" fillId="0" borderId="0" xfId="7" applyFont="1" applyBorder="1" applyAlignment="1" applyProtection="1">
      <alignment horizontal="right"/>
    </xf>
    <xf numFmtId="37" fontId="2" fillId="0" borderId="0" xfId="7" applyNumberFormat="1" applyFont="1" applyAlignment="1" applyProtection="1">
      <alignment horizontal="left"/>
    </xf>
    <xf numFmtId="172" fontId="9" fillId="0" borderId="0" xfId="7" applyNumberFormat="1" applyFont="1" applyProtection="1"/>
    <xf numFmtId="37" fontId="9" fillId="0" borderId="0" xfId="7" applyNumberFormat="1" applyFont="1" applyProtection="1"/>
    <xf numFmtId="37" fontId="9" fillId="0" borderId="0" xfId="7" applyNumberFormat="1" applyFont="1" applyProtection="1">
      <protection locked="0"/>
    </xf>
    <xf numFmtId="17" fontId="3" fillId="0" borderId="0" xfId="7" applyNumberFormat="1" applyFont="1" applyFill="1" applyAlignment="1" applyProtection="1">
      <alignment horizontal="left"/>
      <protection locked="0"/>
    </xf>
    <xf numFmtId="7" fontId="2" fillId="0" borderId="4" xfId="6" applyNumberFormat="1" applyFont="1" applyFill="1" applyBorder="1" applyAlignment="1">
      <alignment wrapText="1"/>
    </xf>
    <xf numFmtId="169" fontId="2" fillId="0" borderId="4" xfId="4" applyNumberFormat="1" applyFont="1" applyFill="1" applyBorder="1" applyAlignment="1">
      <alignment wrapText="1"/>
    </xf>
    <xf numFmtId="5" fontId="2" fillId="0" borderId="4" xfId="2" applyFont="1" applyFill="1" applyBorder="1" applyAlignment="1">
      <alignment wrapText="1"/>
    </xf>
    <xf numFmtId="170" fontId="2" fillId="0" borderId="4" xfId="2" applyNumberFormat="1" applyFont="1" applyFill="1" applyBorder="1" applyAlignment="1">
      <alignment wrapText="1"/>
    </xf>
    <xf numFmtId="10" fontId="2" fillId="0" borderId="4" xfId="6" applyNumberFormat="1" applyFont="1" applyFill="1" applyBorder="1" applyAlignment="1">
      <alignment wrapText="1"/>
    </xf>
    <xf numFmtId="9" fontId="2" fillId="0" borderId="4" xfId="4" applyFont="1" applyFill="1" applyBorder="1" applyAlignment="1">
      <alignment wrapText="1"/>
    </xf>
    <xf numFmtId="0" fontId="2" fillId="0" borderId="1" xfId="8" applyBorder="1" applyAlignment="1">
      <alignment horizontal="center"/>
    </xf>
  </cellXfs>
  <cellStyles count="11">
    <cellStyle name="Comma" xfId="1" builtinId="3"/>
    <cellStyle name="Currency" xfId="2" builtinId="4"/>
    <cellStyle name="Currency_Bencost 09 with Modification" xfId="10" xr:uid="{E78371C3-3FD5-4BBE-A4B5-017B51ACE32A}"/>
    <cellStyle name="Normal" xfId="0" builtinId="0"/>
    <cellStyle name="Normal 2 2" xfId="8" xr:uid="{B7897B98-6F15-41CE-82C8-74A380E13AD4}"/>
    <cellStyle name="Normal 3" xfId="5" xr:uid="{AE846A41-909A-4EFB-B2BE-502777022085}"/>
    <cellStyle name="Normal 4" xfId="3" xr:uid="{7B8BAEE5-34E3-425D-88E3-DC3AFC5290F3}"/>
    <cellStyle name="Normal_Bencost 09 with Modification" xfId="7" xr:uid="{F55788AF-E706-42FA-82D9-7779259D3DAF}"/>
    <cellStyle name="Normal_Input Source Data Table 2007" xfId="6" xr:uid="{99D62723-80AA-4AAD-974A-1ACBA2055B40}"/>
    <cellStyle name="Normal_RATECOMP" xfId="9" xr:uid="{A96EE450-63C5-4795-AD96-DD6D81B21FA2}"/>
    <cellStyle name="Percent 2" xfId="4" xr:uid="{57FFA594-1D07-4E67-AC74-913DD5C7CE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liant%20IPL%202006-07%20Elect%20Gas%20Plan\Gas%20BC\Low%20Incom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erlet\Local%20Settings\Temporary%20Internet%20Files\Content.Outlook\CHRY8TOE\2010%20DSM%20BEN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ce Replacement"/>
      <sheetName val="Furnace Tune-up"/>
      <sheetName val="Water Heater Measures"/>
      <sheetName val="Water Heater Replacement"/>
      <sheetName val="Administrative Cos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Summary"/>
      <sheetName val="Gas Summary"/>
      <sheetName val="Programs Ratio Summary"/>
      <sheetName val="Input Table Summary B-1"/>
      <sheetName val="Model Template"/>
      <sheetName val="2010 DSM BENCOSTs"/>
    </sheetNames>
    <definedNames>
      <definedName name="PC_Main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FEA96-9318-4C99-A20E-8E6169BB5664}">
  <dimension ref="A1:U36"/>
  <sheetViews>
    <sheetView showGridLines="0" tabSelected="1" workbookViewId="0"/>
  </sheetViews>
  <sheetFormatPr defaultColWidth="9.140625" defaultRowHeight="12.75"/>
  <cols>
    <col min="1" max="1" width="27.5703125" style="2" customWidth="1"/>
    <col min="2" max="2" width="12.140625" style="2" customWidth="1"/>
    <col min="3" max="3" width="10.85546875" style="2" customWidth="1"/>
    <col min="4" max="4" width="1.28515625" style="2" customWidth="1"/>
    <col min="5" max="5" width="10.28515625" style="2" customWidth="1"/>
    <col min="6" max="6" width="1.28515625" style="2" customWidth="1"/>
    <col min="7" max="7" width="9.140625" style="2" customWidth="1"/>
    <col min="8" max="8" width="2" style="2" customWidth="1"/>
    <col min="9" max="9" width="10.140625" style="2" customWidth="1"/>
    <col min="10" max="10" width="1.5703125" style="2" customWidth="1"/>
    <col min="11" max="11" width="10.42578125" style="2" customWidth="1"/>
    <col min="12" max="12" width="1.42578125" style="2" customWidth="1"/>
    <col min="13" max="13" width="9.7109375" style="2" customWidth="1"/>
    <col min="14" max="14" width="12.7109375" style="2" customWidth="1"/>
    <col min="15" max="16384" width="9.140625" style="2"/>
  </cols>
  <sheetData>
    <row r="1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21">
      <c r="A6" s="3" t="s">
        <v>4</v>
      </c>
      <c r="B6" s="4">
        <v>2018</v>
      </c>
    </row>
    <row r="8" spans="1:21">
      <c r="C8" s="5"/>
      <c r="D8" s="5"/>
      <c r="E8" s="5"/>
      <c r="F8" s="5"/>
      <c r="G8" s="5" t="s">
        <v>5</v>
      </c>
      <c r="H8" s="5"/>
      <c r="I8" s="5" t="s">
        <v>6</v>
      </c>
      <c r="J8" s="5"/>
      <c r="K8" s="5" t="s">
        <v>6</v>
      </c>
      <c r="L8" s="5"/>
      <c r="M8" s="5" t="s">
        <v>7</v>
      </c>
    </row>
    <row r="9" spans="1:21">
      <c r="C9" s="6" t="s">
        <v>8</v>
      </c>
      <c r="D9" s="5"/>
      <c r="E9" s="6" t="s">
        <v>9</v>
      </c>
      <c r="F9" s="5"/>
      <c r="G9" s="6" t="s">
        <v>10</v>
      </c>
      <c r="H9" s="7"/>
      <c r="I9" s="6" t="s">
        <v>11</v>
      </c>
      <c r="J9" s="5"/>
      <c r="K9" s="8" t="s">
        <v>12</v>
      </c>
      <c r="L9" s="5"/>
      <c r="M9" s="6" t="s">
        <v>10</v>
      </c>
      <c r="O9" s="8" t="s">
        <v>5</v>
      </c>
      <c r="Q9" s="6" t="s">
        <v>13</v>
      </c>
      <c r="T9" s="9"/>
      <c r="U9" s="9"/>
    </row>
    <row r="10" spans="1:21">
      <c r="A10" s="10" t="s">
        <v>14</v>
      </c>
      <c r="T10" s="9"/>
      <c r="U10" s="9"/>
    </row>
    <row r="11" spans="1:21">
      <c r="A11" s="11" t="s">
        <v>15</v>
      </c>
      <c r="C11" s="12">
        <v>157</v>
      </c>
      <c r="D11" s="12"/>
      <c r="E11" s="13">
        <v>880</v>
      </c>
      <c r="F11" s="12"/>
      <c r="G11" s="14">
        <v>47100</v>
      </c>
      <c r="I11" s="15">
        <f>+ROUND(G11/$G$27,4)-0.0001</f>
        <v>0.3377</v>
      </c>
      <c r="K11" s="16">
        <f>+ROUND(I11*$C$32,0)-1</f>
        <v>4314</v>
      </c>
      <c r="M11" s="16">
        <f t="shared" ref="M11:M14" si="0">+G11+K11</f>
        <v>51414</v>
      </c>
      <c r="N11" s="17"/>
      <c r="O11" s="2">
        <v>300</v>
      </c>
      <c r="Q11" s="18">
        <f>ROUND(+E11/C11,1)</f>
        <v>5.6</v>
      </c>
      <c r="T11" s="9"/>
      <c r="U11" s="19"/>
    </row>
    <row r="12" spans="1:21">
      <c r="A12" s="11" t="s">
        <v>16</v>
      </c>
      <c r="C12" s="20">
        <v>229</v>
      </c>
      <c r="D12" s="20"/>
      <c r="E12" s="13">
        <v>4314</v>
      </c>
      <c r="F12" s="20"/>
      <c r="G12" s="20">
        <v>68700</v>
      </c>
      <c r="H12" s="9"/>
      <c r="I12" s="21">
        <f>+ROUND(G12/$G$27,4)</f>
        <v>0.49270000000000003</v>
      </c>
      <c r="J12" s="9"/>
      <c r="K12" s="22">
        <f>+ROUND(I12*$C$32,0)</f>
        <v>6295</v>
      </c>
      <c r="L12" s="9"/>
      <c r="M12" s="19">
        <f t="shared" si="0"/>
        <v>74995</v>
      </c>
      <c r="N12" s="17"/>
      <c r="O12" s="2">
        <v>300</v>
      </c>
      <c r="Q12" s="18">
        <f t="shared" ref="Q12:Q13" si="1">ROUND(+E12/C12,1)</f>
        <v>18.8</v>
      </c>
      <c r="T12" s="9"/>
      <c r="U12" s="19"/>
    </row>
    <row r="13" spans="1:21">
      <c r="A13" s="23" t="s">
        <v>17</v>
      </c>
      <c r="C13" s="20">
        <v>87</v>
      </c>
      <c r="D13" s="20"/>
      <c r="E13" s="13">
        <v>218</v>
      </c>
      <c r="F13" s="20"/>
      <c r="G13" s="20">
        <v>1335</v>
      </c>
      <c r="H13" s="9"/>
      <c r="I13" s="21">
        <f>+ROUND(G13/$G$27,4)</f>
        <v>9.5999999999999992E-3</v>
      </c>
      <c r="J13" s="9"/>
      <c r="K13" s="22">
        <f>+ROUND(I13*$C$32,0)</f>
        <v>123</v>
      </c>
      <c r="L13" s="9"/>
      <c r="M13" s="19">
        <f t="shared" si="0"/>
        <v>1458</v>
      </c>
      <c r="N13" s="17"/>
      <c r="O13" s="2">
        <v>15</v>
      </c>
      <c r="Q13" s="18">
        <f t="shared" si="1"/>
        <v>2.5</v>
      </c>
      <c r="T13" s="9"/>
      <c r="U13" s="19"/>
    </row>
    <row r="14" spans="1:21">
      <c r="A14" s="23" t="s">
        <v>18</v>
      </c>
      <c r="C14" s="24">
        <v>135</v>
      </c>
      <c r="D14" s="12"/>
      <c r="E14" s="25">
        <v>653</v>
      </c>
      <c r="F14" s="12"/>
      <c r="G14" s="24">
        <v>7820</v>
      </c>
      <c r="I14" s="26">
        <f>+ROUND(G14/$G$27,4)</f>
        <v>5.6099999999999997E-2</v>
      </c>
      <c r="K14" s="27">
        <f>+ROUND(I14*$C$32,0)</f>
        <v>717</v>
      </c>
      <c r="M14" s="27">
        <f t="shared" si="0"/>
        <v>8537</v>
      </c>
      <c r="N14" s="17"/>
      <c r="O14" s="2">
        <v>60</v>
      </c>
      <c r="Q14" s="18">
        <f>ROUND(+E14/C14,1)</f>
        <v>4.8</v>
      </c>
      <c r="T14" s="9"/>
      <c r="U14" s="19"/>
    </row>
    <row r="15" spans="1:21">
      <c r="A15" s="28" t="s">
        <v>19</v>
      </c>
      <c r="C15" s="29">
        <f>SUM(C11:C14)</f>
        <v>608</v>
      </c>
      <c r="D15" s="22"/>
      <c r="E15" s="29">
        <f>SUM(E11:E14)</f>
        <v>6065</v>
      </c>
      <c r="F15" s="22"/>
      <c r="G15" s="16">
        <f>SUM(G11:G14)</f>
        <v>124955</v>
      </c>
      <c r="I15" s="15">
        <f>SUM(I11:I14)</f>
        <v>0.89610000000000012</v>
      </c>
      <c r="K15" s="16">
        <f>SUM(K11:K14)</f>
        <v>11449</v>
      </c>
      <c r="M15" s="16">
        <f>SUM(M11:M14)</f>
        <v>136404</v>
      </c>
      <c r="N15" s="17"/>
      <c r="Q15" s="18"/>
      <c r="T15" s="9"/>
      <c r="U15" s="19"/>
    </row>
    <row r="16" spans="1:21">
      <c r="A16" s="28"/>
      <c r="C16" s="29"/>
      <c r="D16" s="22"/>
      <c r="E16" s="29"/>
      <c r="F16" s="22"/>
      <c r="G16" s="16"/>
      <c r="I16" s="15"/>
      <c r="K16" s="16"/>
      <c r="M16" s="16"/>
      <c r="N16" s="17"/>
      <c r="Q16" s="18"/>
      <c r="T16" s="9"/>
      <c r="U16" s="19"/>
    </row>
    <row r="17" spans="1:21">
      <c r="A17" s="30" t="s">
        <v>20</v>
      </c>
      <c r="C17" s="22"/>
      <c r="D17" s="22"/>
      <c r="E17" s="29"/>
      <c r="F17" s="22"/>
      <c r="G17" s="22"/>
      <c r="I17" s="15"/>
      <c r="K17" s="22"/>
      <c r="M17" s="22"/>
      <c r="N17" s="17"/>
      <c r="Q17" s="18"/>
      <c r="T17" s="9"/>
      <c r="U17" s="19"/>
    </row>
    <row r="18" spans="1:21">
      <c r="A18" s="11" t="s">
        <v>15</v>
      </c>
      <c r="C18" s="12">
        <v>6</v>
      </c>
      <c r="D18" s="12"/>
      <c r="E18" s="13">
        <v>38</v>
      </c>
      <c r="F18" s="12"/>
      <c r="G18" s="14">
        <v>1800</v>
      </c>
      <c r="I18" s="15">
        <f>+ROUND(G18/$G$27,4)</f>
        <v>1.29E-2</v>
      </c>
      <c r="K18" s="16">
        <f>+ROUND(I18*$C$32,0)</f>
        <v>165</v>
      </c>
      <c r="M18" s="16">
        <f t="shared" ref="M18:M20" si="2">+G18+K18</f>
        <v>1965</v>
      </c>
      <c r="N18" s="17"/>
      <c r="O18" s="2">
        <v>300</v>
      </c>
      <c r="Q18" s="18">
        <f>ROUND(+E18/C18,1)</f>
        <v>6.3</v>
      </c>
      <c r="T18" s="9"/>
      <c r="U18" s="19"/>
    </row>
    <row r="19" spans="1:21">
      <c r="A19" s="11" t="s">
        <v>16</v>
      </c>
      <c r="C19" s="12">
        <v>7</v>
      </c>
      <c r="D19" s="12"/>
      <c r="E19" s="13">
        <v>125</v>
      </c>
      <c r="F19" s="12"/>
      <c r="G19" s="12">
        <v>2100</v>
      </c>
      <c r="I19" s="21">
        <f t="shared" ref="I19:I20" si="3">+ROUND(G19/$G$27,4)</f>
        <v>1.5100000000000001E-2</v>
      </c>
      <c r="K19" s="22">
        <f>+ROUND(I19*$C$32,0)</f>
        <v>193</v>
      </c>
      <c r="M19" s="22">
        <f t="shared" si="2"/>
        <v>2293</v>
      </c>
      <c r="N19" s="17"/>
      <c r="O19" s="2">
        <v>300</v>
      </c>
      <c r="Q19" s="18">
        <f>ROUND(+E19/C19,1)</f>
        <v>17.899999999999999</v>
      </c>
      <c r="T19" s="9"/>
      <c r="U19" s="19"/>
    </row>
    <row r="20" spans="1:21">
      <c r="A20" s="11" t="s">
        <v>21</v>
      </c>
      <c r="C20" s="24">
        <v>0</v>
      </c>
      <c r="D20" s="12"/>
      <c r="E20" s="25">
        <v>0</v>
      </c>
      <c r="F20" s="12"/>
      <c r="G20" s="24">
        <v>0</v>
      </c>
      <c r="I20" s="26">
        <f t="shared" si="3"/>
        <v>0</v>
      </c>
      <c r="K20" s="27">
        <f>+ROUND(I20*$C$32,0)</f>
        <v>0</v>
      </c>
      <c r="M20" s="27">
        <f t="shared" si="2"/>
        <v>0</v>
      </c>
      <c r="N20" s="17"/>
      <c r="O20" s="22">
        <f>+G20</f>
        <v>0</v>
      </c>
      <c r="Q20" s="18" t="e">
        <f>ROUND(+E20/C20,1)</f>
        <v>#DIV/0!</v>
      </c>
      <c r="T20" s="9"/>
      <c r="U20" s="19"/>
    </row>
    <row r="21" spans="1:21">
      <c r="A21" s="28" t="s">
        <v>22</v>
      </c>
      <c r="C21" s="22">
        <f>SUM(C18:C20)</f>
        <v>13</v>
      </c>
      <c r="D21" s="22"/>
      <c r="E21" s="29">
        <f>SUM(E18:E20)</f>
        <v>163</v>
      </c>
      <c r="F21" s="22"/>
      <c r="G21" s="16">
        <f>SUM(G18:G20)</f>
        <v>3900</v>
      </c>
      <c r="I21" s="15">
        <f>SUM(I18:I20)</f>
        <v>2.8000000000000001E-2</v>
      </c>
      <c r="K21" s="16">
        <f>SUM(K18:K20)</f>
        <v>358</v>
      </c>
      <c r="M21" s="16">
        <f>SUM(M18:M20)</f>
        <v>4258</v>
      </c>
      <c r="N21" s="17"/>
      <c r="T21" s="9"/>
      <c r="U21" s="19"/>
    </row>
    <row r="22" spans="1:21">
      <c r="A22" s="28"/>
      <c r="C22" s="22"/>
      <c r="D22" s="22"/>
      <c r="E22" s="29"/>
      <c r="F22" s="22"/>
      <c r="G22" s="22"/>
      <c r="I22" s="15"/>
      <c r="K22" s="16"/>
      <c r="M22" s="16"/>
      <c r="N22" s="17"/>
      <c r="T22" s="9"/>
      <c r="U22" s="19"/>
    </row>
    <row r="23" spans="1:21">
      <c r="A23" s="28" t="s">
        <v>23</v>
      </c>
      <c r="C23" s="22">
        <f>+C21+C15</f>
        <v>621</v>
      </c>
      <c r="D23" s="22"/>
      <c r="E23" s="22">
        <f>+E21+E15</f>
        <v>6228</v>
      </c>
      <c r="F23" s="22"/>
      <c r="G23" s="22">
        <f>+G21+G15</f>
        <v>128855</v>
      </c>
      <c r="I23" s="15">
        <f>+I21+I15</f>
        <v>0.92410000000000014</v>
      </c>
      <c r="K23" s="16">
        <f>+K21+K15</f>
        <v>11807</v>
      </c>
      <c r="M23" s="16">
        <f>+M21+M15</f>
        <v>140662</v>
      </c>
      <c r="N23" s="17"/>
      <c r="T23" s="9"/>
      <c r="U23" s="19"/>
    </row>
    <row r="24" spans="1:21">
      <c r="A24" s="28"/>
      <c r="C24" s="22"/>
      <c r="D24" s="22"/>
      <c r="E24" s="29"/>
      <c r="F24" s="22"/>
      <c r="G24" s="22"/>
      <c r="I24" s="15"/>
      <c r="K24" s="16"/>
      <c r="M24" s="16"/>
      <c r="N24" s="17"/>
      <c r="T24" s="9"/>
      <c r="U24" s="19"/>
    </row>
    <row r="25" spans="1:21">
      <c r="A25" s="23" t="s">
        <v>24</v>
      </c>
      <c r="C25" s="24">
        <v>24</v>
      </c>
      <c r="D25" s="20"/>
      <c r="E25" s="25">
        <v>0</v>
      </c>
      <c r="F25" s="20"/>
      <c r="G25" s="31">
        <v>10583</v>
      </c>
      <c r="H25" s="9"/>
      <c r="I25" s="26">
        <f>+ROUND(G25/$G$27,4)</f>
        <v>7.5899999999999995E-2</v>
      </c>
      <c r="J25" s="9"/>
      <c r="K25" s="27">
        <f>+ROUND(I25*$C$32,0)</f>
        <v>970</v>
      </c>
      <c r="L25" s="9"/>
      <c r="M25" s="27">
        <f>+G25+K25</f>
        <v>11553</v>
      </c>
      <c r="N25" s="17"/>
      <c r="T25" s="9"/>
      <c r="U25" s="19"/>
    </row>
    <row r="26" spans="1:21">
      <c r="A26" s="28"/>
      <c r="C26" s="22"/>
      <c r="D26" s="22"/>
      <c r="E26" s="29"/>
      <c r="F26" s="22"/>
      <c r="G26" s="22"/>
      <c r="I26" s="15"/>
      <c r="K26" s="16"/>
      <c r="M26" s="16"/>
      <c r="N26" s="17"/>
      <c r="T26" s="9"/>
      <c r="U26" s="19"/>
    </row>
    <row r="27" spans="1:21" ht="13.5" thickBot="1">
      <c r="A27" s="28" t="s">
        <v>25</v>
      </c>
      <c r="C27" s="32">
        <f>+C25+C23</f>
        <v>645</v>
      </c>
      <c r="D27" s="22"/>
      <c r="E27" s="33">
        <f>+E25+E23</f>
        <v>6228</v>
      </c>
      <c r="F27" s="22"/>
      <c r="G27" s="34">
        <f>+G25+G23</f>
        <v>139438</v>
      </c>
      <c r="I27" s="35">
        <f>+I25+I23</f>
        <v>1.0000000000000002</v>
      </c>
      <c r="K27" s="34">
        <f>+K25+K23</f>
        <v>12777</v>
      </c>
      <c r="L27" s="16"/>
      <c r="M27" s="34">
        <f>+M25+M23</f>
        <v>152215</v>
      </c>
      <c r="N27" s="17"/>
      <c r="T27" s="9"/>
      <c r="U27" s="19"/>
    </row>
    <row r="28" spans="1:21" ht="13.5" thickTop="1">
      <c r="C28" s="22"/>
      <c r="D28" s="22"/>
      <c r="E28" s="29"/>
      <c r="F28" s="22"/>
      <c r="G28" s="22"/>
      <c r="I28" s="15"/>
      <c r="K28" s="22"/>
      <c r="M28" s="22"/>
      <c r="N28" s="17"/>
      <c r="T28" s="9"/>
      <c r="U28" s="19"/>
    </row>
    <row r="29" spans="1:21">
      <c r="A29" s="36"/>
      <c r="T29" s="9"/>
      <c r="U29" s="9"/>
    </row>
    <row r="30" spans="1:21">
      <c r="A30" s="37" t="s">
        <v>26</v>
      </c>
      <c r="M30" s="22"/>
      <c r="T30" s="9"/>
      <c r="U30" s="9"/>
    </row>
    <row r="31" spans="1:21">
      <c r="A31" s="38"/>
      <c r="C31" s="16"/>
      <c r="I31" s="39"/>
      <c r="M31" s="40"/>
      <c r="T31" s="9"/>
      <c r="U31" s="9"/>
    </row>
    <row r="32" spans="1:21">
      <c r="A32" s="2" t="s">
        <v>27</v>
      </c>
      <c r="C32" s="14">
        <v>12777</v>
      </c>
      <c r="I32" s="41"/>
    </row>
    <row r="33" spans="3:9">
      <c r="C33" s="22"/>
      <c r="I33" s="41"/>
    </row>
    <row r="34" spans="3:9">
      <c r="I34" s="41"/>
    </row>
    <row r="35" spans="3:9">
      <c r="I35" s="42"/>
    </row>
    <row r="36" spans="3:9">
      <c r="I36" s="42"/>
    </row>
  </sheetData>
  <pageMargins left="0.17" right="0.22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FD520-9A29-4337-A0AD-C5341156573F}">
  <dimension ref="A1:DD216"/>
  <sheetViews>
    <sheetView showGridLines="0" zoomScaleNormal="100" workbookViewId="0"/>
  </sheetViews>
  <sheetFormatPr defaultColWidth="10.7109375" defaultRowHeight="12.75"/>
  <cols>
    <col min="1" max="1" width="29.28515625" style="176" customWidth="1"/>
    <col min="2" max="2" width="11.140625" style="176" customWidth="1"/>
    <col min="3" max="3" width="13" style="176" customWidth="1"/>
    <col min="4" max="4" width="4.7109375" style="176" customWidth="1"/>
    <col min="5" max="5" width="44.85546875" style="176" customWidth="1"/>
    <col min="6" max="6" width="9.140625" style="176" bestFit="1" customWidth="1"/>
    <col min="7" max="8" width="11.7109375" style="176" bestFit="1" customWidth="1"/>
    <col min="9" max="9" width="3.7109375" style="176" customWidth="1"/>
    <col min="10" max="10" width="2.85546875" style="176" customWidth="1"/>
    <col min="11" max="11" width="4" style="176" customWidth="1"/>
    <col min="12" max="12" width="10.28515625" style="176" customWidth="1"/>
    <col min="13" max="13" width="9" style="176" customWidth="1"/>
    <col min="14" max="14" width="10.42578125" style="179" bestFit="1" customWidth="1"/>
    <col min="15" max="15" width="10.42578125" style="176" bestFit="1" customWidth="1"/>
    <col min="16" max="17" width="7.7109375" style="176" bestFit="1" customWidth="1"/>
    <col min="18" max="18" width="7.42578125" style="176" bestFit="1" customWidth="1"/>
    <col min="19" max="19" width="9.28515625" style="176" bestFit="1" customWidth="1"/>
    <col min="20" max="20" width="7.85546875" style="176" bestFit="1" customWidth="1"/>
    <col min="21" max="22" width="9.140625" style="176" bestFit="1" customWidth="1"/>
    <col min="23" max="23" width="10.28515625" style="176" bestFit="1" customWidth="1"/>
    <col min="24" max="24" width="8.85546875" style="176" customWidth="1"/>
    <col min="25" max="25" width="8" style="176" bestFit="1" customWidth="1"/>
    <col min="26" max="26" width="8.140625" style="176" bestFit="1" customWidth="1"/>
    <col min="27" max="27" width="9.42578125" style="176" customWidth="1"/>
    <col min="28" max="28" width="9.140625" style="176" bestFit="1" customWidth="1"/>
    <col min="29" max="29" width="3.5703125" style="176" customWidth="1"/>
    <col min="30" max="30" width="2.85546875" style="176" customWidth="1"/>
    <col min="31" max="31" width="7.85546875" style="176" customWidth="1"/>
    <col min="32" max="32" width="12.7109375" style="176" customWidth="1"/>
    <col min="33" max="33" width="10.140625" style="176" customWidth="1"/>
    <col min="34" max="34" width="9.140625" style="176" bestFit="1" customWidth="1"/>
    <col min="35" max="35" width="2.7109375" style="176" customWidth="1"/>
    <col min="36" max="36" width="8" style="176" bestFit="1" customWidth="1"/>
    <col min="37" max="37" width="8.140625" style="176" bestFit="1" customWidth="1"/>
    <col min="38" max="38" width="10.28515625" style="176" customWidth="1"/>
    <col min="39" max="39" width="2.7109375" style="176" customWidth="1"/>
    <col min="40" max="40" width="9.140625" style="176" bestFit="1" customWidth="1"/>
    <col min="41" max="41" width="3.85546875" style="176" customWidth="1"/>
    <col min="42" max="42" width="3.28515625" style="176" customWidth="1"/>
    <col min="43" max="43" width="7.85546875" style="176" customWidth="1"/>
    <col min="44" max="44" width="8.42578125" style="176" bestFit="1" customWidth="1"/>
    <col min="45" max="45" width="9.140625" style="176" bestFit="1" customWidth="1"/>
    <col min="46" max="47" width="8.28515625" style="176" bestFit="1" customWidth="1"/>
    <col min="48" max="48" width="14.42578125" style="176" customWidth="1"/>
    <col min="49" max="49" width="12.5703125" style="176" bestFit="1" customWidth="1"/>
    <col min="50" max="50" width="11.140625" style="176" hidden="1" customWidth="1"/>
    <col min="51" max="51" width="2.7109375" style="176" hidden="1" customWidth="1"/>
    <col min="52" max="52" width="10.140625" style="183" customWidth="1"/>
    <col min="53" max="53" width="2.7109375" style="176" customWidth="1"/>
    <col min="54" max="54" width="8.140625" style="176" bestFit="1" customWidth="1"/>
    <col min="55" max="55" width="11.140625" style="176" bestFit="1" customWidth="1"/>
    <col min="56" max="56" width="8.140625" style="176" bestFit="1" customWidth="1"/>
    <col min="57" max="57" width="9.140625" style="176" bestFit="1" customWidth="1"/>
    <col min="58" max="58" width="3.7109375" style="176" customWidth="1"/>
    <col min="59" max="59" width="2.85546875" style="176" customWidth="1"/>
    <col min="60" max="60" width="9.85546875" style="176" customWidth="1"/>
    <col min="61" max="61" width="9.85546875" style="176" bestFit="1" customWidth="1"/>
    <col min="62" max="62" width="9.28515625" style="176" bestFit="1" customWidth="1"/>
    <col min="63" max="63" width="8.140625" style="176" bestFit="1" customWidth="1"/>
    <col min="64" max="64" width="7.42578125" style="176" bestFit="1" customWidth="1"/>
    <col min="65" max="65" width="10.140625" style="176" bestFit="1" customWidth="1"/>
    <col min="66" max="66" width="8.28515625" style="176" bestFit="1" customWidth="1"/>
    <col min="67" max="67" width="10.85546875" style="176" hidden="1" customWidth="1"/>
    <col min="68" max="68" width="9.140625" style="176" bestFit="1" customWidth="1"/>
    <col min="69" max="69" width="2.7109375" style="176" customWidth="1"/>
    <col min="70" max="70" width="9.85546875" style="176" bestFit="1" customWidth="1"/>
    <col min="71" max="71" width="2.7109375" style="176" customWidth="1"/>
    <col min="72" max="72" width="9.140625" style="176" bestFit="1" customWidth="1"/>
    <col min="73" max="73" width="3.7109375" style="176" customWidth="1"/>
    <col min="74" max="74" width="3.5703125" style="176" customWidth="1"/>
    <col min="75" max="75" width="7.28515625" style="176" customWidth="1"/>
    <col min="76" max="76" width="9.85546875" style="176" bestFit="1" customWidth="1"/>
    <col min="77" max="77" width="9.28515625" style="176" customWidth="1"/>
    <col min="78" max="78" width="8.28515625" style="176" bestFit="1" customWidth="1"/>
    <col min="79" max="79" width="9.140625" style="176" bestFit="1" customWidth="1"/>
    <col min="80" max="80" width="2.7109375" style="176" customWidth="1"/>
    <col min="81" max="81" width="8.140625" style="176" bestFit="1" customWidth="1"/>
    <col min="82" max="82" width="11.140625" style="176" bestFit="1" customWidth="1"/>
    <col min="83" max="83" width="8.140625" style="176" bestFit="1" customWidth="1"/>
    <col min="84" max="84" width="2.7109375" style="176" customWidth="1"/>
    <col min="85" max="85" width="9.140625" style="176" bestFit="1" customWidth="1"/>
    <col min="86" max="86" width="8.7109375" style="176" customWidth="1"/>
    <col min="87" max="88" width="10.7109375" style="176" customWidth="1"/>
    <col min="89" max="89" width="1.7109375" style="176" customWidth="1"/>
    <col min="90" max="93" width="8.7109375" style="176" customWidth="1"/>
    <col min="94" max="94" width="1.7109375" style="176" customWidth="1"/>
    <col min="95" max="95" width="9.7109375" style="176" customWidth="1"/>
    <col min="96" max="96" width="2.7109375" style="176" customWidth="1"/>
    <col min="97" max="97" width="10.7109375" style="176" customWidth="1"/>
    <col min="98" max="98" width="8.7109375" style="176" customWidth="1"/>
    <col min="99" max="99" width="9.7109375" style="176" customWidth="1"/>
    <col min="100" max="246" width="8.7109375" style="176" customWidth="1"/>
    <col min="247" max="16384" width="10.7109375" style="176"/>
  </cols>
  <sheetData>
    <row r="1" spans="1:106">
      <c r="A1" s="173" t="s">
        <v>198</v>
      </c>
      <c r="B1" s="173"/>
      <c r="C1" s="174"/>
      <c r="D1" s="173"/>
      <c r="E1" s="174"/>
      <c r="F1" s="173"/>
      <c r="G1" s="173"/>
      <c r="H1" s="175"/>
      <c r="K1" s="177" t="s">
        <v>199</v>
      </c>
      <c r="M1" s="178"/>
      <c r="N1" s="176"/>
      <c r="R1" s="179"/>
      <c r="T1" s="180"/>
      <c r="U1" s="180"/>
      <c r="AD1" s="177" t="s">
        <v>200</v>
      </c>
      <c r="AF1" s="178"/>
      <c r="AG1" s="180"/>
      <c r="AP1" s="177" t="s">
        <v>201</v>
      </c>
      <c r="AR1" s="178"/>
      <c r="AZ1" s="176"/>
      <c r="BC1" s="181"/>
      <c r="BG1" s="177" t="s">
        <v>202</v>
      </c>
      <c r="BJ1" s="180"/>
      <c r="BV1" s="177" t="s">
        <v>203</v>
      </c>
      <c r="BY1" s="180"/>
    </row>
    <row r="2" spans="1:106">
      <c r="A2" s="174" t="s">
        <v>204</v>
      </c>
      <c r="B2" s="173"/>
      <c r="C2" s="173"/>
      <c r="D2" s="173"/>
      <c r="E2" s="173"/>
      <c r="F2" s="173"/>
      <c r="G2" s="173"/>
      <c r="H2" s="175"/>
      <c r="K2" s="177" t="s">
        <v>205</v>
      </c>
      <c r="N2" s="176"/>
      <c r="R2" s="179"/>
      <c r="T2" s="180"/>
      <c r="U2" s="180"/>
      <c r="AD2" s="177" t="s">
        <v>206</v>
      </c>
      <c r="AG2" s="180"/>
      <c r="AP2" s="177" t="s">
        <v>207</v>
      </c>
      <c r="AZ2" s="176"/>
      <c r="BC2" s="181"/>
      <c r="BD2" s="181"/>
      <c r="BG2" s="177" t="s">
        <v>208</v>
      </c>
      <c r="BJ2" s="180"/>
      <c r="BO2" s="180"/>
      <c r="BV2" s="177" t="s">
        <v>209</v>
      </c>
      <c r="BY2" s="180"/>
    </row>
    <row r="3" spans="1:106">
      <c r="B3" s="182"/>
      <c r="C3" s="182"/>
      <c r="N3" s="176"/>
      <c r="R3" s="179"/>
      <c r="AZ3" s="176"/>
      <c r="BD3" s="181"/>
      <c r="BG3" s="183"/>
      <c r="BO3" s="180"/>
      <c r="BV3" s="183"/>
    </row>
    <row r="4" spans="1:106">
      <c r="A4" s="184" t="s">
        <v>210</v>
      </c>
      <c r="B4" s="185" t="s">
        <v>0</v>
      </c>
      <c r="K4" s="180" t="s">
        <v>210</v>
      </c>
      <c r="M4" s="186" t="str">
        <f>B4</f>
        <v>Montana-Dakota Utilities Co.</v>
      </c>
      <c r="N4" s="176"/>
      <c r="R4" s="179"/>
      <c r="S4" s="187"/>
      <c r="AD4" s="180" t="s">
        <v>210</v>
      </c>
      <c r="AF4" s="186" t="str">
        <f>B4</f>
        <v>Montana-Dakota Utilities Co.</v>
      </c>
      <c r="AP4" s="180" t="s">
        <v>211</v>
      </c>
      <c r="AR4" s="186" t="str">
        <f>AF4</f>
        <v>Montana-Dakota Utilities Co.</v>
      </c>
      <c r="AZ4" s="176"/>
      <c r="BH4" s="188" t="s">
        <v>211</v>
      </c>
      <c r="BI4" s="186" t="str">
        <f>AR4</f>
        <v>Montana-Dakota Utilities Co.</v>
      </c>
      <c r="BW4" s="188" t="s">
        <v>211</v>
      </c>
      <c r="BX4" s="186" t="str">
        <f>BI4</f>
        <v>Montana-Dakota Utilities Co.</v>
      </c>
    </row>
    <row r="5" spans="1:106">
      <c r="A5" s="184" t="s">
        <v>212</v>
      </c>
      <c r="B5" s="406" t="str">
        <f>'Database Inputs'!A13</f>
        <v>Programmable Thermostats - Tier 2</v>
      </c>
      <c r="C5" s="234"/>
      <c r="D5" s="234"/>
      <c r="E5" s="234"/>
      <c r="F5" s="234"/>
      <c r="G5" s="234"/>
      <c r="H5" s="234"/>
      <c r="K5" s="180" t="s">
        <v>212</v>
      </c>
      <c r="M5" s="186" t="str">
        <f>$B$5</f>
        <v>Programmable Thermostats - Tier 2</v>
      </c>
      <c r="N5" s="176"/>
      <c r="R5" s="179"/>
      <c r="AD5" s="180" t="s">
        <v>212</v>
      </c>
      <c r="AF5" s="186" t="str">
        <f>$B$5</f>
        <v>Programmable Thermostats - Tier 2</v>
      </c>
      <c r="AP5" s="180" t="s">
        <v>214</v>
      </c>
      <c r="AR5" s="186" t="str">
        <f>$B$5</f>
        <v>Programmable Thermostats - Tier 2</v>
      </c>
      <c r="AZ5" s="176"/>
      <c r="BH5" s="188" t="s">
        <v>214</v>
      </c>
      <c r="BI5" s="186" t="str">
        <f>$B$5</f>
        <v>Programmable Thermostats - Tier 2</v>
      </c>
      <c r="BW5" s="188" t="s">
        <v>214</v>
      </c>
      <c r="BX5" s="186" t="str">
        <f>$B$5</f>
        <v>Programmable Thermostats - Tier 2</v>
      </c>
    </row>
    <row r="6" spans="1:106">
      <c r="A6" s="184" t="s">
        <v>215</v>
      </c>
      <c r="B6" s="190">
        <f>'Total Program'!$B$6</f>
        <v>2018</v>
      </c>
      <c r="N6" s="176"/>
      <c r="R6" s="179"/>
      <c r="AZ6" s="176"/>
      <c r="BG6" s="183"/>
      <c r="BV6" s="183"/>
    </row>
    <row r="7" spans="1:106">
      <c r="M7" s="191"/>
      <c r="N7" s="192" t="s">
        <v>41</v>
      </c>
      <c r="O7" s="193"/>
      <c r="P7" s="193"/>
      <c r="Q7" s="193"/>
      <c r="R7" s="194"/>
      <c r="S7" s="193"/>
      <c r="T7" s="193"/>
      <c r="U7" s="193"/>
      <c r="V7" s="193"/>
      <c r="W7" s="191"/>
      <c r="X7" s="195" t="s">
        <v>54</v>
      </c>
      <c r="Y7" s="195"/>
      <c r="Z7" s="196"/>
      <c r="AA7" s="197"/>
      <c r="AB7" s="198"/>
      <c r="AC7" s="191"/>
      <c r="AD7" s="191"/>
      <c r="AE7" s="191"/>
      <c r="AF7" s="192" t="s">
        <v>41</v>
      </c>
      <c r="AG7" s="199"/>
      <c r="AH7" s="199"/>
      <c r="AI7" s="191"/>
      <c r="AJ7" s="195" t="s">
        <v>54</v>
      </c>
      <c r="AK7" s="195"/>
      <c r="AL7" s="195"/>
      <c r="AM7" s="191"/>
      <c r="AN7" s="200" t="s">
        <v>216</v>
      </c>
      <c r="AO7" s="191"/>
      <c r="AP7" s="191"/>
      <c r="AQ7" s="191"/>
      <c r="AR7" s="192" t="s">
        <v>41</v>
      </c>
      <c r="AS7" s="193"/>
      <c r="AT7" s="193"/>
      <c r="AU7" s="193"/>
      <c r="AV7" s="193"/>
      <c r="AW7" s="193"/>
      <c r="AX7" s="193"/>
      <c r="AY7" s="193"/>
      <c r="AZ7" s="193"/>
      <c r="BA7" s="191"/>
      <c r="BB7" s="195" t="s">
        <v>54</v>
      </c>
      <c r="BC7" s="195"/>
      <c r="BD7" s="201"/>
      <c r="BE7" s="202" t="s">
        <v>216</v>
      </c>
      <c r="BF7" s="191"/>
      <c r="BG7" s="203"/>
      <c r="BH7" s="191"/>
      <c r="BI7" s="192" t="s">
        <v>41</v>
      </c>
      <c r="BJ7" s="204"/>
      <c r="BK7" s="204"/>
      <c r="BL7" s="204"/>
      <c r="BM7" s="204"/>
      <c r="BN7" s="204"/>
      <c r="BO7" s="204"/>
      <c r="BP7" s="204"/>
      <c r="BQ7" s="191"/>
      <c r="BR7" s="205" t="s">
        <v>54</v>
      </c>
      <c r="BS7" s="206" t="s">
        <v>216</v>
      </c>
      <c r="BT7" s="191"/>
      <c r="BU7" s="191"/>
      <c r="BV7" s="203"/>
      <c r="BW7" s="191"/>
      <c r="BX7" s="192" t="s">
        <v>41</v>
      </c>
      <c r="BY7" s="204"/>
      <c r="BZ7" s="204"/>
      <c r="CA7" s="204"/>
      <c r="CB7" s="191"/>
      <c r="CC7" s="195" t="s">
        <v>54</v>
      </c>
      <c r="CD7" s="195"/>
      <c r="CE7" s="195"/>
      <c r="CF7" s="206" t="s">
        <v>216</v>
      </c>
      <c r="CG7" s="191"/>
    </row>
    <row r="8" spans="1:106">
      <c r="A8" s="207" t="s">
        <v>217</v>
      </c>
      <c r="B8" s="207"/>
      <c r="C8" s="208"/>
      <c r="E8" s="207"/>
      <c r="F8" s="209">
        <f>+'Total Program Inputs'!B6</f>
        <v>2018</v>
      </c>
      <c r="G8" s="198"/>
      <c r="H8" s="198"/>
      <c r="L8" s="191"/>
      <c r="M8" s="210"/>
      <c r="N8" s="210"/>
      <c r="O8" s="191"/>
      <c r="Q8" s="210"/>
      <c r="R8" s="211"/>
      <c r="S8" s="210"/>
      <c r="T8" s="210"/>
      <c r="U8" s="210"/>
      <c r="V8" s="210"/>
      <c r="W8" s="210"/>
      <c r="X8" s="210"/>
      <c r="Z8" s="210"/>
      <c r="AA8" s="198"/>
      <c r="AB8" s="198" t="s">
        <v>218</v>
      </c>
      <c r="AC8" s="191"/>
      <c r="AD8" s="191"/>
      <c r="AE8" s="191"/>
      <c r="AF8" s="210"/>
      <c r="AG8" s="210"/>
      <c r="AH8" s="210"/>
      <c r="AI8" s="191"/>
      <c r="AL8" s="191"/>
      <c r="AM8" s="210"/>
      <c r="AN8" s="198" t="s">
        <v>218</v>
      </c>
      <c r="AO8" s="191"/>
      <c r="AP8" s="191"/>
      <c r="AQ8" s="191"/>
      <c r="AR8" s="191"/>
      <c r="AS8" s="191"/>
      <c r="AT8" s="198" t="s">
        <v>219</v>
      </c>
      <c r="AU8" s="210"/>
      <c r="AV8" s="183"/>
      <c r="AW8" s="210"/>
      <c r="AX8" s="212"/>
      <c r="AY8" s="213"/>
      <c r="AZ8" s="210"/>
      <c r="BA8" s="210"/>
      <c r="BB8" s="210"/>
      <c r="BC8" s="210"/>
      <c r="BD8" s="210"/>
      <c r="BE8" s="198" t="s">
        <v>218</v>
      </c>
      <c r="BF8" s="191"/>
      <c r="BG8" s="203"/>
      <c r="BH8" s="198"/>
      <c r="BI8" s="198"/>
      <c r="BJ8" s="191"/>
      <c r="BK8" s="191"/>
      <c r="BL8" s="191"/>
      <c r="BN8" s="191"/>
      <c r="BO8" s="191"/>
      <c r="BP8" s="191"/>
      <c r="BQ8" s="191"/>
      <c r="BR8" s="191"/>
      <c r="BS8" s="191"/>
      <c r="BT8" s="198" t="s">
        <v>218</v>
      </c>
      <c r="BU8" s="191"/>
      <c r="BV8" s="203"/>
      <c r="BW8" s="198"/>
      <c r="BX8" s="198"/>
      <c r="BY8" s="191"/>
      <c r="BZ8" s="191"/>
      <c r="CA8" s="191"/>
      <c r="CB8" s="191"/>
      <c r="CC8" s="191"/>
      <c r="CD8" s="191"/>
      <c r="CE8" s="191"/>
      <c r="CF8" s="191"/>
      <c r="CG8" s="198" t="s">
        <v>218</v>
      </c>
      <c r="DA8" s="214"/>
      <c r="DB8" s="214"/>
    </row>
    <row r="9" spans="1:106">
      <c r="A9" s="180"/>
      <c r="E9" s="180"/>
      <c r="G9" s="191"/>
      <c r="H9" s="191"/>
      <c r="L9" s="191"/>
      <c r="M9" s="198" t="s">
        <v>7</v>
      </c>
      <c r="N9" s="198" t="s">
        <v>220</v>
      </c>
      <c r="O9" s="203" t="s">
        <v>220</v>
      </c>
      <c r="P9" s="215" t="s">
        <v>221</v>
      </c>
      <c r="Q9" s="215" t="s">
        <v>221</v>
      </c>
      <c r="R9" s="216" t="s">
        <v>7</v>
      </c>
      <c r="S9" s="217" t="s">
        <v>222</v>
      </c>
      <c r="T9" s="198" t="s">
        <v>234</v>
      </c>
      <c r="U9" s="216" t="s">
        <v>7</v>
      </c>
      <c r="V9" s="198"/>
      <c r="W9" s="217" t="s">
        <v>224</v>
      </c>
      <c r="X9" s="191"/>
      <c r="Y9" s="183" t="s">
        <v>175</v>
      </c>
      <c r="Z9" s="198"/>
      <c r="AA9" s="198" t="s">
        <v>7</v>
      </c>
      <c r="AB9" s="198" t="s">
        <v>41</v>
      </c>
      <c r="AC9" s="191"/>
      <c r="AD9" s="191"/>
      <c r="AE9" s="191"/>
      <c r="AF9" s="217" t="s">
        <v>7</v>
      </c>
      <c r="AG9" s="216" t="s">
        <v>7</v>
      </c>
      <c r="AH9" s="217" t="s">
        <v>218</v>
      </c>
      <c r="AI9" s="191"/>
      <c r="AJ9" s="183" t="s">
        <v>175</v>
      </c>
      <c r="AK9" s="198"/>
      <c r="AL9" s="198" t="s">
        <v>177</v>
      </c>
      <c r="AM9" s="191"/>
      <c r="AN9" s="198" t="s">
        <v>41</v>
      </c>
      <c r="AO9" s="191"/>
      <c r="AP9" s="191"/>
      <c r="AQ9" s="191"/>
      <c r="AR9" s="217" t="s">
        <v>7</v>
      </c>
      <c r="AS9" s="198" t="s">
        <v>7</v>
      </c>
      <c r="AT9" s="198" t="s">
        <v>225</v>
      </c>
      <c r="AU9" s="198" t="s">
        <v>219</v>
      </c>
      <c r="AV9" s="215" t="s">
        <v>226</v>
      </c>
      <c r="AW9" s="215" t="s">
        <v>226</v>
      </c>
      <c r="AX9" s="212"/>
      <c r="AY9" s="218"/>
      <c r="AZ9" s="198" t="s">
        <v>218</v>
      </c>
      <c r="BA9" s="191"/>
      <c r="BB9" s="198" t="s">
        <v>177</v>
      </c>
      <c r="BC9" s="198" t="s">
        <v>227</v>
      </c>
      <c r="BD9" s="203" t="s">
        <v>218</v>
      </c>
      <c r="BE9" s="198" t="s">
        <v>41</v>
      </c>
      <c r="BF9" s="191"/>
      <c r="BG9" s="203"/>
      <c r="BH9" s="198"/>
      <c r="BI9" s="198"/>
      <c r="BJ9" s="198" t="s">
        <v>7</v>
      </c>
      <c r="BK9" s="191"/>
      <c r="BL9" s="198" t="s">
        <v>220</v>
      </c>
      <c r="BM9" s="183" t="s">
        <v>219</v>
      </c>
      <c r="BN9" s="203" t="s">
        <v>219</v>
      </c>
      <c r="BO9" s="203"/>
      <c r="BP9" s="198" t="s">
        <v>7</v>
      </c>
      <c r="BQ9" s="191"/>
      <c r="BR9" s="198" t="s">
        <v>228</v>
      </c>
      <c r="BS9" s="203"/>
      <c r="BT9" s="198" t="s">
        <v>41</v>
      </c>
      <c r="BU9" s="191"/>
      <c r="BV9" s="203"/>
      <c r="BW9" s="198"/>
      <c r="BX9" s="198" t="s">
        <v>7</v>
      </c>
      <c r="BY9" s="198" t="s">
        <v>7</v>
      </c>
      <c r="BZ9" s="198" t="s">
        <v>219</v>
      </c>
      <c r="CA9" s="198" t="s">
        <v>7</v>
      </c>
      <c r="CB9" s="191"/>
      <c r="CC9" s="198" t="s">
        <v>177</v>
      </c>
      <c r="CD9" s="198" t="s">
        <v>227</v>
      </c>
      <c r="CE9" s="198"/>
      <c r="CF9" s="203"/>
      <c r="CG9" s="198" t="s">
        <v>41</v>
      </c>
    </row>
    <row r="10" spans="1:106">
      <c r="A10" s="180" t="s">
        <v>229</v>
      </c>
      <c r="C10" s="219">
        <f>+'Gas Input Table Summary'!$D$7</f>
        <v>6.149</v>
      </c>
      <c r="D10" s="220"/>
      <c r="E10" s="180" t="s">
        <v>230</v>
      </c>
      <c r="G10" s="191"/>
      <c r="H10" s="191"/>
      <c r="J10" s="221"/>
      <c r="L10" s="191"/>
      <c r="M10" s="198" t="s">
        <v>231</v>
      </c>
      <c r="N10" s="198" t="s">
        <v>232</v>
      </c>
      <c r="O10" s="203" t="s">
        <v>232</v>
      </c>
      <c r="P10" s="215" t="s">
        <v>233</v>
      </c>
      <c r="Q10" s="215" t="s">
        <v>233</v>
      </c>
      <c r="R10" s="216" t="s">
        <v>225</v>
      </c>
      <c r="S10" s="198" t="s">
        <v>234</v>
      </c>
      <c r="T10" s="198" t="s">
        <v>235</v>
      </c>
      <c r="U10" s="216" t="s">
        <v>234</v>
      </c>
      <c r="V10" s="198" t="s">
        <v>7</v>
      </c>
      <c r="W10" s="198" t="s">
        <v>236</v>
      </c>
      <c r="X10" s="198" t="s">
        <v>237</v>
      </c>
      <c r="Y10" s="183" t="s">
        <v>6</v>
      </c>
      <c r="Z10" s="198" t="s">
        <v>5</v>
      </c>
      <c r="AA10" s="198" t="s">
        <v>175</v>
      </c>
      <c r="AB10" s="198" t="s">
        <v>238</v>
      </c>
      <c r="AC10" s="191"/>
      <c r="AD10" s="191"/>
      <c r="AE10" s="191"/>
      <c r="AF10" s="217" t="s">
        <v>225</v>
      </c>
      <c r="AG10" s="216" t="s">
        <v>234</v>
      </c>
      <c r="AH10" s="217" t="s">
        <v>7</v>
      </c>
      <c r="AI10" s="191"/>
      <c r="AJ10" s="183" t="s">
        <v>6</v>
      </c>
      <c r="AK10" s="198" t="s">
        <v>5</v>
      </c>
      <c r="AL10" s="198" t="s">
        <v>175</v>
      </c>
      <c r="AM10" s="191"/>
      <c r="AN10" s="198" t="s">
        <v>238</v>
      </c>
      <c r="AO10" s="191"/>
      <c r="AP10" s="191"/>
      <c r="AQ10" s="191"/>
      <c r="AR10" s="198" t="s">
        <v>231</v>
      </c>
      <c r="AS10" s="198" t="s">
        <v>239</v>
      </c>
      <c r="AT10" s="198" t="s">
        <v>235</v>
      </c>
      <c r="AU10" s="198" t="s">
        <v>225</v>
      </c>
      <c r="AV10" s="203" t="s">
        <v>240</v>
      </c>
      <c r="AW10" s="222" t="s">
        <v>240</v>
      </c>
      <c r="AX10" s="212"/>
      <c r="AY10" s="223"/>
      <c r="AZ10" s="198" t="s">
        <v>7</v>
      </c>
      <c r="BA10" s="191"/>
      <c r="BB10" s="198" t="s">
        <v>175</v>
      </c>
      <c r="BC10" s="217" t="s">
        <v>241</v>
      </c>
      <c r="BD10" s="203" t="s">
        <v>7</v>
      </c>
      <c r="BE10" s="198" t="s">
        <v>238</v>
      </c>
      <c r="BF10" s="191"/>
      <c r="BG10" s="203"/>
      <c r="BH10" s="198"/>
      <c r="BI10" s="198" t="s">
        <v>56</v>
      </c>
      <c r="BJ10" s="198" t="s">
        <v>231</v>
      </c>
      <c r="BK10" s="198" t="s">
        <v>242</v>
      </c>
      <c r="BL10" s="198" t="s">
        <v>243</v>
      </c>
      <c r="BM10" s="183" t="s">
        <v>244</v>
      </c>
      <c r="BN10" s="198" t="s">
        <v>225</v>
      </c>
      <c r="BO10" s="198"/>
      <c r="BP10" s="198" t="s">
        <v>218</v>
      </c>
      <c r="BQ10" s="191"/>
      <c r="BR10" s="198" t="s">
        <v>179</v>
      </c>
      <c r="BS10" s="198"/>
      <c r="BT10" s="198" t="s">
        <v>238</v>
      </c>
      <c r="BU10" s="191"/>
      <c r="BV10" s="203"/>
      <c r="BW10" s="198"/>
      <c r="BX10" s="198" t="s">
        <v>231</v>
      </c>
      <c r="BY10" s="198" t="s">
        <v>234</v>
      </c>
      <c r="BZ10" s="198" t="s">
        <v>225</v>
      </c>
      <c r="CA10" s="198" t="s">
        <v>218</v>
      </c>
      <c r="CB10" s="191"/>
      <c r="CC10" s="198" t="s">
        <v>175</v>
      </c>
      <c r="CD10" s="217" t="s">
        <v>241</v>
      </c>
      <c r="CE10" s="198" t="s">
        <v>7</v>
      </c>
      <c r="CF10" s="198"/>
      <c r="CG10" s="198" t="s">
        <v>238</v>
      </c>
    </row>
    <row r="11" spans="1:106">
      <c r="A11" s="180" t="s">
        <v>245</v>
      </c>
      <c r="C11" s="224">
        <f>+'Gas Input Table Summary'!$D$8</f>
        <v>3.5000000000000003E-2</v>
      </c>
      <c r="E11" s="180" t="s">
        <v>363</v>
      </c>
      <c r="F11" s="225">
        <f>+'Total Program Inputs'!K14</f>
        <v>717</v>
      </c>
      <c r="G11" s="372"/>
      <c r="H11" s="372"/>
      <c r="J11" s="184" t="s">
        <v>247</v>
      </c>
      <c r="L11" s="191"/>
      <c r="M11" s="198" t="s">
        <v>248</v>
      </c>
      <c r="N11" s="203" t="s">
        <v>249</v>
      </c>
      <c r="O11" s="203" t="s">
        <v>235</v>
      </c>
      <c r="P11" s="215" t="s">
        <v>249</v>
      </c>
      <c r="Q11" s="215" t="s">
        <v>235</v>
      </c>
      <c r="R11" s="216" t="s">
        <v>235</v>
      </c>
      <c r="S11" s="198" t="s">
        <v>248</v>
      </c>
      <c r="T11" s="203" t="s">
        <v>364</v>
      </c>
      <c r="U11" s="216" t="s">
        <v>235</v>
      </c>
      <c r="V11" s="198" t="s">
        <v>235</v>
      </c>
      <c r="W11" s="198" t="s">
        <v>251</v>
      </c>
      <c r="X11" s="198" t="s">
        <v>140</v>
      </c>
      <c r="Y11" s="183" t="s">
        <v>54</v>
      </c>
      <c r="Z11" s="198" t="s">
        <v>54</v>
      </c>
      <c r="AA11" s="198" t="s">
        <v>54</v>
      </c>
      <c r="AB11" s="198" t="s">
        <v>54</v>
      </c>
      <c r="AC11" s="191"/>
      <c r="AD11" s="191"/>
      <c r="AF11" s="198" t="s">
        <v>235</v>
      </c>
      <c r="AG11" s="216" t="s">
        <v>235</v>
      </c>
      <c r="AH11" s="216" t="s">
        <v>235</v>
      </c>
      <c r="AI11" s="191"/>
      <c r="AJ11" s="183" t="s">
        <v>54</v>
      </c>
      <c r="AK11" s="198" t="s">
        <v>54</v>
      </c>
      <c r="AL11" s="198" t="s">
        <v>54</v>
      </c>
      <c r="AM11" s="191"/>
      <c r="AN11" s="198" t="s">
        <v>54</v>
      </c>
      <c r="AO11" s="191"/>
      <c r="AP11" s="191"/>
      <c r="AR11" s="198" t="s">
        <v>235</v>
      </c>
      <c r="AS11" s="198" t="s">
        <v>235</v>
      </c>
      <c r="AT11" s="183" t="s">
        <v>252</v>
      </c>
      <c r="AU11" s="198" t="s">
        <v>235</v>
      </c>
      <c r="AV11" s="227" t="s">
        <v>253</v>
      </c>
      <c r="AW11" s="227" t="s">
        <v>235</v>
      </c>
      <c r="AX11" s="212"/>
      <c r="AY11" s="223"/>
      <c r="AZ11" s="217" t="s">
        <v>235</v>
      </c>
      <c r="BA11" s="191"/>
      <c r="BB11" s="198" t="s">
        <v>54</v>
      </c>
      <c r="BC11" s="228" t="s">
        <v>254</v>
      </c>
      <c r="BD11" s="222" t="s">
        <v>54</v>
      </c>
      <c r="BE11" s="198" t="s">
        <v>54</v>
      </c>
      <c r="BF11" s="191"/>
      <c r="BH11" s="198"/>
      <c r="BI11" s="198" t="s">
        <v>255</v>
      </c>
      <c r="BJ11" s="198" t="s">
        <v>248</v>
      </c>
      <c r="BK11" s="198" t="s">
        <v>256</v>
      </c>
      <c r="BL11" s="198" t="s">
        <v>235</v>
      </c>
      <c r="BM11" s="183" t="s">
        <v>138</v>
      </c>
      <c r="BN11" s="198" t="s">
        <v>235</v>
      </c>
      <c r="BO11" s="198"/>
      <c r="BP11" s="198" t="s">
        <v>41</v>
      </c>
      <c r="BQ11" s="191"/>
      <c r="BR11" s="198" t="s">
        <v>54</v>
      </c>
      <c r="BS11" s="198"/>
      <c r="BT11" s="198" t="s">
        <v>54</v>
      </c>
      <c r="BU11" s="191"/>
      <c r="BW11" s="198"/>
      <c r="BX11" s="198" t="s">
        <v>235</v>
      </c>
      <c r="BY11" s="198" t="s">
        <v>235</v>
      </c>
      <c r="BZ11" s="198" t="s">
        <v>235</v>
      </c>
      <c r="CA11" s="198" t="s">
        <v>41</v>
      </c>
      <c r="CB11" s="191"/>
      <c r="CC11" s="198" t="s">
        <v>54</v>
      </c>
      <c r="CD11" s="228" t="s">
        <v>254</v>
      </c>
      <c r="CE11" s="198" t="s">
        <v>54</v>
      </c>
      <c r="CF11" s="198"/>
      <c r="CG11" s="198" t="s">
        <v>54</v>
      </c>
    </row>
    <row r="12" spans="1:106">
      <c r="A12" s="180"/>
      <c r="C12" s="224"/>
      <c r="E12" s="180" t="s">
        <v>257</v>
      </c>
      <c r="F12" s="373">
        <f>+'Total Program Inputs'!G14</f>
        <v>7820</v>
      </c>
      <c r="G12" s="374"/>
      <c r="H12" s="374"/>
      <c r="J12" s="178"/>
      <c r="L12" s="209" t="s">
        <v>258</v>
      </c>
      <c r="M12" s="230" t="s">
        <v>259</v>
      </c>
      <c r="N12" s="230" t="s">
        <v>260</v>
      </c>
      <c r="O12" s="230" t="s">
        <v>261</v>
      </c>
      <c r="P12" s="230" t="s">
        <v>262</v>
      </c>
      <c r="Q12" s="230" t="s">
        <v>263</v>
      </c>
      <c r="R12" s="230" t="s">
        <v>264</v>
      </c>
      <c r="S12" s="230" t="s">
        <v>265</v>
      </c>
      <c r="T12" s="230" t="s">
        <v>266</v>
      </c>
      <c r="U12" s="230" t="s">
        <v>267</v>
      </c>
      <c r="V12" s="230" t="s">
        <v>268</v>
      </c>
      <c r="W12" s="230" t="s">
        <v>269</v>
      </c>
      <c r="X12" s="230" t="s">
        <v>270</v>
      </c>
      <c r="Y12" s="230" t="s">
        <v>271</v>
      </c>
      <c r="Z12" s="230" t="s">
        <v>272</v>
      </c>
      <c r="AA12" s="230" t="s">
        <v>273</v>
      </c>
      <c r="AB12" s="230" t="s">
        <v>274</v>
      </c>
      <c r="AE12" s="209" t="s">
        <v>258</v>
      </c>
      <c r="AF12" s="230" t="s">
        <v>259</v>
      </c>
      <c r="AG12" s="230" t="s">
        <v>260</v>
      </c>
      <c r="AH12" s="230" t="s">
        <v>261</v>
      </c>
      <c r="AJ12" s="230" t="s">
        <v>262</v>
      </c>
      <c r="AK12" s="230" t="s">
        <v>263</v>
      </c>
      <c r="AL12" s="230" t="s">
        <v>264</v>
      </c>
      <c r="AN12" s="230" t="s">
        <v>265</v>
      </c>
      <c r="AQ12" s="209" t="s">
        <v>258</v>
      </c>
      <c r="AR12" s="230" t="s">
        <v>259</v>
      </c>
      <c r="AS12" s="230" t="s">
        <v>260</v>
      </c>
      <c r="AT12" s="230" t="s">
        <v>261</v>
      </c>
      <c r="AU12" s="230" t="s">
        <v>262</v>
      </c>
      <c r="AV12" s="230" t="s">
        <v>263</v>
      </c>
      <c r="AW12" s="230" t="s">
        <v>264</v>
      </c>
      <c r="AX12" s="231"/>
      <c r="AY12" s="231"/>
      <c r="AZ12" s="230" t="s">
        <v>265</v>
      </c>
      <c r="BA12" s="191"/>
      <c r="BB12" s="230" t="s">
        <v>266</v>
      </c>
      <c r="BC12" s="230" t="s">
        <v>267</v>
      </c>
      <c r="BD12" s="230" t="s">
        <v>268</v>
      </c>
      <c r="BE12" s="230" t="s">
        <v>269</v>
      </c>
      <c r="BH12" s="209" t="s">
        <v>258</v>
      </c>
      <c r="BI12" s="230" t="s">
        <v>259</v>
      </c>
      <c r="BJ12" s="230" t="s">
        <v>260</v>
      </c>
      <c r="BK12" s="230" t="s">
        <v>261</v>
      </c>
      <c r="BL12" s="230" t="s">
        <v>262</v>
      </c>
      <c r="BM12" s="230" t="s">
        <v>263</v>
      </c>
      <c r="BN12" s="230" t="s">
        <v>264</v>
      </c>
      <c r="BO12" s="230"/>
      <c r="BP12" s="230" t="s">
        <v>265</v>
      </c>
      <c r="BR12" s="230" t="s">
        <v>266</v>
      </c>
      <c r="BS12" s="203"/>
      <c r="BT12" s="230" t="s">
        <v>267</v>
      </c>
      <c r="BW12" s="209" t="s">
        <v>258</v>
      </c>
      <c r="BX12" s="230" t="s">
        <v>259</v>
      </c>
      <c r="BY12" s="230" t="s">
        <v>260</v>
      </c>
      <c r="BZ12" s="230" t="s">
        <v>261</v>
      </c>
      <c r="CA12" s="230" t="s">
        <v>262</v>
      </c>
      <c r="CC12" s="230" t="s">
        <v>263</v>
      </c>
      <c r="CD12" s="230" t="s">
        <v>264</v>
      </c>
      <c r="CE12" s="230" t="s">
        <v>265</v>
      </c>
      <c r="CF12" s="203"/>
      <c r="CG12" s="230" t="s">
        <v>266</v>
      </c>
    </row>
    <row r="13" spans="1:106">
      <c r="A13" s="180" t="s">
        <v>275</v>
      </c>
      <c r="C13" s="375">
        <f>+'Gas Input Table Summary'!$D$9</f>
        <v>0.12234</v>
      </c>
      <c r="E13" s="180" t="s">
        <v>276</v>
      </c>
      <c r="F13" s="220">
        <f>SUM(F11:F12)</f>
        <v>8537</v>
      </c>
      <c r="G13" s="232"/>
      <c r="H13" s="232"/>
      <c r="J13" s="233"/>
      <c r="L13" s="233"/>
      <c r="M13" s="233"/>
      <c r="N13" s="233"/>
      <c r="Q13" s="233"/>
      <c r="R13" s="179"/>
      <c r="S13" s="233"/>
      <c r="T13" s="233"/>
      <c r="V13" s="198"/>
      <c r="W13" s="233"/>
      <c r="X13" s="233"/>
      <c r="Z13" s="233"/>
      <c r="AA13" s="233"/>
      <c r="AB13" s="233"/>
      <c r="AE13" s="233"/>
      <c r="AF13" s="233"/>
      <c r="AH13" s="233"/>
      <c r="AL13" s="233"/>
      <c r="AN13" s="233"/>
      <c r="AQ13" s="233"/>
      <c r="AR13" s="233"/>
      <c r="AS13" s="233"/>
      <c r="AU13" s="233"/>
      <c r="AW13" s="181"/>
      <c r="AX13" s="234"/>
      <c r="AY13" s="235"/>
      <c r="AZ13" s="233"/>
      <c r="BB13" s="233"/>
      <c r="BC13" s="233"/>
      <c r="BD13" s="233"/>
      <c r="BE13" s="233"/>
      <c r="BH13" s="233"/>
      <c r="BI13" s="233"/>
      <c r="BJ13" s="233"/>
      <c r="BK13" s="233"/>
      <c r="BL13" s="233"/>
      <c r="BN13" s="233"/>
      <c r="BO13" s="233"/>
      <c r="BP13" s="233"/>
      <c r="BR13" s="233"/>
      <c r="BS13" s="233"/>
      <c r="BT13" s="233"/>
      <c r="BW13" s="233"/>
      <c r="BX13" s="233"/>
      <c r="BY13" s="233"/>
      <c r="BZ13" s="233"/>
      <c r="CA13" s="233"/>
      <c r="CC13" s="233"/>
      <c r="CD13" s="233"/>
      <c r="CE13" s="233"/>
      <c r="CF13" s="233"/>
      <c r="CG13" s="233"/>
    </row>
    <row r="14" spans="1:106">
      <c r="A14" s="180" t="s">
        <v>277</v>
      </c>
      <c r="C14" s="224">
        <f>+'Gas Input Table Summary'!$D$10</f>
        <v>3.5000000000000003E-2</v>
      </c>
      <c r="F14" s="236"/>
      <c r="G14" s="237"/>
      <c r="H14" s="237"/>
      <c r="J14" s="178">
        <f>$C$47-$C$45</f>
        <v>1</v>
      </c>
      <c r="L14" s="233">
        <f>$C$47</f>
        <v>2018</v>
      </c>
      <c r="M14" s="265">
        <f>ROUND(IF($C$47+$F$23&gt;L14,F25*F30,0),0)</f>
        <v>653</v>
      </c>
      <c r="N14" s="239">
        <f t="shared" ref="N14:N36" si="0">ROUND($C$17*(1+$C$18)^J14,3)</f>
        <v>2.4940000000000002</v>
      </c>
      <c r="O14" s="220">
        <f t="shared" ref="O14:O36" si="1">ROUND(M14*N14,0)</f>
        <v>1629</v>
      </c>
      <c r="P14" s="239">
        <f t="shared" ref="P14:P36" si="2">ROUND($C$25*(1+$C$26)^J14,3)</f>
        <v>0</v>
      </c>
      <c r="Q14" s="220">
        <f>ROUND(M14*P14,0)</f>
        <v>0</v>
      </c>
      <c r="R14" s="376">
        <f t="shared" ref="R14:R36" si="3">O14+Q14</f>
        <v>1629</v>
      </c>
      <c r="S14" s="377">
        <f t="shared" ref="S14:S36" si="4">ROUND(M14*$C$23,1)</f>
        <v>6.5</v>
      </c>
      <c r="T14" s="220">
        <f t="shared" ref="T14:T36" si="5">ROUND($C$20*(1+$C$21)^J14,0)</f>
        <v>149</v>
      </c>
      <c r="U14" s="378">
        <f>ROUND(S14*T14,0)</f>
        <v>969</v>
      </c>
      <c r="V14" s="232">
        <f>ROUND(+U14+R14,0)</f>
        <v>2598</v>
      </c>
      <c r="W14" s="241">
        <f t="shared" ref="W14:W36" si="6">ROUND($H$36*(1+$C$11)^J14,3)</f>
        <v>1.8049999999999999</v>
      </c>
      <c r="X14" s="379">
        <f t="shared" ref="X14:X36" si="7">ROUND((1-$H$38)*(W14*M14),0)</f>
        <v>931</v>
      </c>
      <c r="Y14" s="243">
        <f>ROUND($F$11,0)</f>
        <v>717</v>
      </c>
      <c r="Z14" s="243">
        <f>ROUND($F$12,0)</f>
        <v>7820</v>
      </c>
      <c r="AA14" s="243">
        <f t="shared" ref="AA14:AA36" si="8">SUM(X14:Z14)</f>
        <v>9468</v>
      </c>
      <c r="AB14" s="220">
        <f t="shared" ref="AB14:AB36" si="9">V14-AA14</f>
        <v>-6870</v>
      </c>
      <c r="AE14" s="233">
        <f>$C$47</f>
        <v>2018</v>
      </c>
      <c r="AF14" s="220">
        <f t="shared" ref="AF14:AF36" si="10">+R14</f>
        <v>1629</v>
      </c>
      <c r="AG14" s="242">
        <f t="shared" ref="AG14:AG36" si="11">+U14</f>
        <v>969</v>
      </c>
      <c r="AH14" s="243">
        <f>+AG14+AF14</f>
        <v>2598</v>
      </c>
      <c r="AJ14" s="242">
        <f>ROUND(Y14,0)</f>
        <v>717</v>
      </c>
      <c r="AK14" s="242">
        <f>ROUND(Z14,0)</f>
        <v>7820</v>
      </c>
      <c r="AL14" s="220">
        <f t="shared" ref="AL14:AL36" si="12">SUM(AJ14:AK14)</f>
        <v>8537</v>
      </c>
      <c r="AN14" s="220">
        <f t="shared" ref="AN14:AN36" si="13">+AH14-AL14</f>
        <v>-5939</v>
      </c>
      <c r="AQ14" s="233">
        <f>$C$47</f>
        <v>2018</v>
      </c>
      <c r="AR14" s="220">
        <f t="shared" ref="AR14:AR36" si="14">AF14</f>
        <v>1629</v>
      </c>
      <c r="AS14" s="220">
        <f t="shared" ref="AS14:AS36" si="15">+AG14</f>
        <v>969</v>
      </c>
      <c r="AT14" s="244">
        <f t="shared" ref="AT14:AT36" si="16">ROUND(($C$28/(1-$C$31))*(1+$C$29)^J14,3)</f>
        <v>2.9000000000000001E-2</v>
      </c>
      <c r="AU14" s="245">
        <f>ROUND(IF($C$47+$F$23&gt;$AQ14,$F$30*$F$27,0)*AT14,0)</f>
        <v>161</v>
      </c>
      <c r="AV14" s="239">
        <f t="shared" ref="AV14:AV36" si="17">ROUND($C$33*(1+$C$34)^J14,3)</f>
        <v>0.38800000000000001</v>
      </c>
      <c r="AW14" s="220">
        <f t="shared" ref="AW14:AW36" si="18">ROUND(AV14*M14,0)</f>
        <v>253</v>
      </c>
      <c r="AX14" s="244"/>
      <c r="AY14" s="245"/>
      <c r="AZ14" s="220">
        <f>ROUND(AR14+AS14+AU14+AW14+AY14,0)</f>
        <v>3012</v>
      </c>
      <c r="BA14" s="246"/>
      <c r="BB14" s="243">
        <f>ROUND($F$13,0)</f>
        <v>8537</v>
      </c>
      <c r="BC14" s="243">
        <f>ROUND((F15*F30)-Z14,0)</f>
        <v>7030</v>
      </c>
      <c r="BD14" s="247">
        <f>BB14+BC14</f>
        <v>15567</v>
      </c>
      <c r="BE14" s="243">
        <f t="shared" ref="BE14:BE36" si="19">AZ14-BD14</f>
        <v>-12555</v>
      </c>
      <c r="BH14" s="233">
        <f>$C$47</f>
        <v>2018</v>
      </c>
      <c r="BI14" s="220">
        <f>+F12</f>
        <v>7820</v>
      </c>
      <c r="BJ14" s="265">
        <f t="shared" ref="BJ14:BJ36" si="20">+M14</f>
        <v>653</v>
      </c>
      <c r="BK14" s="248">
        <f t="shared" ref="BK14:BK36" si="21">ROUND($C$10*(1+$C$11)^J14,3)</f>
        <v>6.3639999999999999</v>
      </c>
      <c r="BL14" s="220">
        <f>ROUND(BJ14*BK14,0)</f>
        <v>4156</v>
      </c>
      <c r="BM14" s="248">
        <f t="shared" ref="BM14:BM36" si="22">ROUND($C$13*(1+$C$14)^J14,3)</f>
        <v>0.127</v>
      </c>
      <c r="BN14" s="245">
        <f>ROUND(IF($C$47+$F$23&gt;$BH14,$F$30*$F$27,0)*BM14,0)</f>
        <v>703</v>
      </c>
      <c r="BO14" s="245"/>
      <c r="BP14" s="220">
        <f t="shared" ref="BP14:BP36" si="23">BI14+BL14+BN14+BO14</f>
        <v>12679</v>
      </c>
      <c r="BR14" s="220">
        <f>ROUND(F15*F30,0)</f>
        <v>14850</v>
      </c>
      <c r="BS14" s="220"/>
      <c r="BT14" s="220">
        <f>BP14-BR14</f>
        <v>-2171</v>
      </c>
      <c r="BW14" s="233">
        <f>$C$47</f>
        <v>2018</v>
      </c>
      <c r="BX14" s="220">
        <f t="shared" ref="BX14:BX36" si="24">$R14</f>
        <v>1629</v>
      </c>
      <c r="BY14" s="220">
        <f>U14</f>
        <v>969</v>
      </c>
      <c r="BZ14" s="249">
        <f>AU14</f>
        <v>161</v>
      </c>
      <c r="CA14" s="220">
        <f>SUM(BX14:BZ14)</f>
        <v>2759</v>
      </c>
      <c r="CC14" s="220">
        <f>BB14</f>
        <v>8537</v>
      </c>
      <c r="CD14" s="220">
        <f>BC14</f>
        <v>7030</v>
      </c>
      <c r="CE14" s="220">
        <f>SUM(CC14:CD14)</f>
        <v>15567</v>
      </c>
      <c r="CF14" s="220"/>
      <c r="CG14" s="220">
        <f>CA14-CE14</f>
        <v>-12808</v>
      </c>
    </row>
    <row r="15" spans="1:106">
      <c r="A15" s="180" t="s">
        <v>278</v>
      </c>
      <c r="C15" s="250" t="str">
        <f>+'Gas Input Table Summary'!$D$11</f>
        <v>Kwh</v>
      </c>
      <c r="E15" s="180" t="s">
        <v>279</v>
      </c>
      <c r="F15" s="380">
        <f>ROUND('Database Inputs'!K13,0)</f>
        <v>110</v>
      </c>
      <c r="G15" s="252"/>
      <c r="H15" s="252"/>
      <c r="J15" s="178">
        <f t="shared" ref="J15:J36" si="25">J14+1</f>
        <v>2</v>
      </c>
      <c r="L15" s="233">
        <f t="shared" ref="L15:L36" si="26">L14+1</f>
        <v>2019</v>
      </c>
      <c r="M15" s="238">
        <f>ROUND(IF($C$47+$F$23&gt;L15,$F$25*$F$30,0)+IF($C$48+$G$23&gt;L15,$G$25*$G$30,0),0)</f>
        <v>653</v>
      </c>
      <c r="N15" s="253">
        <f t="shared" si="0"/>
        <v>2.5819999999999999</v>
      </c>
      <c r="O15" s="381">
        <f t="shared" si="1"/>
        <v>1686</v>
      </c>
      <c r="P15" s="253">
        <f t="shared" si="2"/>
        <v>0</v>
      </c>
      <c r="Q15" s="254">
        <f t="shared" ref="Q15:Q36" si="27">ROUND(M15*P15,0)</f>
        <v>0</v>
      </c>
      <c r="R15" s="382">
        <f t="shared" si="3"/>
        <v>1686</v>
      </c>
      <c r="S15" s="377">
        <f t="shared" si="4"/>
        <v>6.5</v>
      </c>
      <c r="T15" s="254">
        <f t="shared" si="5"/>
        <v>151</v>
      </c>
      <c r="U15" s="383">
        <f>ROUND(S15*T15,0)</f>
        <v>982</v>
      </c>
      <c r="V15" s="238">
        <f t="shared" ref="V15:V36" si="28">ROUND(+U15+R15,0)</f>
        <v>2668</v>
      </c>
      <c r="W15" s="255">
        <f t="shared" si="6"/>
        <v>1.8680000000000001</v>
      </c>
      <c r="X15" s="256">
        <f t="shared" si="7"/>
        <v>964</v>
      </c>
      <c r="Y15" s="256">
        <f>ROUND($G$11,0)</f>
        <v>0</v>
      </c>
      <c r="Z15" s="256">
        <f>ROUND($G$12,0)</f>
        <v>0</v>
      </c>
      <c r="AA15" s="254">
        <f t="shared" si="8"/>
        <v>964</v>
      </c>
      <c r="AB15" s="256">
        <f t="shared" si="9"/>
        <v>1704</v>
      </c>
      <c r="AE15" s="233">
        <f t="shared" ref="AE15:AE36" si="29">AE14+1</f>
        <v>2019</v>
      </c>
      <c r="AF15" s="256">
        <f>+R15</f>
        <v>1686</v>
      </c>
      <c r="AG15" s="236">
        <f>+U15</f>
        <v>982</v>
      </c>
      <c r="AH15" s="256">
        <f>+AG15+AF15</f>
        <v>2668</v>
      </c>
      <c r="AJ15" s="257">
        <f t="shared" ref="AJ15:AK34" si="30">ROUND(Y15,0)</f>
        <v>0</v>
      </c>
      <c r="AK15" s="257">
        <f t="shared" si="30"/>
        <v>0</v>
      </c>
      <c r="AL15" s="258">
        <f t="shared" si="12"/>
        <v>0</v>
      </c>
      <c r="AN15" s="259">
        <f>+AH15-AL15</f>
        <v>2668</v>
      </c>
      <c r="AQ15" s="233">
        <f t="shared" ref="AQ15:AQ36" si="31">AQ14+1</f>
        <v>2019</v>
      </c>
      <c r="AR15" s="256">
        <f t="shared" si="14"/>
        <v>1686</v>
      </c>
      <c r="AS15" s="256">
        <f t="shared" si="15"/>
        <v>982</v>
      </c>
      <c r="AT15" s="260">
        <f t="shared" si="16"/>
        <v>0.03</v>
      </c>
      <c r="AU15" s="283">
        <f>ROUND((IF($C$47+$F$23&gt;$AQ15,$F$27*$F$30,0)+IF($C$48+$G$23&gt;AQ15,$G$27*$G$30,0))*AT15,0)</f>
        <v>166</v>
      </c>
      <c r="AV15" s="253">
        <f t="shared" si="17"/>
        <v>0.39700000000000002</v>
      </c>
      <c r="AW15" s="256">
        <f t="shared" si="18"/>
        <v>259</v>
      </c>
      <c r="AX15" s="260"/>
      <c r="AY15" s="261"/>
      <c r="AZ15" s="256">
        <f t="shared" ref="AZ15:AZ36" si="32">ROUND(AR15+AS15+AU15+AW15+AY15,0)</f>
        <v>3093</v>
      </c>
      <c r="BA15" s="246"/>
      <c r="BB15" s="256">
        <f>ROUND($G$13,0)</f>
        <v>0</v>
      </c>
      <c r="BC15" s="256">
        <f>ROUND(($G$15*$G$30)-$Z$15,0)</f>
        <v>0</v>
      </c>
      <c r="BD15" s="262">
        <f t="shared" ref="BD15:BD36" si="33">BB15+BC15</f>
        <v>0</v>
      </c>
      <c r="BE15" s="256">
        <f t="shared" si="19"/>
        <v>3093</v>
      </c>
      <c r="BH15" s="233">
        <f t="shared" ref="BH15:BH36" si="34">BH14+1</f>
        <v>2019</v>
      </c>
      <c r="BI15" s="256">
        <f>+G12</f>
        <v>0</v>
      </c>
      <c r="BJ15" s="265">
        <f t="shared" si="20"/>
        <v>653</v>
      </c>
      <c r="BK15" s="263">
        <f t="shared" si="21"/>
        <v>6.5869999999999997</v>
      </c>
      <c r="BL15" s="256">
        <f>ROUND(BJ15*BK15,0)</f>
        <v>4301</v>
      </c>
      <c r="BM15" s="263">
        <f t="shared" si="22"/>
        <v>0.13100000000000001</v>
      </c>
      <c r="BN15" s="283">
        <f>ROUND((IF($C$47+$F$23&gt;BH15,$F$27*$F$30,0)+IF($C$48+$G$23&gt;BH15,$G$27*$G$30,0))*BM15,0)</f>
        <v>725</v>
      </c>
      <c r="BO15" s="264"/>
      <c r="BP15" s="256">
        <f t="shared" si="23"/>
        <v>5026</v>
      </c>
      <c r="BR15" s="256">
        <f>ROUND($G$15*$G$30,0)</f>
        <v>0</v>
      </c>
      <c r="BS15" s="256"/>
      <c r="BT15" s="256">
        <f t="shared" ref="BT15:BT36" si="35">BP15-BR15</f>
        <v>5026</v>
      </c>
      <c r="BW15" s="233">
        <f t="shared" ref="BW15:BW36" si="36">BW14+1</f>
        <v>2019</v>
      </c>
      <c r="BX15" s="256">
        <f t="shared" si="24"/>
        <v>1686</v>
      </c>
      <c r="BY15" s="265">
        <f t="shared" ref="BY15:BY36" si="37">U15</f>
        <v>982</v>
      </c>
      <c r="BZ15" s="266">
        <f t="shared" ref="BZ15:BZ36" si="38">AU15</f>
        <v>166</v>
      </c>
      <c r="CA15" s="256">
        <f t="shared" ref="CA15:CA36" si="39">SUM(BX15:BZ15)</f>
        <v>2834</v>
      </c>
      <c r="CC15" s="256">
        <f t="shared" ref="CC15:CD34" si="40">BB15</f>
        <v>0</v>
      </c>
      <c r="CD15" s="256">
        <f t="shared" si="40"/>
        <v>0</v>
      </c>
      <c r="CE15" s="256">
        <f t="shared" ref="CE15:CE36" si="41">SUM(CC15:CD15)</f>
        <v>0</v>
      </c>
      <c r="CF15" s="256"/>
      <c r="CG15" s="256">
        <f>CA15-CE15</f>
        <v>2834</v>
      </c>
    </row>
    <row r="16" spans="1:106">
      <c r="F16" s="265"/>
      <c r="G16" s="238"/>
      <c r="H16" s="238"/>
      <c r="J16" s="178">
        <f t="shared" si="25"/>
        <v>3</v>
      </c>
      <c r="L16" s="233">
        <f t="shared" si="26"/>
        <v>2020</v>
      </c>
      <c r="M16" s="238">
        <f>ROUND(IF($C$47+$F$23&gt;L16,$F$25*$F$30,0)+IF($C$48+$G$23&gt;L16,$G$25*$G$30,0)+IF($C$49+$H$23&gt;L16,$H$25*$H$30,0),0)</f>
        <v>653</v>
      </c>
      <c r="N16" s="253">
        <f>ROUND($C$17*(1+$C$18)^J16,3)</f>
        <v>2.6720000000000002</v>
      </c>
      <c r="O16" s="381">
        <f>ROUND(M16*N16,0)</f>
        <v>1745</v>
      </c>
      <c r="P16" s="253">
        <f>ROUND($C$25*(1+$C$26)^J16,3)</f>
        <v>0</v>
      </c>
      <c r="Q16" s="254">
        <f t="shared" si="27"/>
        <v>0</v>
      </c>
      <c r="R16" s="382">
        <f>O16+Q16</f>
        <v>1745</v>
      </c>
      <c r="S16" s="377">
        <f>ROUND(M16*$C$23,1)</f>
        <v>6.5</v>
      </c>
      <c r="T16" s="254">
        <f>ROUND($C$20*(1+$C$21)^J16,0)</f>
        <v>152</v>
      </c>
      <c r="U16" s="383">
        <f>ROUND(S16*T16,0)</f>
        <v>988</v>
      </c>
      <c r="V16" s="238">
        <f>ROUND(+U16+R16,0)</f>
        <v>2733</v>
      </c>
      <c r="W16" s="255">
        <f>ROUND($H$36*(1+$C$11)^J16,3)</f>
        <v>1.9339999999999999</v>
      </c>
      <c r="X16" s="256">
        <f>ROUND((1-$H$38)*(W16*M16),0)</f>
        <v>998</v>
      </c>
      <c r="Y16" s="256">
        <f>ROUND($H$11,0)</f>
        <v>0</v>
      </c>
      <c r="Z16" s="256">
        <f>ROUND($H$12,0)</f>
        <v>0</v>
      </c>
      <c r="AA16" s="254">
        <f t="shared" si="8"/>
        <v>998</v>
      </c>
      <c r="AB16" s="256">
        <f>V16-AA16</f>
        <v>1735</v>
      </c>
      <c r="AE16" s="233">
        <f t="shared" si="29"/>
        <v>2020</v>
      </c>
      <c r="AF16" s="256">
        <f t="shared" si="10"/>
        <v>1745</v>
      </c>
      <c r="AG16" s="236">
        <f t="shared" si="11"/>
        <v>988</v>
      </c>
      <c r="AH16" s="256">
        <f t="shared" ref="AH16:AH36" si="42">+AG16+AF16</f>
        <v>2733</v>
      </c>
      <c r="AJ16" s="257">
        <f t="shared" si="30"/>
        <v>0</v>
      </c>
      <c r="AK16" s="257">
        <f t="shared" si="30"/>
        <v>0</v>
      </c>
      <c r="AL16" s="258">
        <f t="shared" si="12"/>
        <v>0</v>
      </c>
      <c r="AN16" s="259">
        <f t="shared" si="13"/>
        <v>2733</v>
      </c>
      <c r="AQ16" s="233">
        <f t="shared" si="31"/>
        <v>2020</v>
      </c>
      <c r="AR16" s="256">
        <f t="shared" si="14"/>
        <v>1745</v>
      </c>
      <c r="AS16" s="256">
        <f t="shared" si="15"/>
        <v>988</v>
      </c>
      <c r="AT16" s="260">
        <f>ROUND(($C$28/(1-$C$31))*(1+$C$29)^J16,3)</f>
        <v>3.1E-2</v>
      </c>
      <c r="AU16" s="283">
        <f>ROUND((IF($C$47+$F$23&gt;$AQ16,$F$27*$F$30,0)+IF($C$48+$G$23&gt;AQ16,$G$27*$G$30,0)+IF($C$49+$H$23&gt;AQ16,$H$27*$H$30,0))*AT16,0)</f>
        <v>172</v>
      </c>
      <c r="AV16" s="253">
        <f t="shared" si="17"/>
        <v>0.40500000000000003</v>
      </c>
      <c r="AW16" s="256">
        <f t="shared" si="18"/>
        <v>264</v>
      </c>
      <c r="AX16" s="260"/>
      <c r="AY16" s="261"/>
      <c r="AZ16" s="256">
        <f t="shared" si="32"/>
        <v>3169</v>
      </c>
      <c r="BA16" s="246"/>
      <c r="BB16" s="256">
        <f>ROUND($H$13,0)</f>
        <v>0</v>
      </c>
      <c r="BC16" s="256">
        <f>ROUND(($H$15*$H$30)-$Z$16,0)</f>
        <v>0</v>
      </c>
      <c r="BD16" s="262">
        <f t="shared" si="33"/>
        <v>0</v>
      </c>
      <c r="BE16" s="256">
        <f t="shared" si="19"/>
        <v>3169</v>
      </c>
      <c r="BH16" s="233">
        <f t="shared" si="34"/>
        <v>2020</v>
      </c>
      <c r="BI16" s="256">
        <f>ROUND(H12,0)</f>
        <v>0</v>
      </c>
      <c r="BJ16" s="265">
        <f t="shared" si="20"/>
        <v>653</v>
      </c>
      <c r="BK16" s="263">
        <f t="shared" si="21"/>
        <v>6.8179999999999996</v>
      </c>
      <c r="BL16" s="256">
        <f t="shared" ref="BL16:BL36" si="43">ROUND(BJ16*BK16,0)</f>
        <v>4452</v>
      </c>
      <c r="BM16" s="263">
        <f t="shared" si="22"/>
        <v>0.13600000000000001</v>
      </c>
      <c r="BN16" s="283">
        <f>ROUND((IF($C$47+$F$23&gt;BH16,$F$27*$F$30,0)+IF($C$49+$H$23&gt;BH16,$H$27*$H$30,0)+IF($C$48+$G$23&gt;BH16,$G$27*$G$30,0))*BM16,0)</f>
        <v>753</v>
      </c>
      <c r="BO16" s="264"/>
      <c r="BP16" s="256">
        <f t="shared" si="23"/>
        <v>5205</v>
      </c>
      <c r="BR16" s="256">
        <f>ROUND($H$15*$H$30,0)</f>
        <v>0</v>
      </c>
      <c r="BS16" s="256"/>
      <c r="BT16" s="256">
        <f t="shared" si="35"/>
        <v>5205</v>
      </c>
      <c r="BW16" s="233">
        <f t="shared" si="36"/>
        <v>2020</v>
      </c>
      <c r="BX16" s="256">
        <f t="shared" si="24"/>
        <v>1745</v>
      </c>
      <c r="BY16" s="265">
        <f t="shared" si="37"/>
        <v>988</v>
      </c>
      <c r="BZ16" s="266">
        <f t="shared" si="38"/>
        <v>172</v>
      </c>
      <c r="CA16" s="256">
        <f t="shared" si="39"/>
        <v>2905</v>
      </c>
      <c r="CC16" s="256">
        <f t="shared" si="40"/>
        <v>0</v>
      </c>
      <c r="CD16" s="256">
        <f t="shared" si="40"/>
        <v>0</v>
      </c>
      <c r="CE16" s="256">
        <f t="shared" si="41"/>
        <v>0</v>
      </c>
      <c r="CF16" s="256"/>
      <c r="CG16" s="256">
        <f t="shared" ref="CG16:CG36" si="44">CA16-CE16</f>
        <v>2905</v>
      </c>
    </row>
    <row r="17" spans="1:106">
      <c r="A17" s="180" t="s">
        <v>280</v>
      </c>
      <c r="C17" s="219">
        <f>+'Gas Input Table Summary'!$D$12</f>
        <v>2.41</v>
      </c>
      <c r="D17" s="268"/>
      <c r="E17" s="180" t="s">
        <v>281</v>
      </c>
      <c r="F17" s="225">
        <f>+'Gas Input Table Summary'!D35</f>
        <v>0</v>
      </c>
      <c r="G17" s="226"/>
      <c r="H17" s="226"/>
      <c r="J17" s="178">
        <f t="shared" si="25"/>
        <v>4</v>
      </c>
      <c r="L17" s="233">
        <f t="shared" si="26"/>
        <v>2021</v>
      </c>
      <c r="M17" s="238">
        <f t="shared" ref="M17:M36" si="45">ROUND(IF($C$47+$F$23&gt;L17,$F$25*$F$30,0)+IF($C$48+$G$23&gt;L17,$G$25*$G$30,0)+IF($C$49+$H$23&gt;L17,$H$25*$H$30,0),0)</f>
        <v>653</v>
      </c>
      <c r="N17" s="253">
        <f t="shared" si="0"/>
        <v>2.766</v>
      </c>
      <c r="O17" s="381">
        <f t="shared" si="1"/>
        <v>1806</v>
      </c>
      <c r="P17" s="253">
        <f t="shared" si="2"/>
        <v>0</v>
      </c>
      <c r="Q17" s="254">
        <f t="shared" si="27"/>
        <v>0</v>
      </c>
      <c r="R17" s="382">
        <f t="shared" si="3"/>
        <v>1806</v>
      </c>
      <c r="S17" s="377">
        <f t="shared" si="4"/>
        <v>6.5</v>
      </c>
      <c r="T17" s="254">
        <f t="shared" si="5"/>
        <v>154</v>
      </c>
      <c r="U17" s="383">
        <f t="shared" ref="U17:U36" si="46">ROUND(S17*T17,0)</f>
        <v>1001</v>
      </c>
      <c r="V17" s="238">
        <f t="shared" si="28"/>
        <v>2807</v>
      </c>
      <c r="W17" s="255">
        <f t="shared" si="6"/>
        <v>2.0009999999999999</v>
      </c>
      <c r="X17" s="256">
        <f t="shared" si="7"/>
        <v>1032</v>
      </c>
      <c r="Y17" s="256">
        <v>0</v>
      </c>
      <c r="Z17" s="256">
        <v>0</v>
      </c>
      <c r="AA17" s="254">
        <f t="shared" si="8"/>
        <v>1032</v>
      </c>
      <c r="AB17" s="256">
        <f t="shared" si="9"/>
        <v>1775</v>
      </c>
      <c r="AE17" s="233">
        <f t="shared" si="29"/>
        <v>2021</v>
      </c>
      <c r="AF17" s="256">
        <f t="shared" si="10"/>
        <v>1806</v>
      </c>
      <c r="AG17" s="236">
        <f t="shared" si="11"/>
        <v>1001</v>
      </c>
      <c r="AH17" s="256">
        <f t="shared" si="42"/>
        <v>2807</v>
      </c>
      <c r="AJ17" s="257">
        <f t="shared" si="30"/>
        <v>0</v>
      </c>
      <c r="AK17" s="257">
        <f t="shared" si="30"/>
        <v>0</v>
      </c>
      <c r="AL17" s="258">
        <f t="shared" si="12"/>
        <v>0</v>
      </c>
      <c r="AN17" s="259">
        <f t="shared" si="13"/>
        <v>2807</v>
      </c>
      <c r="AQ17" s="233">
        <f t="shared" si="31"/>
        <v>2021</v>
      </c>
      <c r="AR17" s="256">
        <f t="shared" si="14"/>
        <v>1806</v>
      </c>
      <c r="AS17" s="256">
        <f t="shared" si="15"/>
        <v>1001</v>
      </c>
      <c r="AT17" s="260">
        <f>ROUND(($C$28/(1-$C$31))*(1+$C$29)^J17,3)</f>
        <v>3.2000000000000001E-2</v>
      </c>
      <c r="AU17" s="283">
        <f t="shared" ref="AU17:AU36" si="47">ROUND((IF($C$47+$F$23&gt;$AQ17,$F$27*$F$30,0)+IF($C$48+$G$23&gt;AQ17,$G$27*$G$30,0)+IF($C$49+$H$23&gt;AQ17,$H$27*$H$30,0))*AT17,0)</f>
        <v>177</v>
      </c>
      <c r="AV17" s="253">
        <f t="shared" si="17"/>
        <v>0.41399999999999998</v>
      </c>
      <c r="AW17" s="256">
        <f t="shared" si="18"/>
        <v>270</v>
      </c>
      <c r="AX17" s="260"/>
      <c r="AY17" s="261"/>
      <c r="AZ17" s="256">
        <f t="shared" si="32"/>
        <v>3254</v>
      </c>
      <c r="BA17" s="246"/>
      <c r="BB17" s="256">
        <v>0</v>
      </c>
      <c r="BC17" s="256">
        <v>0</v>
      </c>
      <c r="BD17" s="262">
        <f t="shared" si="33"/>
        <v>0</v>
      </c>
      <c r="BE17" s="256">
        <f t="shared" si="19"/>
        <v>3254</v>
      </c>
      <c r="BH17" s="233">
        <f t="shared" si="34"/>
        <v>2021</v>
      </c>
      <c r="BI17" s="256">
        <v>0</v>
      </c>
      <c r="BJ17" s="265">
        <f t="shared" si="20"/>
        <v>653</v>
      </c>
      <c r="BK17" s="263">
        <f t="shared" si="21"/>
        <v>7.056</v>
      </c>
      <c r="BL17" s="256">
        <f t="shared" si="43"/>
        <v>4608</v>
      </c>
      <c r="BM17" s="263">
        <f t="shared" si="22"/>
        <v>0.14000000000000001</v>
      </c>
      <c r="BN17" s="283">
        <f t="shared" ref="BN17:BN36" si="48">ROUND((IF($C$47+$F$23&gt;BH17,$F$27*$F$30,0)+IF($C$49+$H$23&gt;BH17,$H$27*$H$30,0)+IF($C$48+$G$23&gt;BH17,$G$27*$G$30,0))*BM17,0)</f>
        <v>775</v>
      </c>
      <c r="BO17" s="264"/>
      <c r="BP17" s="256">
        <f t="shared" si="23"/>
        <v>5383</v>
      </c>
      <c r="BR17" s="256">
        <f t="shared" ref="BR17:BR36" si="49">+BC17</f>
        <v>0</v>
      </c>
      <c r="BS17" s="256"/>
      <c r="BT17" s="256">
        <f t="shared" si="35"/>
        <v>5383</v>
      </c>
      <c r="BW17" s="233">
        <f t="shared" si="36"/>
        <v>2021</v>
      </c>
      <c r="BX17" s="256">
        <f t="shared" si="24"/>
        <v>1806</v>
      </c>
      <c r="BY17" s="265">
        <f t="shared" si="37"/>
        <v>1001</v>
      </c>
      <c r="BZ17" s="266">
        <f t="shared" si="38"/>
        <v>177</v>
      </c>
      <c r="CA17" s="256">
        <f t="shared" si="39"/>
        <v>2984</v>
      </c>
      <c r="CC17" s="256">
        <f t="shared" si="40"/>
        <v>0</v>
      </c>
      <c r="CD17" s="256">
        <f t="shared" si="40"/>
        <v>0</v>
      </c>
      <c r="CE17" s="256">
        <f t="shared" si="41"/>
        <v>0</v>
      </c>
      <c r="CF17" s="256"/>
      <c r="CG17" s="256">
        <f t="shared" si="44"/>
        <v>2984</v>
      </c>
    </row>
    <row r="18" spans="1:106">
      <c r="A18" s="180" t="s">
        <v>245</v>
      </c>
      <c r="C18" s="221">
        <f>+'Gas Input Table Summary'!$D$13</f>
        <v>3.5000000000000003E-2</v>
      </c>
      <c r="E18" s="176" t="s">
        <v>282</v>
      </c>
      <c r="F18" s="269">
        <f>+'Gas Input Table Summary'!D38</f>
        <v>0</v>
      </c>
      <c r="G18" s="270"/>
      <c r="H18" s="270"/>
      <c r="J18" s="178">
        <f t="shared" si="25"/>
        <v>5</v>
      </c>
      <c r="L18" s="233">
        <f t="shared" si="26"/>
        <v>2022</v>
      </c>
      <c r="M18" s="238">
        <f t="shared" si="45"/>
        <v>653</v>
      </c>
      <c r="N18" s="253">
        <f t="shared" si="0"/>
        <v>2.8620000000000001</v>
      </c>
      <c r="O18" s="381">
        <f t="shared" si="1"/>
        <v>1869</v>
      </c>
      <c r="P18" s="253">
        <f t="shared" si="2"/>
        <v>0</v>
      </c>
      <c r="Q18" s="254">
        <f t="shared" si="27"/>
        <v>0</v>
      </c>
      <c r="R18" s="382">
        <f t="shared" si="3"/>
        <v>1869</v>
      </c>
      <c r="S18" s="377">
        <f t="shared" si="4"/>
        <v>6.5</v>
      </c>
      <c r="T18" s="254">
        <f t="shared" si="5"/>
        <v>155</v>
      </c>
      <c r="U18" s="383">
        <f t="shared" si="46"/>
        <v>1008</v>
      </c>
      <c r="V18" s="238">
        <f t="shared" si="28"/>
        <v>2877</v>
      </c>
      <c r="W18" s="255">
        <f t="shared" si="6"/>
        <v>2.0710000000000002</v>
      </c>
      <c r="X18" s="256">
        <f t="shared" si="7"/>
        <v>1068</v>
      </c>
      <c r="Y18" s="256">
        <v>0</v>
      </c>
      <c r="Z18" s="256">
        <v>0</v>
      </c>
      <c r="AA18" s="254">
        <f t="shared" si="8"/>
        <v>1068</v>
      </c>
      <c r="AB18" s="256">
        <f t="shared" si="9"/>
        <v>1809</v>
      </c>
      <c r="AE18" s="233">
        <f t="shared" si="29"/>
        <v>2022</v>
      </c>
      <c r="AF18" s="256">
        <f t="shared" si="10"/>
        <v>1869</v>
      </c>
      <c r="AG18" s="236">
        <f t="shared" si="11"/>
        <v>1008</v>
      </c>
      <c r="AH18" s="256">
        <f t="shared" si="42"/>
        <v>2877</v>
      </c>
      <c r="AJ18" s="257">
        <f t="shared" si="30"/>
        <v>0</v>
      </c>
      <c r="AK18" s="257">
        <f t="shared" si="30"/>
        <v>0</v>
      </c>
      <c r="AL18" s="258">
        <f t="shared" si="12"/>
        <v>0</v>
      </c>
      <c r="AN18" s="259">
        <f t="shared" si="13"/>
        <v>2877</v>
      </c>
      <c r="AQ18" s="233">
        <f t="shared" si="31"/>
        <v>2022</v>
      </c>
      <c r="AR18" s="256">
        <f t="shared" si="14"/>
        <v>1869</v>
      </c>
      <c r="AS18" s="256">
        <f t="shared" si="15"/>
        <v>1008</v>
      </c>
      <c r="AT18" s="260">
        <f t="shared" si="16"/>
        <v>3.3000000000000002E-2</v>
      </c>
      <c r="AU18" s="283">
        <f t="shared" si="47"/>
        <v>183</v>
      </c>
      <c r="AV18" s="253">
        <f t="shared" si="17"/>
        <v>0.42299999999999999</v>
      </c>
      <c r="AW18" s="256">
        <f t="shared" si="18"/>
        <v>276</v>
      </c>
      <c r="AX18" s="260"/>
      <c r="AY18" s="261"/>
      <c r="AZ18" s="256">
        <f t="shared" si="32"/>
        <v>3336</v>
      </c>
      <c r="BA18" s="246"/>
      <c r="BB18" s="256">
        <v>0</v>
      </c>
      <c r="BC18" s="256">
        <v>0</v>
      </c>
      <c r="BD18" s="262">
        <f t="shared" si="33"/>
        <v>0</v>
      </c>
      <c r="BE18" s="256">
        <f t="shared" si="19"/>
        <v>3336</v>
      </c>
      <c r="BH18" s="233">
        <f t="shared" si="34"/>
        <v>2022</v>
      </c>
      <c r="BI18" s="256">
        <v>0</v>
      </c>
      <c r="BJ18" s="265">
        <f t="shared" si="20"/>
        <v>653</v>
      </c>
      <c r="BK18" s="263">
        <f t="shared" si="21"/>
        <v>7.3029999999999999</v>
      </c>
      <c r="BL18" s="256">
        <f t="shared" si="43"/>
        <v>4769</v>
      </c>
      <c r="BM18" s="263">
        <f t="shared" si="22"/>
        <v>0.14499999999999999</v>
      </c>
      <c r="BN18" s="283">
        <f t="shared" si="48"/>
        <v>803</v>
      </c>
      <c r="BO18" s="264"/>
      <c r="BP18" s="256">
        <f t="shared" si="23"/>
        <v>5572</v>
      </c>
      <c r="BR18" s="256">
        <f t="shared" si="49"/>
        <v>0</v>
      </c>
      <c r="BS18" s="256"/>
      <c r="BT18" s="256">
        <f t="shared" si="35"/>
        <v>5572</v>
      </c>
      <c r="BW18" s="233">
        <f t="shared" si="36"/>
        <v>2022</v>
      </c>
      <c r="BX18" s="256">
        <f t="shared" si="24"/>
        <v>1869</v>
      </c>
      <c r="BY18" s="265">
        <f t="shared" si="37"/>
        <v>1008</v>
      </c>
      <c r="BZ18" s="266">
        <f t="shared" si="38"/>
        <v>183</v>
      </c>
      <c r="CA18" s="256">
        <f t="shared" si="39"/>
        <v>3060</v>
      </c>
      <c r="CC18" s="256">
        <f t="shared" si="40"/>
        <v>0</v>
      </c>
      <c r="CD18" s="256">
        <f t="shared" si="40"/>
        <v>0</v>
      </c>
      <c r="CE18" s="256">
        <f t="shared" si="41"/>
        <v>0</v>
      </c>
      <c r="CF18" s="256"/>
      <c r="CG18" s="256">
        <f t="shared" si="44"/>
        <v>3060</v>
      </c>
      <c r="DB18" s="184" t="s">
        <v>247</v>
      </c>
    </row>
    <row r="19" spans="1:106">
      <c r="C19" s="180"/>
      <c r="G19" s="191"/>
      <c r="H19" s="191"/>
      <c r="J19" s="178">
        <f t="shared" si="25"/>
        <v>6</v>
      </c>
      <c r="L19" s="233">
        <f t="shared" si="26"/>
        <v>2023</v>
      </c>
      <c r="M19" s="238">
        <f>ROUND(IF($C$47+$F$23&gt;L19,$F$25*$F$30,0)+IF($C$48+$G$23&gt;L19,$G$25*$G$30,0)+IF($C$49+$H$23&gt;L19,$H$25*$H$30,0),0)</f>
        <v>653</v>
      </c>
      <c r="N19" s="253">
        <f t="shared" si="0"/>
        <v>2.9630000000000001</v>
      </c>
      <c r="O19" s="381">
        <f t="shared" si="1"/>
        <v>1935</v>
      </c>
      <c r="P19" s="253">
        <f t="shared" si="2"/>
        <v>0</v>
      </c>
      <c r="Q19" s="254">
        <f t="shared" si="27"/>
        <v>0</v>
      </c>
      <c r="R19" s="382">
        <f t="shared" si="3"/>
        <v>1935</v>
      </c>
      <c r="S19" s="377">
        <f t="shared" si="4"/>
        <v>6.5</v>
      </c>
      <c r="T19" s="254">
        <f t="shared" si="5"/>
        <v>157</v>
      </c>
      <c r="U19" s="383">
        <f t="shared" si="46"/>
        <v>1021</v>
      </c>
      <c r="V19" s="238">
        <f t="shared" si="28"/>
        <v>2956</v>
      </c>
      <c r="W19" s="255">
        <f t="shared" si="6"/>
        <v>2.1440000000000001</v>
      </c>
      <c r="X19" s="256">
        <f t="shared" si="7"/>
        <v>1106</v>
      </c>
      <c r="Y19" s="256">
        <v>0</v>
      </c>
      <c r="Z19" s="256">
        <v>0</v>
      </c>
      <c r="AA19" s="254">
        <f t="shared" si="8"/>
        <v>1106</v>
      </c>
      <c r="AB19" s="256">
        <f t="shared" si="9"/>
        <v>1850</v>
      </c>
      <c r="AE19" s="233">
        <f t="shared" si="29"/>
        <v>2023</v>
      </c>
      <c r="AF19" s="256">
        <f t="shared" si="10"/>
        <v>1935</v>
      </c>
      <c r="AG19" s="236">
        <f t="shared" si="11"/>
        <v>1021</v>
      </c>
      <c r="AH19" s="256">
        <f t="shared" si="42"/>
        <v>2956</v>
      </c>
      <c r="AJ19" s="257">
        <f t="shared" si="30"/>
        <v>0</v>
      </c>
      <c r="AK19" s="257">
        <f t="shared" si="30"/>
        <v>0</v>
      </c>
      <c r="AL19" s="258">
        <f t="shared" si="12"/>
        <v>0</v>
      </c>
      <c r="AN19" s="259">
        <f t="shared" si="13"/>
        <v>2956</v>
      </c>
      <c r="AQ19" s="233">
        <f t="shared" si="31"/>
        <v>2023</v>
      </c>
      <c r="AR19" s="256">
        <f t="shared" si="14"/>
        <v>1935</v>
      </c>
      <c r="AS19" s="256">
        <f t="shared" si="15"/>
        <v>1021</v>
      </c>
      <c r="AT19" s="260">
        <f t="shared" si="16"/>
        <v>3.4000000000000002E-2</v>
      </c>
      <c r="AU19" s="283">
        <f t="shared" si="47"/>
        <v>188</v>
      </c>
      <c r="AV19" s="253">
        <f t="shared" si="17"/>
        <v>0.432</v>
      </c>
      <c r="AW19" s="256">
        <f t="shared" si="18"/>
        <v>282</v>
      </c>
      <c r="AX19" s="260"/>
      <c r="AY19" s="261"/>
      <c r="AZ19" s="256">
        <f t="shared" si="32"/>
        <v>3426</v>
      </c>
      <c r="BA19" s="246"/>
      <c r="BB19" s="256">
        <v>0</v>
      </c>
      <c r="BC19" s="256">
        <v>0</v>
      </c>
      <c r="BD19" s="262">
        <f t="shared" si="33"/>
        <v>0</v>
      </c>
      <c r="BE19" s="256">
        <f t="shared" si="19"/>
        <v>3426</v>
      </c>
      <c r="BH19" s="233">
        <f t="shared" si="34"/>
        <v>2023</v>
      </c>
      <c r="BI19" s="256">
        <v>0</v>
      </c>
      <c r="BJ19" s="265">
        <f t="shared" si="20"/>
        <v>653</v>
      </c>
      <c r="BK19" s="263">
        <f t="shared" si="21"/>
        <v>7.5590000000000002</v>
      </c>
      <c r="BL19" s="256">
        <f t="shared" si="43"/>
        <v>4936</v>
      </c>
      <c r="BM19" s="263">
        <f t="shared" si="22"/>
        <v>0.15</v>
      </c>
      <c r="BN19" s="283">
        <f t="shared" si="48"/>
        <v>830</v>
      </c>
      <c r="BO19" s="264"/>
      <c r="BP19" s="256">
        <f t="shared" si="23"/>
        <v>5766</v>
      </c>
      <c r="BR19" s="256">
        <f t="shared" si="49"/>
        <v>0</v>
      </c>
      <c r="BS19" s="256"/>
      <c r="BT19" s="256">
        <f t="shared" si="35"/>
        <v>5766</v>
      </c>
      <c r="BW19" s="233">
        <f t="shared" si="36"/>
        <v>2023</v>
      </c>
      <c r="BX19" s="256">
        <f t="shared" si="24"/>
        <v>1935</v>
      </c>
      <c r="BY19" s="265">
        <f t="shared" si="37"/>
        <v>1021</v>
      </c>
      <c r="BZ19" s="266">
        <f t="shared" si="38"/>
        <v>188</v>
      </c>
      <c r="CA19" s="256">
        <f t="shared" si="39"/>
        <v>3144</v>
      </c>
      <c r="CC19" s="256">
        <f t="shared" si="40"/>
        <v>0</v>
      </c>
      <c r="CD19" s="256">
        <f t="shared" si="40"/>
        <v>0</v>
      </c>
      <c r="CE19" s="256">
        <f t="shared" si="41"/>
        <v>0</v>
      </c>
      <c r="CF19" s="256"/>
      <c r="CG19" s="256">
        <f t="shared" si="44"/>
        <v>3144</v>
      </c>
    </row>
    <row r="20" spans="1:106">
      <c r="A20" s="180" t="s">
        <v>283</v>
      </c>
      <c r="C20" s="271">
        <f>+'Gas Input Table Summary'!$D$14</f>
        <v>147.66999999999999</v>
      </c>
      <c r="E20" s="180" t="s">
        <v>284</v>
      </c>
      <c r="F20" s="225">
        <f>+'Gas Input Table Summary'!D41</f>
        <v>0</v>
      </c>
      <c r="G20" s="226"/>
      <c r="H20" s="226"/>
      <c r="J20" s="178">
        <f t="shared" si="25"/>
        <v>7</v>
      </c>
      <c r="L20" s="233">
        <f t="shared" si="26"/>
        <v>2024</v>
      </c>
      <c r="M20" s="238">
        <f t="shared" si="45"/>
        <v>653</v>
      </c>
      <c r="N20" s="253">
        <f t="shared" si="0"/>
        <v>3.0659999999999998</v>
      </c>
      <c r="O20" s="381">
        <f t="shared" si="1"/>
        <v>2002</v>
      </c>
      <c r="P20" s="253">
        <f t="shared" si="2"/>
        <v>0</v>
      </c>
      <c r="Q20" s="254">
        <f t="shared" si="27"/>
        <v>0</v>
      </c>
      <c r="R20" s="382">
        <f t="shared" si="3"/>
        <v>2002</v>
      </c>
      <c r="S20" s="377">
        <f t="shared" si="4"/>
        <v>6.5</v>
      </c>
      <c r="T20" s="254">
        <f t="shared" si="5"/>
        <v>158</v>
      </c>
      <c r="U20" s="383">
        <f t="shared" si="46"/>
        <v>1027</v>
      </c>
      <c r="V20" s="238">
        <f t="shared" si="28"/>
        <v>3029</v>
      </c>
      <c r="W20" s="255">
        <f t="shared" si="6"/>
        <v>2.2189999999999999</v>
      </c>
      <c r="X20" s="256">
        <f t="shared" si="7"/>
        <v>1145</v>
      </c>
      <c r="Y20" s="256">
        <v>0</v>
      </c>
      <c r="Z20" s="256">
        <v>0</v>
      </c>
      <c r="AA20" s="254">
        <f t="shared" si="8"/>
        <v>1145</v>
      </c>
      <c r="AB20" s="256">
        <f t="shared" si="9"/>
        <v>1884</v>
      </c>
      <c r="AE20" s="233">
        <f t="shared" si="29"/>
        <v>2024</v>
      </c>
      <c r="AF20" s="256">
        <f t="shared" si="10"/>
        <v>2002</v>
      </c>
      <c r="AG20" s="236">
        <f t="shared" si="11"/>
        <v>1027</v>
      </c>
      <c r="AH20" s="256">
        <f t="shared" si="42"/>
        <v>3029</v>
      </c>
      <c r="AJ20" s="257">
        <f t="shared" si="30"/>
        <v>0</v>
      </c>
      <c r="AK20" s="257">
        <f t="shared" si="30"/>
        <v>0</v>
      </c>
      <c r="AL20" s="258">
        <f t="shared" si="12"/>
        <v>0</v>
      </c>
      <c r="AN20" s="259">
        <f t="shared" si="13"/>
        <v>3029</v>
      </c>
      <c r="AQ20" s="233">
        <f t="shared" si="31"/>
        <v>2024</v>
      </c>
      <c r="AR20" s="256">
        <f t="shared" si="14"/>
        <v>2002</v>
      </c>
      <c r="AS20" s="256">
        <f t="shared" si="15"/>
        <v>1027</v>
      </c>
      <c r="AT20" s="260">
        <f t="shared" si="16"/>
        <v>3.5999999999999997E-2</v>
      </c>
      <c r="AU20" s="283">
        <f t="shared" si="47"/>
        <v>199</v>
      </c>
      <c r="AV20" s="253">
        <f t="shared" si="17"/>
        <v>0.441</v>
      </c>
      <c r="AW20" s="256">
        <f t="shared" si="18"/>
        <v>288</v>
      </c>
      <c r="AX20" s="260"/>
      <c r="AY20" s="261"/>
      <c r="AZ20" s="256">
        <f t="shared" si="32"/>
        <v>3516</v>
      </c>
      <c r="BA20" s="246"/>
      <c r="BB20" s="256">
        <v>0</v>
      </c>
      <c r="BC20" s="256">
        <v>0</v>
      </c>
      <c r="BD20" s="262">
        <f t="shared" si="33"/>
        <v>0</v>
      </c>
      <c r="BE20" s="256">
        <f t="shared" si="19"/>
        <v>3516</v>
      </c>
      <c r="BH20" s="233">
        <f t="shared" si="34"/>
        <v>2024</v>
      </c>
      <c r="BI20" s="256">
        <v>0</v>
      </c>
      <c r="BJ20" s="265">
        <f t="shared" si="20"/>
        <v>653</v>
      </c>
      <c r="BK20" s="263">
        <f t="shared" si="21"/>
        <v>7.8230000000000004</v>
      </c>
      <c r="BL20" s="256">
        <f t="shared" si="43"/>
        <v>5108</v>
      </c>
      <c r="BM20" s="263">
        <f t="shared" si="22"/>
        <v>0.156</v>
      </c>
      <c r="BN20" s="283">
        <f t="shared" si="48"/>
        <v>863</v>
      </c>
      <c r="BO20" s="264"/>
      <c r="BP20" s="256">
        <f t="shared" si="23"/>
        <v>5971</v>
      </c>
      <c r="BR20" s="256">
        <f t="shared" si="49"/>
        <v>0</v>
      </c>
      <c r="BS20" s="256"/>
      <c r="BT20" s="256">
        <f t="shared" si="35"/>
        <v>5971</v>
      </c>
      <c r="BW20" s="233">
        <f t="shared" si="36"/>
        <v>2024</v>
      </c>
      <c r="BX20" s="256">
        <f t="shared" si="24"/>
        <v>2002</v>
      </c>
      <c r="BY20" s="265">
        <f t="shared" si="37"/>
        <v>1027</v>
      </c>
      <c r="BZ20" s="266">
        <f t="shared" si="38"/>
        <v>199</v>
      </c>
      <c r="CA20" s="256">
        <f t="shared" si="39"/>
        <v>3228</v>
      </c>
      <c r="CC20" s="256">
        <f t="shared" si="40"/>
        <v>0</v>
      </c>
      <c r="CD20" s="256">
        <f t="shared" si="40"/>
        <v>0</v>
      </c>
      <c r="CE20" s="256">
        <f t="shared" si="41"/>
        <v>0</v>
      </c>
      <c r="CF20" s="256"/>
      <c r="CG20" s="256">
        <f t="shared" si="44"/>
        <v>3228</v>
      </c>
      <c r="DB20" s="233"/>
    </row>
    <row r="21" spans="1:106">
      <c r="A21" s="180" t="s">
        <v>245</v>
      </c>
      <c r="C21" s="221">
        <f>+'Gas Input Table Summary'!$D$15</f>
        <v>0.01</v>
      </c>
      <c r="E21" s="176" t="s">
        <v>282</v>
      </c>
      <c r="F21" s="269">
        <f>+'Gas Input Table Summary'!D44</f>
        <v>0</v>
      </c>
      <c r="G21" s="270"/>
      <c r="H21" s="270"/>
      <c r="J21" s="178">
        <f t="shared" si="25"/>
        <v>8</v>
      </c>
      <c r="L21" s="233">
        <f t="shared" si="26"/>
        <v>2025</v>
      </c>
      <c r="M21" s="238">
        <f t="shared" si="45"/>
        <v>653</v>
      </c>
      <c r="N21" s="253">
        <f t="shared" si="0"/>
        <v>3.1739999999999999</v>
      </c>
      <c r="O21" s="381">
        <f t="shared" si="1"/>
        <v>2073</v>
      </c>
      <c r="P21" s="253">
        <f t="shared" si="2"/>
        <v>0</v>
      </c>
      <c r="Q21" s="254">
        <f t="shared" si="27"/>
        <v>0</v>
      </c>
      <c r="R21" s="382">
        <f t="shared" si="3"/>
        <v>2073</v>
      </c>
      <c r="S21" s="377">
        <f t="shared" si="4"/>
        <v>6.5</v>
      </c>
      <c r="T21" s="254">
        <f t="shared" si="5"/>
        <v>160</v>
      </c>
      <c r="U21" s="383">
        <f t="shared" si="46"/>
        <v>1040</v>
      </c>
      <c r="V21" s="238">
        <f t="shared" si="28"/>
        <v>3113</v>
      </c>
      <c r="W21" s="255">
        <f t="shared" si="6"/>
        <v>2.2970000000000002</v>
      </c>
      <c r="X21" s="256">
        <f t="shared" si="7"/>
        <v>1185</v>
      </c>
      <c r="Y21" s="256">
        <v>0</v>
      </c>
      <c r="Z21" s="256">
        <v>0</v>
      </c>
      <c r="AA21" s="254">
        <f t="shared" si="8"/>
        <v>1185</v>
      </c>
      <c r="AB21" s="256">
        <f t="shared" si="9"/>
        <v>1928</v>
      </c>
      <c r="AE21" s="233">
        <f t="shared" si="29"/>
        <v>2025</v>
      </c>
      <c r="AF21" s="256">
        <f t="shared" si="10"/>
        <v>2073</v>
      </c>
      <c r="AG21" s="236">
        <f t="shared" si="11"/>
        <v>1040</v>
      </c>
      <c r="AH21" s="256">
        <f t="shared" si="42"/>
        <v>3113</v>
      </c>
      <c r="AJ21" s="257">
        <f t="shared" si="30"/>
        <v>0</v>
      </c>
      <c r="AK21" s="257">
        <f t="shared" si="30"/>
        <v>0</v>
      </c>
      <c r="AL21" s="258">
        <f t="shared" si="12"/>
        <v>0</v>
      </c>
      <c r="AN21" s="259">
        <f t="shared" si="13"/>
        <v>3113</v>
      </c>
      <c r="AQ21" s="233">
        <f t="shared" si="31"/>
        <v>2025</v>
      </c>
      <c r="AR21" s="256">
        <f t="shared" si="14"/>
        <v>2073</v>
      </c>
      <c r="AS21" s="256">
        <f t="shared" si="15"/>
        <v>1040</v>
      </c>
      <c r="AT21" s="260">
        <f t="shared" si="16"/>
        <v>3.6999999999999998E-2</v>
      </c>
      <c r="AU21" s="283">
        <f t="shared" si="47"/>
        <v>205</v>
      </c>
      <c r="AV21" s="253">
        <f t="shared" si="17"/>
        <v>0.45100000000000001</v>
      </c>
      <c r="AW21" s="256">
        <f t="shared" si="18"/>
        <v>295</v>
      </c>
      <c r="AX21" s="260"/>
      <c r="AY21" s="261"/>
      <c r="AZ21" s="256">
        <f t="shared" si="32"/>
        <v>3613</v>
      </c>
      <c r="BA21" s="246"/>
      <c r="BB21" s="256">
        <v>0</v>
      </c>
      <c r="BC21" s="256">
        <v>0</v>
      </c>
      <c r="BD21" s="262">
        <f t="shared" si="33"/>
        <v>0</v>
      </c>
      <c r="BE21" s="256">
        <f t="shared" si="19"/>
        <v>3613</v>
      </c>
      <c r="BH21" s="233">
        <f t="shared" si="34"/>
        <v>2025</v>
      </c>
      <c r="BI21" s="256">
        <v>0</v>
      </c>
      <c r="BJ21" s="265">
        <f t="shared" si="20"/>
        <v>653</v>
      </c>
      <c r="BK21" s="263">
        <f t="shared" si="21"/>
        <v>8.0969999999999995</v>
      </c>
      <c r="BL21" s="256">
        <f t="shared" si="43"/>
        <v>5287</v>
      </c>
      <c r="BM21" s="263">
        <f t="shared" si="22"/>
        <v>0.161</v>
      </c>
      <c r="BN21" s="283">
        <f t="shared" si="48"/>
        <v>891</v>
      </c>
      <c r="BO21" s="264"/>
      <c r="BP21" s="256">
        <f t="shared" si="23"/>
        <v>6178</v>
      </c>
      <c r="BR21" s="256">
        <f t="shared" si="49"/>
        <v>0</v>
      </c>
      <c r="BS21" s="256"/>
      <c r="BT21" s="256">
        <f t="shared" si="35"/>
        <v>6178</v>
      </c>
      <c r="BW21" s="233">
        <f t="shared" si="36"/>
        <v>2025</v>
      </c>
      <c r="BX21" s="256">
        <f t="shared" si="24"/>
        <v>2073</v>
      </c>
      <c r="BY21" s="265">
        <f t="shared" si="37"/>
        <v>1040</v>
      </c>
      <c r="BZ21" s="266">
        <f t="shared" si="38"/>
        <v>205</v>
      </c>
      <c r="CA21" s="256">
        <f t="shared" si="39"/>
        <v>3318</v>
      </c>
      <c r="CC21" s="256">
        <f t="shared" si="40"/>
        <v>0</v>
      </c>
      <c r="CD21" s="256">
        <f t="shared" si="40"/>
        <v>0</v>
      </c>
      <c r="CE21" s="256">
        <f t="shared" si="41"/>
        <v>0</v>
      </c>
      <c r="CF21" s="256"/>
      <c r="CG21" s="256">
        <f t="shared" si="44"/>
        <v>3318</v>
      </c>
      <c r="DB21" s="178">
        <f>$J14</f>
        <v>1</v>
      </c>
    </row>
    <row r="22" spans="1:106">
      <c r="F22" s="236"/>
      <c r="G22" s="237"/>
      <c r="H22" s="237"/>
      <c r="J22" s="178">
        <f t="shared" si="25"/>
        <v>9</v>
      </c>
      <c r="L22" s="233">
        <f t="shared" si="26"/>
        <v>2026</v>
      </c>
      <c r="M22" s="238">
        <f t="shared" si="45"/>
        <v>653</v>
      </c>
      <c r="N22" s="253">
        <f t="shared" si="0"/>
        <v>3.2850000000000001</v>
      </c>
      <c r="O22" s="381">
        <f t="shared" si="1"/>
        <v>2145</v>
      </c>
      <c r="P22" s="253">
        <f t="shared" si="2"/>
        <v>0</v>
      </c>
      <c r="Q22" s="254">
        <f t="shared" si="27"/>
        <v>0</v>
      </c>
      <c r="R22" s="382">
        <f t="shared" si="3"/>
        <v>2145</v>
      </c>
      <c r="S22" s="377">
        <f t="shared" si="4"/>
        <v>6.5</v>
      </c>
      <c r="T22" s="254">
        <f t="shared" si="5"/>
        <v>162</v>
      </c>
      <c r="U22" s="383">
        <f t="shared" si="46"/>
        <v>1053</v>
      </c>
      <c r="V22" s="238">
        <f t="shared" si="28"/>
        <v>3198</v>
      </c>
      <c r="W22" s="255">
        <f t="shared" si="6"/>
        <v>2.3769999999999998</v>
      </c>
      <c r="X22" s="256">
        <f t="shared" si="7"/>
        <v>1226</v>
      </c>
      <c r="Y22" s="256">
        <v>0</v>
      </c>
      <c r="Z22" s="256">
        <v>0</v>
      </c>
      <c r="AA22" s="254">
        <f t="shared" si="8"/>
        <v>1226</v>
      </c>
      <c r="AB22" s="256">
        <f t="shared" si="9"/>
        <v>1972</v>
      </c>
      <c r="AE22" s="233">
        <f t="shared" si="29"/>
        <v>2026</v>
      </c>
      <c r="AF22" s="256">
        <f t="shared" si="10"/>
        <v>2145</v>
      </c>
      <c r="AG22" s="236">
        <f t="shared" si="11"/>
        <v>1053</v>
      </c>
      <c r="AH22" s="256">
        <f t="shared" si="42"/>
        <v>3198</v>
      </c>
      <c r="AJ22" s="257">
        <f t="shared" si="30"/>
        <v>0</v>
      </c>
      <c r="AK22" s="257">
        <f t="shared" si="30"/>
        <v>0</v>
      </c>
      <c r="AL22" s="258">
        <f t="shared" si="12"/>
        <v>0</v>
      </c>
      <c r="AN22" s="259">
        <f t="shared" si="13"/>
        <v>3198</v>
      </c>
      <c r="AQ22" s="233">
        <f t="shared" si="31"/>
        <v>2026</v>
      </c>
      <c r="AR22" s="256">
        <f t="shared" si="14"/>
        <v>2145</v>
      </c>
      <c r="AS22" s="256">
        <f t="shared" si="15"/>
        <v>1053</v>
      </c>
      <c r="AT22" s="260">
        <f t="shared" si="16"/>
        <v>3.7999999999999999E-2</v>
      </c>
      <c r="AU22" s="283">
        <f t="shared" si="47"/>
        <v>210</v>
      </c>
      <c r="AV22" s="253">
        <f t="shared" si="17"/>
        <v>0.46100000000000002</v>
      </c>
      <c r="AW22" s="256">
        <f t="shared" si="18"/>
        <v>301</v>
      </c>
      <c r="AX22" s="260"/>
      <c r="AY22" s="261"/>
      <c r="AZ22" s="256">
        <f t="shared" si="32"/>
        <v>3709</v>
      </c>
      <c r="BA22" s="246"/>
      <c r="BB22" s="256">
        <v>0</v>
      </c>
      <c r="BC22" s="256">
        <v>0</v>
      </c>
      <c r="BD22" s="262">
        <f t="shared" si="33"/>
        <v>0</v>
      </c>
      <c r="BE22" s="256">
        <f t="shared" si="19"/>
        <v>3709</v>
      </c>
      <c r="BH22" s="233">
        <f t="shared" si="34"/>
        <v>2026</v>
      </c>
      <c r="BI22" s="256">
        <v>0</v>
      </c>
      <c r="BJ22" s="265">
        <f t="shared" si="20"/>
        <v>653</v>
      </c>
      <c r="BK22" s="263">
        <f t="shared" si="21"/>
        <v>8.3800000000000008</v>
      </c>
      <c r="BL22" s="256">
        <f t="shared" si="43"/>
        <v>5472</v>
      </c>
      <c r="BM22" s="263">
        <f t="shared" si="22"/>
        <v>0.16700000000000001</v>
      </c>
      <c r="BN22" s="283">
        <f t="shared" si="48"/>
        <v>924</v>
      </c>
      <c r="BO22" s="264"/>
      <c r="BP22" s="256">
        <f t="shared" si="23"/>
        <v>6396</v>
      </c>
      <c r="BR22" s="256">
        <f t="shared" si="49"/>
        <v>0</v>
      </c>
      <c r="BS22" s="256"/>
      <c r="BT22" s="256">
        <f t="shared" si="35"/>
        <v>6396</v>
      </c>
      <c r="BW22" s="233">
        <f t="shared" si="36"/>
        <v>2026</v>
      </c>
      <c r="BX22" s="256">
        <f t="shared" si="24"/>
        <v>2145</v>
      </c>
      <c r="BY22" s="265">
        <f t="shared" si="37"/>
        <v>1053</v>
      </c>
      <c r="BZ22" s="266">
        <f t="shared" si="38"/>
        <v>210</v>
      </c>
      <c r="CA22" s="256">
        <f t="shared" si="39"/>
        <v>3408</v>
      </c>
      <c r="CC22" s="256">
        <f t="shared" si="40"/>
        <v>0</v>
      </c>
      <c r="CD22" s="256">
        <f t="shared" si="40"/>
        <v>0</v>
      </c>
      <c r="CE22" s="256">
        <f t="shared" si="41"/>
        <v>0</v>
      </c>
      <c r="CF22" s="256"/>
      <c r="CG22" s="256">
        <f t="shared" si="44"/>
        <v>3408</v>
      </c>
      <c r="DB22" s="178">
        <f>$J15</f>
        <v>2</v>
      </c>
    </row>
    <row r="23" spans="1:106">
      <c r="A23" s="180" t="s">
        <v>285</v>
      </c>
      <c r="C23" s="272">
        <f>+'Gas Input Table Summary'!$D$16</f>
        <v>0.01</v>
      </c>
      <c r="E23" s="180" t="s">
        <v>286</v>
      </c>
      <c r="F23" s="384">
        <f>ROUND('Database Inputs'!D13,0)</f>
        <v>10</v>
      </c>
      <c r="G23" s="274"/>
      <c r="H23" s="274"/>
      <c r="J23" s="178">
        <f t="shared" si="25"/>
        <v>10</v>
      </c>
      <c r="L23" s="233">
        <f t="shared" si="26"/>
        <v>2027</v>
      </c>
      <c r="M23" s="238">
        <f t="shared" si="45"/>
        <v>653</v>
      </c>
      <c r="N23" s="253">
        <f t="shared" si="0"/>
        <v>3.4</v>
      </c>
      <c r="O23" s="381">
        <f t="shared" si="1"/>
        <v>2220</v>
      </c>
      <c r="P23" s="253">
        <f t="shared" si="2"/>
        <v>0</v>
      </c>
      <c r="Q23" s="254">
        <f t="shared" si="27"/>
        <v>0</v>
      </c>
      <c r="R23" s="382">
        <f t="shared" si="3"/>
        <v>2220</v>
      </c>
      <c r="S23" s="377">
        <f t="shared" si="4"/>
        <v>6.5</v>
      </c>
      <c r="T23" s="254">
        <f t="shared" si="5"/>
        <v>163</v>
      </c>
      <c r="U23" s="383">
        <f t="shared" si="46"/>
        <v>1060</v>
      </c>
      <c r="V23" s="238">
        <f t="shared" si="28"/>
        <v>3280</v>
      </c>
      <c r="W23" s="255">
        <f t="shared" si="6"/>
        <v>2.46</v>
      </c>
      <c r="X23" s="256">
        <f t="shared" si="7"/>
        <v>1269</v>
      </c>
      <c r="Y23" s="256">
        <v>0</v>
      </c>
      <c r="Z23" s="256">
        <v>0</v>
      </c>
      <c r="AA23" s="254">
        <f t="shared" si="8"/>
        <v>1269</v>
      </c>
      <c r="AB23" s="256">
        <f t="shared" si="9"/>
        <v>2011</v>
      </c>
      <c r="AE23" s="233">
        <f t="shared" si="29"/>
        <v>2027</v>
      </c>
      <c r="AF23" s="256">
        <f t="shared" si="10"/>
        <v>2220</v>
      </c>
      <c r="AG23" s="236">
        <f t="shared" si="11"/>
        <v>1060</v>
      </c>
      <c r="AH23" s="256">
        <f t="shared" si="42"/>
        <v>3280</v>
      </c>
      <c r="AJ23" s="257">
        <f t="shared" si="30"/>
        <v>0</v>
      </c>
      <c r="AK23" s="257">
        <f t="shared" si="30"/>
        <v>0</v>
      </c>
      <c r="AL23" s="258">
        <f t="shared" si="12"/>
        <v>0</v>
      </c>
      <c r="AN23" s="259">
        <f t="shared" si="13"/>
        <v>3280</v>
      </c>
      <c r="AQ23" s="233">
        <f t="shared" si="31"/>
        <v>2027</v>
      </c>
      <c r="AR23" s="256">
        <f t="shared" si="14"/>
        <v>2220</v>
      </c>
      <c r="AS23" s="256">
        <f t="shared" si="15"/>
        <v>1060</v>
      </c>
      <c r="AT23" s="260">
        <f t="shared" si="16"/>
        <v>0.04</v>
      </c>
      <c r="AU23" s="283">
        <f t="shared" si="47"/>
        <v>221</v>
      </c>
      <c r="AV23" s="253">
        <f t="shared" si="17"/>
        <v>0.47099999999999997</v>
      </c>
      <c r="AW23" s="256">
        <f t="shared" si="18"/>
        <v>308</v>
      </c>
      <c r="AX23" s="260"/>
      <c r="AY23" s="261"/>
      <c r="AZ23" s="256">
        <f t="shared" si="32"/>
        <v>3809</v>
      </c>
      <c r="BA23" s="246"/>
      <c r="BB23" s="256">
        <v>0</v>
      </c>
      <c r="BC23" s="256">
        <v>0</v>
      </c>
      <c r="BD23" s="262">
        <f t="shared" si="33"/>
        <v>0</v>
      </c>
      <c r="BE23" s="256">
        <f t="shared" si="19"/>
        <v>3809</v>
      </c>
      <c r="BH23" s="233">
        <f t="shared" si="34"/>
        <v>2027</v>
      </c>
      <c r="BI23" s="256">
        <v>0</v>
      </c>
      <c r="BJ23" s="265">
        <f t="shared" si="20"/>
        <v>653</v>
      </c>
      <c r="BK23" s="263">
        <f t="shared" si="21"/>
        <v>8.6739999999999995</v>
      </c>
      <c r="BL23" s="256">
        <f t="shared" si="43"/>
        <v>5664</v>
      </c>
      <c r="BM23" s="263">
        <f t="shared" si="22"/>
        <v>0.17299999999999999</v>
      </c>
      <c r="BN23" s="283">
        <f t="shared" si="48"/>
        <v>958</v>
      </c>
      <c r="BO23" s="264"/>
      <c r="BP23" s="256">
        <f t="shared" si="23"/>
        <v>6622</v>
      </c>
      <c r="BR23" s="256">
        <f t="shared" si="49"/>
        <v>0</v>
      </c>
      <c r="BS23" s="256"/>
      <c r="BT23" s="256">
        <f t="shared" si="35"/>
        <v>6622</v>
      </c>
      <c r="BW23" s="233">
        <f t="shared" si="36"/>
        <v>2027</v>
      </c>
      <c r="BX23" s="256">
        <f t="shared" si="24"/>
        <v>2220</v>
      </c>
      <c r="BY23" s="265">
        <f t="shared" si="37"/>
        <v>1060</v>
      </c>
      <c r="BZ23" s="266">
        <f t="shared" si="38"/>
        <v>221</v>
      </c>
      <c r="CA23" s="256">
        <f t="shared" si="39"/>
        <v>3501</v>
      </c>
      <c r="CC23" s="256">
        <f t="shared" si="40"/>
        <v>0</v>
      </c>
      <c r="CD23" s="256">
        <f t="shared" si="40"/>
        <v>0</v>
      </c>
      <c r="CE23" s="256">
        <f t="shared" si="41"/>
        <v>0</v>
      </c>
      <c r="CF23" s="256"/>
      <c r="CG23" s="256">
        <f t="shared" si="44"/>
        <v>3501</v>
      </c>
      <c r="DB23" s="178">
        <f>$J16</f>
        <v>3</v>
      </c>
    </row>
    <row r="24" spans="1:106">
      <c r="F24" s="236"/>
      <c r="G24" s="237"/>
      <c r="H24" s="237"/>
      <c r="J24" s="178">
        <f t="shared" si="25"/>
        <v>11</v>
      </c>
      <c r="L24" s="233">
        <f t="shared" si="26"/>
        <v>2028</v>
      </c>
      <c r="M24" s="238">
        <f t="shared" si="45"/>
        <v>0</v>
      </c>
      <c r="N24" s="253">
        <f t="shared" si="0"/>
        <v>3.5190000000000001</v>
      </c>
      <c r="O24" s="381">
        <f t="shared" si="1"/>
        <v>0</v>
      </c>
      <c r="P24" s="253">
        <f t="shared" si="2"/>
        <v>0</v>
      </c>
      <c r="Q24" s="254">
        <f t="shared" si="27"/>
        <v>0</v>
      </c>
      <c r="R24" s="382">
        <f t="shared" si="3"/>
        <v>0</v>
      </c>
      <c r="S24" s="377">
        <f t="shared" si="4"/>
        <v>0</v>
      </c>
      <c r="T24" s="254">
        <f t="shared" si="5"/>
        <v>165</v>
      </c>
      <c r="U24" s="383">
        <f t="shared" si="46"/>
        <v>0</v>
      </c>
      <c r="V24" s="238">
        <f t="shared" si="28"/>
        <v>0</v>
      </c>
      <c r="W24" s="255">
        <f t="shared" si="6"/>
        <v>2.5459999999999998</v>
      </c>
      <c r="X24" s="256">
        <f t="shared" si="7"/>
        <v>0</v>
      </c>
      <c r="Y24" s="256">
        <v>0</v>
      </c>
      <c r="Z24" s="256">
        <v>0</v>
      </c>
      <c r="AA24" s="254">
        <f t="shared" si="8"/>
        <v>0</v>
      </c>
      <c r="AB24" s="256">
        <f t="shared" si="9"/>
        <v>0</v>
      </c>
      <c r="AE24" s="233">
        <f t="shared" si="29"/>
        <v>2028</v>
      </c>
      <c r="AF24" s="256">
        <f t="shared" si="10"/>
        <v>0</v>
      </c>
      <c r="AG24" s="236">
        <f t="shared" si="11"/>
        <v>0</v>
      </c>
      <c r="AH24" s="256">
        <f t="shared" si="42"/>
        <v>0</v>
      </c>
      <c r="AJ24" s="257">
        <f t="shared" si="30"/>
        <v>0</v>
      </c>
      <c r="AK24" s="257">
        <f t="shared" si="30"/>
        <v>0</v>
      </c>
      <c r="AL24" s="258">
        <f t="shared" si="12"/>
        <v>0</v>
      </c>
      <c r="AN24" s="259">
        <f t="shared" si="13"/>
        <v>0</v>
      </c>
      <c r="AQ24" s="233">
        <f t="shared" si="31"/>
        <v>2028</v>
      </c>
      <c r="AR24" s="256">
        <f t="shared" si="14"/>
        <v>0</v>
      </c>
      <c r="AS24" s="256">
        <f t="shared" si="15"/>
        <v>0</v>
      </c>
      <c r="AT24" s="260">
        <f t="shared" si="16"/>
        <v>4.1000000000000002E-2</v>
      </c>
      <c r="AU24" s="283">
        <f t="shared" si="47"/>
        <v>0</v>
      </c>
      <c r="AV24" s="253">
        <f t="shared" si="17"/>
        <v>0.48099999999999998</v>
      </c>
      <c r="AW24" s="256">
        <f t="shared" si="18"/>
        <v>0</v>
      </c>
      <c r="AX24" s="260"/>
      <c r="AY24" s="261"/>
      <c r="AZ24" s="256">
        <f t="shared" si="32"/>
        <v>0</v>
      </c>
      <c r="BA24" s="246"/>
      <c r="BB24" s="256">
        <v>0</v>
      </c>
      <c r="BC24" s="256">
        <v>0</v>
      </c>
      <c r="BD24" s="262">
        <f t="shared" si="33"/>
        <v>0</v>
      </c>
      <c r="BE24" s="256">
        <f t="shared" si="19"/>
        <v>0</v>
      </c>
      <c r="BH24" s="233">
        <f t="shared" si="34"/>
        <v>2028</v>
      </c>
      <c r="BI24" s="256">
        <v>0</v>
      </c>
      <c r="BJ24" s="265">
        <f t="shared" si="20"/>
        <v>0</v>
      </c>
      <c r="BK24" s="263">
        <f t="shared" si="21"/>
        <v>8.9770000000000003</v>
      </c>
      <c r="BL24" s="256">
        <f t="shared" si="43"/>
        <v>0</v>
      </c>
      <c r="BM24" s="263">
        <f t="shared" si="22"/>
        <v>0.17899999999999999</v>
      </c>
      <c r="BN24" s="283">
        <f t="shared" si="48"/>
        <v>0</v>
      </c>
      <c r="BO24" s="264"/>
      <c r="BP24" s="256">
        <f t="shared" si="23"/>
        <v>0</v>
      </c>
      <c r="BR24" s="256">
        <f t="shared" si="49"/>
        <v>0</v>
      </c>
      <c r="BS24" s="256"/>
      <c r="BT24" s="256">
        <f t="shared" si="35"/>
        <v>0</v>
      </c>
      <c r="BW24" s="233">
        <f t="shared" si="36"/>
        <v>2028</v>
      </c>
      <c r="BX24" s="256">
        <f t="shared" si="24"/>
        <v>0</v>
      </c>
      <c r="BY24" s="265">
        <f t="shared" si="37"/>
        <v>0</v>
      </c>
      <c r="BZ24" s="266">
        <f t="shared" si="38"/>
        <v>0</v>
      </c>
      <c r="CA24" s="256">
        <f t="shared" si="39"/>
        <v>0</v>
      </c>
      <c r="CC24" s="256">
        <f t="shared" si="40"/>
        <v>0</v>
      </c>
      <c r="CD24" s="256">
        <f t="shared" si="40"/>
        <v>0</v>
      </c>
      <c r="CE24" s="256">
        <f t="shared" si="41"/>
        <v>0</v>
      </c>
      <c r="CF24" s="256"/>
      <c r="CG24" s="256">
        <f t="shared" si="44"/>
        <v>0</v>
      </c>
      <c r="DB24" s="178">
        <f>$J17</f>
        <v>4</v>
      </c>
    </row>
    <row r="25" spans="1:106">
      <c r="A25" s="176" t="s">
        <v>287</v>
      </c>
      <c r="C25" s="219">
        <f>+'Gas Input Table Summary'!$D$17</f>
        <v>0</v>
      </c>
      <c r="E25" s="275" t="s">
        <v>288</v>
      </c>
      <c r="F25" s="276">
        <f>+ROUND(F32/F30,3)</f>
        <v>4.8369999999999997</v>
      </c>
      <c r="G25" s="385"/>
      <c r="H25" s="385"/>
      <c r="J25" s="178">
        <f t="shared" si="25"/>
        <v>12</v>
      </c>
      <c r="L25" s="233">
        <f t="shared" si="26"/>
        <v>2029</v>
      </c>
      <c r="M25" s="238">
        <f t="shared" si="45"/>
        <v>0</v>
      </c>
      <c r="N25" s="253">
        <f t="shared" si="0"/>
        <v>3.6419999999999999</v>
      </c>
      <c r="O25" s="381">
        <f t="shared" si="1"/>
        <v>0</v>
      </c>
      <c r="P25" s="253">
        <f t="shared" si="2"/>
        <v>0</v>
      </c>
      <c r="Q25" s="254">
        <f t="shared" si="27"/>
        <v>0</v>
      </c>
      <c r="R25" s="382">
        <f t="shared" si="3"/>
        <v>0</v>
      </c>
      <c r="S25" s="377">
        <f t="shared" si="4"/>
        <v>0</v>
      </c>
      <c r="T25" s="254">
        <f t="shared" si="5"/>
        <v>166</v>
      </c>
      <c r="U25" s="383">
        <f t="shared" si="46"/>
        <v>0</v>
      </c>
      <c r="V25" s="238">
        <f t="shared" si="28"/>
        <v>0</v>
      </c>
      <c r="W25" s="255">
        <f t="shared" si="6"/>
        <v>2.6349999999999998</v>
      </c>
      <c r="X25" s="256">
        <f t="shared" si="7"/>
        <v>0</v>
      </c>
      <c r="Y25" s="256">
        <v>0</v>
      </c>
      <c r="Z25" s="256">
        <v>0</v>
      </c>
      <c r="AA25" s="254">
        <f t="shared" si="8"/>
        <v>0</v>
      </c>
      <c r="AB25" s="256">
        <f t="shared" si="9"/>
        <v>0</v>
      </c>
      <c r="AE25" s="233">
        <f t="shared" si="29"/>
        <v>2029</v>
      </c>
      <c r="AF25" s="256">
        <f t="shared" si="10"/>
        <v>0</v>
      </c>
      <c r="AG25" s="236">
        <f t="shared" si="11"/>
        <v>0</v>
      </c>
      <c r="AH25" s="256">
        <f t="shared" si="42"/>
        <v>0</v>
      </c>
      <c r="AJ25" s="257">
        <f t="shared" si="30"/>
        <v>0</v>
      </c>
      <c r="AK25" s="257">
        <f t="shared" si="30"/>
        <v>0</v>
      </c>
      <c r="AL25" s="258">
        <f t="shared" si="12"/>
        <v>0</v>
      </c>
      <c r="AN25" s="259">
        <f t="shared" si="13"/>
        <v>0</v>
      </c>
      <c r="AQ25" s="233">
        <f t="shared" si="31"/>
        <v>2029</v>
      </c>
      <c r="AR25" s="256">
        <f t="shared" si="14"/>
        <v>0</v>
      </c>
      <c r="AS25" s="256">
        <f t="shared" si="15"/>
        <v>0</v>
      </c>
      <c r="AT25" s="260">
        <f t="shared" si="16"/>
        <v>4.2000000000000003E-2</v>
      </c>
      <c r="AU25" s="283">
        <f t="shared" si="47"/>
        <v>0</v>
      </c>
      <c r="AV25" s="253">
        <f t="shared" si="17"/>
        <v>0.49099999999999999</v>
      </c>
      <c r="AW25" s="256">
        <f t="shared" si="18"/>
        <v>0</v>
      </c>
      <c r="AX25" s="260"/>
      <c r="AY25" s="261"/>
      <c r="AZ25" s="256">
        <f t="shared" si="32"/>
        <v>0</v>
      </c>
      <c r="BA25" s="246"/>
      <c r="BB25" s="256">
        <v>0</v>
      </c>
      <c r="BC25" s="256">
        <v>0</v>
      </c>
      <c r="BD25" s="262">
        <f t="shared" si="33"/>
        <v>0</v>
      </c>
      <c r="BE25" s="256">
        <f t="shared" si="19"/>
        <v>0</v>
      </c>
      <c r="BH25" s="233">
        <f t="shared" si="34"/>
        <v>2029</v>
      </c>
      <c r="BI25" s="256">
        <v>0</v>
      </c>
      <c r="BJ25" s="265">
        <f t="shared" si="20"/>
        <v>0</v>
      </c>
      <c r="BK25" s="263">
        <f t="shared" si="21"/>
        <v>9.2919999999999998</v>
      </c>
      <c r="BL25" s="256">
        <f t="shared" si="43"/>
        <v>0</v>
      </c>
      <c r="BM25" s="263">
        <f t="shared" si="22"/>
        <v>0.185</v>
      </c>
      <c r="BN25" s="283">
        <f t="shared" si="48"/>
        <v>0</v>
      </c>
      <c r="BO25" s="264"/>
      <c r="BP25" s="256">
        <f t="shared" si="23"/>
        <v>0</v>
      </c>
      <c r="BR25" s="256">
        <f t="shared" si="49"/>
        <v>0</v>
      </c>
      <c r="BS25" s="256"/>
      <c r="BT25" s="256">
        <f t="shared" si="35"/>
        <v>0</v>
      </c>
      <c r="BW25" s="233">
        <f t="shared" si="36"/>
        <v>2029</v>
      </c>
      <c r="BX25" s="256">
        <f t="shared" si="24"/>
        <v>0</v>
      </c>
      <c r="BY25" s="265">
        <f t="shared" si="37"/>
        <v>0</v>
      </c>
      <c r="BZ25" s="266">
        <f t="shared" si="38"/>
        <v>0</v>
      </c>
      <c r="CA25" s="256">
        <f t="shared" si="39"/>
        <v>0</v>
      </c>
      <c r="CC25" s="256">
        <f t="shared" si="40"/>
        <v>0</v>
      </c>
      <c r="CD25" s="256">
        <f t="shared" si="40"/>
        <v>0</v>
      </c>
      <c r="CE25" s="256">
        <f t="shared" si="41"/>
        <v>0</v>
      </c>
      <c r="CF25" s="256"/>
      <c r="CG25" s="256">
        <f t="shared" si="44"/>
        <v>0</v>
      </c>
      <c r="DB25" s="178"/>
    </row>
    <row r="26" spans="1:106">
      <c r="A26" s="180" t="s">
        <v>245</v>
      </c>
      <c r="C26" s="221">
        <f>+'Gas Input Table Summary'!$D$18</f>
        <v>0</v>
      </c>
      <c r="F26" s="236"/>
      <c r="G26" s="237"/>
      <c r="H26" s="237"/>
      <c r="J26" s="178">
        <f t="shared" si="25"/>
        <v>13</v>
      </c>
      <c r="L26" s="233">
        <f t="shared" si="26"/>
        <v>2030</v>
      </c>
      <c r="M26" s="238">
        <f t="shared" si="45"/>
        <v>0</v>
      </c>
      <c r="N26" s="253">
        <f t="shared" si="0"/>
        <v>3.7690000000000001</v>
      </c>
      <c r="O26" s="381">
        <f t="shared" si="1"/>
        <v>0</v>
      </c>
      <c r="P26" s="253">
        <f t="shared" si="2"/>
        <v>0</v>
      </c>
      <c r="Q26" s="254">
        <f t="shared" si="27"/>
        <v>0</v>
      </c>
      <c r="R26" s="382">
        <f t="shared" si="3"/>
        <v>0</v>
      </c>
      <c r="S26" s="377">
        <f t="shared" si="4"/>
        <v>0</v>
      </c>
      <c r="T26" s="254">
        <f t="shared" si="5"/>
        <v>168</v>
      </c>
      <c r="U26" s="383">
        <f t="shared" si="46"/>
        <v>0</v>
      </c>
      <c r="V26" s="238">
        <f t="shared" si="28"/>
        <v>0</v>
      </c>
      <c r="W26" s="255">
        <f t="shared" si="6"/>
        <v>2.7280000000000002</v>
      </c>
      <c r="X26" s="256">
        <f t="shared" si="7"/>
        <v>0</v>
      </c>
      <c r="Y26" s="256">
        <v>0</v>
      </c>
      <c r="Z26" s="256">
        <v>0</v>
      </c>
      <c r="AA26" s="254">
        <f t="shared" si="8"/>
        <v>0</v>
      </c>
      <c r="AB26" s="256">
        <f t="shared" si="9"/>
        <v>0</v>
      </c>
      <c r="AE26" s="233">
        <f t="shared" si="29"/>
        <v>2030</v>
      </c>
      <c r="AF26" s="256">
        <f t="shared" si="10"/>
        <v>0</v>
      </c>
      <c r="AG26" s="236">
        <f t="shared" si="11"/>
        <v>0</v>
      </c>
      <c r="AH26" s="256">
        <f t="shared" si="42"/>
        <v>0</v>
      </c>
      <c r="AJ26" s="257">
        <f t="shared" si="30"/>
        <v>0</v>
      </c>
      <c r="AK26" s="257">
        <f t="shared" si="30"/>
        <v>0</v>
      </c>
      <c r="AL26" s="258">
        <f t="shared" si="12"/>
        <v>0</v>
      </c>
      <c r="AN26" s="259">
        <f t="shared" si="13"/>
        <v>0</v>
      </c>
      <c r="AQ26" s="233">
        <f t="shared" si="31"/>
        <v>2030</v>
      </c>
      <c r="AR26" s="256">
        <f t="shared" si="14"/>
        <v>0</v>
      </c>
      <c r="AS26" s="256">
        <f t="shared" si="15"/>
        <v>0</v>
      </c>
      <c r="AT26" s="260">
        <f t="shared" si="16"/>
        <v>4.3999999999999997E-2</v>
      </c>
      <c r="AU26" s="283">
        <f t="shared" si="47"/>
        <v>0</v>
      </c>
      <c r="AV26" s="253">
        <f t="shared" si="17"/>
        <v>0.502</v>
      </c>
      <c r="AW26" s="256">
        <f t="shared" si="18"/>
        <v>0</v>
      </c>
      <c r="AX26" s="260"/>
      <c r="AY26" s="261"/>
      <c r="AZ26" s="256">
        <f t="shared" si="32"/>
        <v>0</v>
      </c>
      <c r="BA26" s="246"/>
      <c r="BB26" s="256">
        <v>0</v>
      </c>
      <c r="BC26" s="256">
        <v>0</v>
      </c>
      <c r="BD26" s="262">
        <f t="shared" si="33"/>
        <v>0</v>
      </c>
      <c r="BE26" s="256">
        <f t="shared" si="19"/>
        <v>0</v>
      </c>
      <c r="BH26" s="233">
        <f t="shared" si="34"/>
        <v>2030</v>
      </c>
      <c r="BI26" s="256">
        <v>0</v>
      </c>
      <c r="BJ26" s="265">
        <f t="shared" si="20"/>
        <v>0</v>
      </c>
      <c r="BK26" s="263">
        <f t="shared" si="21"/>
        <v>9.6170000000000009</v>
      </c>
      <c r="BL26" s="256">
        <f t="shared" si="43"/>
        <v>0</v>
      </c>
      <c r="BM26" s="263">
        <f t="shared" si="22"/>
        <v>0.191</v>
      </c>
      <c r="BN26" s="283">
        <f t="shared" si="48"/>
        <v>0</v>
      </c>
      <c r="BO26" s="264"/>
      <c r="BP26" s="256">
        <f t="shared" si="23"/>
        <v>0</v>
      </c>
      <c r="BR26" s="256">
        <f t="shared" si="49"/>
        <v>0</v>
      </c>
      <c r="BS26" s="256"/>
      <c r="BT26" s="256">
        <f t="shared" si="35"/>
        <v>0</v>
      </c>
      <c r="BW26" s="233">
        <f t="shared" si="36"/>
        <v>2030</v>
      </c>
      <c r="BX26" s="256">
        <f t="shared" si="24"/>
        <v>0</v>
      </c>
      <c r="BY26" s="265">
        <f t="shared" si="37"/>
        <v>0</v>
      </c>
      <c r="BZ26" s="266">
        <f t="shared" si="38"/>
        <v>0</v>
      </c>
      <c r="CA26" s="256">
        <f t="shared" si="39"/>
        <v>0</v>
      </c>
      <c r="CC26" s="256">
        <f t="shared" si="40"/>
        <v>0</v>
      </c>
      <c r="CD26" s="256">
        <f t="shared" si="40"/>
        <v>0</v>
      </c>
      <c r="CE26" s="256">
        <f t="shared" si="41"/>
        <v>0</v>
      </c>
      <c r="CF26" s="256"/>
      <c r="CG26" s="256">
        <f t="shared" si="44"/>
        <v>0</v>
      </c>
      <c r="DB26" s="178"/>
    </row>
    <row r="27" spans="1:106">
      <c r="A27" s="180"/>
      <c r="C27" s="221"/>
      <c r="E27" s="180" t="s">
        <v>289</v>
      </c>
      <c r="F27" s="265">
        <f>+'Database Inputs'!H13</f>
        <v>41</v>
      </c>
      <c r="G27" s="386"/>
      <c r="H27" s="386"/>
      <c r="J27" s="178">
        <f t="shared" si="25"/>
        <v>14</v>
      </c>
      <c r="L27" s="233">
        <f t="shared" si="26"/>
        <v>2031</v>
      </c>
      <c r="M27" s="238">
        <f t="shared" si="45"/>
        <v>0</v>
      </c>
      <c r="N27" s="253">
        <f t="shared" si="0"/>
        <v>3.9009999999999998</v>
      </c>
      <c r="O27" s="381">
        <f t="shared" si="1"/>
        <v>0</v>
      </c>
      <c r="P27" s="253">
        <f t="shared" si="2"/>
        <v>0</v>
      </c>
      <c r="Q27" s="254">
        <f t="shared" si="27"/>
        <v>0</v>
      </c>
      <c r="R27" s="382">
        <f t="shared" si="3"/>
        <v>0</v>
      </c>
      <c r="S27" s="377">
        <f t="shared" si="4"/>
        <v>0</v>
      </c>
      <c r="T27" s="254">
        <f t="shared" si="5"/>
        <v>170</v>
      </c>
      <c r="U27" s="383">
        <f t="shared" si="46"/>
        <v>0</v>
      </c>
      <c r="V27" s="238">
        <f t="shared" si="28"/>
        <v>0</v>
      </c>
      <c r="W27" s="255">
        <f t="shared" si="6"/>
        <v>2.823</v>
      </c>
      <c r="X27" s="256">
        <f t="shared" si="7"/>
        <v>0</v>
      </c>
      <c r="Y27" s="256">
        <v>0</v>
      </c>
      <c r="Z27" s="256">
        <v>0</v>
      </c>
      <c r="AA27" s="254">
        <f t="shared" si="8"/>
        <v>0</v>
      </c>
      <c r="AB27" s="256">
        <f t="shared" si="9"/>
        <v>0</v>
      </c>
      <c r="AE27" s="233">
        <f t="shared" si="29"/>
        <v>2031</v>
      </c>
      <c r="AF27" s="256">
        <f t="shared" si="10"/>
        <v>0</v>
      </c>
      <c r="AG27" s="236">
        <f t="shared" si="11"/>
        <v>0</v>
      </c>
      <c r="AH27" s="256">
        <f t="shared" si="42"/>
        <v>0</v>
      </c>
      <c r="AJ27" s="257">
        <f t="shared" si="30"/>
        <v>0</v>
      </c>
      <c r="AK27" s="257">
        <f t="shared" si="30"/>
        <v>0</v>
      </c>
      <c r="AL27" s="258">
        <f t="shared" si="12"/>
        <v>0</v>
      </c>
      <c r="AN27" s="259">
        <f t="shared" si="13"/>
        <v>0</v>
      </c>
      <c r="AQ27" s="233">
        <f t="shared" si="31"/>
        <v>2031</v>
      </c>
      <c r="AR27" s="256">
        <f t="shared" si="14"/>
        <v>0</v>
      </c>
      <c r="AS27" s="256">
        <f t="shared" si="15"/>
        <v>0</v>
      </c>
      <c r="AT27" s="260">
        <f t="shared" si="16"/>
        <v>4.4999999999999998E-2</v>
      </c>
      <c r="AU27" s="283">
        <f t="shared" si="47"/>
        <v>0</v>
      </c>
      <c r="AV27" s="253">
        <f t="shared" si="17"/>
        <v>0.51300000000000001</v>
      </c>
      <c r="AW27" s="256">
        <f t="shared" si="18"/>
        <v>0</v>
      </c>
      <c r="AX27" s="260"/>
      <c r="AY27" s="261"/>
      <c r="AZ27" s="256">
        <f t="shared" si="32"/>
        <v>0</v>
      </c>
      <c r="BA27" s="246"/>
      <c r="BB27" s="256">
        <v>0</v>
      </c>
      <c r="BC27" s="256">
        <v>0</v>
      </c>
      <c r="BD27" s="262">
        <f t="shared" si="33"/>
        <v>0</v>
      </c>
      <c r="BE27" s="256">
        <f t="shared" si="19"/>
        <v>0</v>
      </c>
      <c r="BH27" s="233">
        <f t="shared" si="34"/>
        <v>2031</v>
      </c>
      <c r="BI27" s="256">
        <v>0</v>
      </c>
      <c r="BJ27" s="265">
        <f t="shared" si="20"/>
        <v>0</v>
      </c>
      <c r="BK27" s="263">
        <f t="shared" si="21"/>
        <v>9.9529999999999994</v>
      </c>
      <c r="BL27" s="256">
        <f t="shared" si="43"/>
        <v>0</v>
      </c>
      <c r="BM27" s="263">
        <f t="shared" si="22"/>
        <v>0.19800000000000001</v>
      </c>
      <c r="BN27" s="283">
        <f t="shared" si="48"/>
        <v>0</v>
      </c>
      <c r="BO27" s="264"/>
      <c r="BP27" s="256">
        <f t="shared" si="23"/>
        <v>0</v>
      </c>
      <c r="BR27" s="256">
        <f t="shared" si="49"/>
        <v>0</v>
      </c>
      <c r="BS27" s="256"/>
      <c r="BT27" s="256">
        <f t="shared" si="35"/>
        <v>0</v>
      </c>
      <c r="BW27" s="233">
        <f t="shared" si="36"/>
        <v>2031</v>
      </c>
      <c r="BX27" s="256">
        <f t="shared" si="24"/>
        <v>0</v>
      </c>
      <c r="BY27" s="265">
        <f t="shared" si="37"/>
        <v>0</v>
      </c>
      <c r="BZ27" s="266">
        <f t="shared" si="38"/>
        <v>0</v>
      </c>
      <c r="CA27" s="256">
        <f t="shared" si="39"/>
        <v>0</v>
      </c>
      <c r="CC27" s="256">
        <f t="shared" si="40"/>
        <v>0</v>
      </c>
      <c r="CD27" s="256">
        <f t="shared" si="40"/>
        <v>0</v>
      </c>
      <c r="CE27" s="256">
        <f t="shared" si="41"/>
        <v>0</v>
      </c>
      <c r="CF27" s="256"/>
      <c r="CG27" s="256">
        <f t="shared" si="44"/>
        <v>0</v>
      </c>
      <c r="DB27" s="178"/>
    </row>
    <row r="28" spans="1:106">
      <c r="A28" s="180" t="s">
        <v>290</v>
      </c>
      <c r="C28" s="375">
        <f>+'Gas Input Table Summary'!$D$19</f>
        <v>2.6630000000000001E-2</v>
      </c>
      <c r="E28" s="180" t="s">
        <v>291</v>
      </c>
      <c r="F28" s="265">
        <v>0</v>
      </c>
      <c r="G28" s="386"/>
      <c r="H28" s="386"/>
      <c r="J28" s="178">
        <f t="shared" si="25"/>
        <v>15</v>
      </c>
      <c r="L28" s="233">
        <f t="shared" si="26"/>
        <v>2032</v>
      </c>
      <c r="M28" s="238">
        <f t="shared" si="45"/>
        <v>0</v>
      </c>
      <c r="N28" s="253">
        <f t="shared" si="0"/>
        <v>4.0380000000000003</v>
      </c>
      <c r="O28" s="381">
        <f t="shared" si="1"/>
        <v>0</v>
      </c>
      <c r="P28" s="253">
        <f t="shared" si="2"/>
        <v>0</v>
      </c>
      <c r="Q28" s="254">
        <f t="shared" si="27"/>
        <v>0</v>
      </c>
      <c r="R28" s="382">
        <f t="shared" si="3"/>
        <v>0</v>
      </c>
      <c r="S28" s="377">
        <f t="shared" si="4"/>
        <v>0</v>
      </c>
      <c r="T28" s="254">
        <f t="shared" si="5"/>
        <v>171</v>
      </c>
      <c r="U28" s="383">
        <f t="shared" si="46"/>
        <v>0</v>
      </c>
      <c r="V28" s="238">
        <f t="shared" si="28"/>
        <v>0</v>
      </c>
      <c r="W28" s="255">
        <f t="shared" si="6"/>
        <v>2.9220000000000002</v>
      </c>
      <c r="X28" s="256">
        <f t="shared" si="7"/>
        <v>0</v>
      </c>
      <c r="Y28" s="256">
        <v>0</v>
      </c>
      <c r="Z28" s="256">
        <v>0</v>
      </c>
      <c r="AA28" s="254">
        <f t="shared" si="8"/>
        <v>0</v>
      </c>
      <c r="AB28" s="256">
        <f t="shared" si="9"/>
        <v>0</v>
      </c>
      <c r="AE28" s="233">
        <f t="shared" si="29"/>
        <v>2032</v>
      </c>
      <c r="AF28" s="256">
        <f t="shared" si="10"/>
        <v>0</v>
      </c>
      <c r="AG28" s="236">
        <f t="shared" si="11"/>
        <v>0</v>
      </c>
      <c r="AH28" s="256">
        <f t="shared" si="42"/>
        <v>0</v>
      </c>
      <c r="AJ28" s="257">
        <f t="shared" si="30"/>
        <v>0</v>
      </c>
      <c r="AK28" s="257">
        <f t="shared" si="30"/>
        <v>0</v>
      </c>
      <c r="AL28" s="258">
        <f t="shared" si="12"/>
        <v>0</v>
      </c>
      <c r="AN28" s="259">
        <f t="shared" si="13"/>
        <v>0</v>
      </c>
      <c r="AQ28" s="233">
        <f t="shared" si="31"/>
        <v>2032</v>
      </c>
      <c r="AR28" s="256">
        <f t="shared" si="14"/>
        <v>0</v>
      </c>
      <c r="AS28" s="256">
        <f t="shared" si="15"/>
        <v>0</v>
      </c>
      <c r="AT28" s="260">
        <f t="shared" si="16"/>
        <v>4.7E-2</v>
      </c>
      <c r="AU28" s="283">
        <f t="shared" si="47"/>
        <v>0</v>
      </c>
      <c r="AV28" s="253">
        <f t="shared" si="17"/>
        <v>0.52400000000000002</v>
      </c>
      <c r="AW28" s="256">
        <f t="shared" si="18"/>
        <v>0</v>
      </c>
      <c r="AX28" s="260"/>
      <c r="AY28" s="261"/>
      <c r="AZ28" s="256">
        <f t="shared" si="32"/>
        <v>0</v>
      </c>
      <c r="BA28" s="246"/>
      <c r="BB28" s="256">
        <v>0</v>
      </c>
      <c r="BC28" s="256">
        <v>0</v>
      </c>
      <c r="BD28" s="262">
        <f t="shared" si="33"/>
        <v>0</v>
      </c>
      <c r="BE28" s="256">
        <f t="shared" si="19"/>
        <v>0</v>
      </c>
      <c r="BH28" s="233">
        <f t="shared" si="34"/>
        <v>2032</v>
      </c>
      <c r="BI28" s="256">
        <v>0</v>
      </c>
      <c r="BJ28" s="265">
        <f t="shared" si="20"/>
        <v>0</v>
      </c>
      <c r="BK28" s="263">
        <f t="shared" si="21"/>
        <v>10.302</v>
      </c>
      <c r="BL28" s="256">
        <f t="shared" si="43"/>
        <v>0</v>
      </c>
      <c r="BM28" s="263">
        <f t="shared" si="22"/>
        <v>0.20499999999999999</v>
      </c>
      <c r="BN28" s="283">
        <f t="shared" si="48"/>
        <v>0</v>
      </c>
      <c r="BO28" s="264"/>
      <c r="BP28" s="256">
        <f t="shared" si="23"/>
        <v>0</v>
      </c>
      <c r="BR28" s="256">
        <f t="shared" si="49"/>
        <v>0</v>
      </c>
      <c r="BS28" s="256"/>
      <c r="BT28" s="256">
        <f t="shared" si="35"/>
        <v>0</v>
      </c>
      <c r="BW28" s="233">
        <f t="shared" si="36"/>
        <v>2032</v>
      </c>
      <c r="BX28" s="256">
        <f t="shared" si="24"/>
        <v>0</v>
      </c>
      <c r="BY28" s="265">
        <f t="shared" si="37"/>
        <v>0</v>
      </c>
      <c r="BZ28" s="266">
        <f t="shared" si="38"/>
        <v>0</v>
      </c>
      <c r="CA28" s="256">
        <f t="shared" si="39"/>
        <v>0</v>
      </c>
      <c r="CC28" s="256">
        <f t="shared" si="40"/>
        <v>0</v>
      </c>
      <c r="CD28" s="256">
        <f t="shared" si="40"/>
        <v>0</v>
      </c>
      <c r="CE28" s="256">
        <f t="shared" si="41"/>
        <v>0</v>
      </c>
      <c r="CF28" s="256"/>
      <c r="CG28" s="256">
        <f t="shared" si="44"/>
        <v>0</v>
      </c>
      <c r="DB28" s="178"/>
    </row>
    <row r="29" spans="1:106">
      <c r="A29" s="180" t="s">
        <v>277</v>
      </c>
      <c r="C29" s="221">
        <f>+'Gas Input Table Summary'!$D$20</f>
        <v>3.5000000000000003E-2</v>
      </c>
      <c r="E29" s="180"/>
      <c r="F29" s="265"/>
      <c r="G29" s="238"/>
      <c r="H29" s="238"/>
      <c r="J29" s="178">
        <f t="shared" si="25"/>
        <v>16</v>
      </c>
      <c r="L29" s="233">
        <f t="shared" si="26"/>
        <v>2033</v>
      </c>
      <c r="M29" s="238">
        <f t="shared" si="45"/>
        <v>0</v>
      </c>
      <c r="N29" s="253">
        <f t="shared" si="0"/>
        <v>4.1790000000000003</v>
      </c>
      <c r="O29" s="381">
        <f t="shared" si="1"/>
        <v>0</v>
      </c>
      <c r="P29" s="253">
        <f t="shared" si="2"/>
        <v>0</v>
      </c>
      <c r="Q29" s="254">
        <f t="shared" si="27"/>
        <v>0</v>
      </c>
      <c r="R29" s="382">
        <f t="shared" si="3"/>
        <v>0</v>
      </c>
      <c r="S29" s="377">
        <f t="shared" si="4"/>
        <v>0</v>
      </c>
      <c r="T29" s="254">
        <f t="shared" si="5"/>
        <v>173</v>
      </c>
      <c r="U29" s="383">
        <f t="shared" si="46"/>
        <v>0</v>
      </c>
      <c r="V29" s="238">
        <f t="shared" si="28"/>
        <v>0</v>
      </c>
      <c r="W29" s="255">
        <f t="shared" si="6"/>
        <v>3.024</v>
      </c>
      <c r="X29" s="256">
        <f t="shared" si="7"/>
        <v>0</v>
      </c>
      <c r="Y29" s="278">
        <v>0</v>
      </c>
      <c r="Z29" s="278">
        <v>0</v>
      </c>
      <c r="AA29" s="287">
        <f t="shared" si="8"/>
        <v>0</v>
      </c>
      <c r="AB29" s="278">
        <f t="shared" si="9"/>
        <v>0</v>
      </c>
      <c r="AE29" s="233">
        <f t="shared" si="29"/>
        <v>2033</v>
      </c>
      <c r="AF29" s="256">
        <f t="shared" si="10"/>
        <v>0</v>
      </c>
      <c r="AG29" s="236">
        <f t="shared" si="11"/>
        <v>0</v>
      </c>
      <c r="AH29" s="256">
        <f t="shared" si="42"/>
        <v>0</v>
      </c>
      <c r="AJ29" s="257">
        <f t="shared" si="30"/>
        <v>0</v>
      </c>
      <c r="AK29" s="257">
        <f t="shared" si="30"/>
        <v>0</v>
      </c>
      <c r="AL29" s="258">
        <f t="shared" si="12"/>
        <v>0</v>
      </c>
      <c r="AN29" s="259">
        <f t="shared" si="13"/>
        <v>0</v>
      </c>
      <c r="AQ29" s="233">
        <f t="shared" si="31"/>
        <v>2033</v>
      </c>
      <c r="AR29" s="278">
        <f t="shared" si="14"/>
        <v>0</v>
      </c>
      <c r="AS29" s="256">
        <f t="shared" si="15"/>
        <v>0</v>
      </c>
      <c r="AT29" s="260">
        <f t="shared" si="16"/>
        <v>4.9000000000000002E-2</v>
      </c>
      <c r="AU29" s="283">
        <f t="shared" si="47"/>
        <v>0</v>
      </c>
      <c r="AV29" s="253">
        <f t="shared" si="17"/>
        <v>0.53500000000000003</v>
      </c>
      <c r="AW29" s="256">
        <f t="shared" si="18"/>
        <v>0</v>
      </c>
      <c r="AX29" s="260"/>
      <c r="AY29" s="261"/>
      <c r="AZ29" s="278">
        <f t="shared" si="32"/>
        <v>0</v>
      </c>
      <c r="BA29" s="246"/>
      <c r="BB29" s="278">
        <v>0</v>
      </c>
      <c r="BC29" s="256">
        <v>0</v>
      </c>
      <c r="BD29" s="262">
        <f t="shared" si="33"/>
        <v>0</v>
      </c>
      <c r="BE29" s="278">
        <f t="shared" si="19"/>
        <v>0</v>
      </c>
      <c r="BH29" s="233">
        <f t="shared" si="34"/>
        <v>2033</v>
      </c>
      <c r="BI29" s="256">
        <v>0</v>
      </c>
      <c r="BJ29" s="265">
        <f t="shared" si="20"/>
        <v>0</v>
      </c>
      <c r="BK29" s="263">
        <f t="shared" si="21"/>
        <v>10.662000000000001</v>
      </c>
      <c r="BL29" s="256">
        <f t="shared" si="43"/>
        <v>0</v>
      </c>
      <c r="BM29" s="263">
        <f t="shared" si="22"/>
        <v>0.21199999999999999</v>
      </c>
      <c r="BN29" s="283">
        <f t="shared" si="48"/>
        <v>0</v>
      </c>
      <c r="BO29" s="264"/>
      <c r="BP29" s="256">
        <f t="shared" si="23"/>
        <v>0</v>
      </c>
      <c r="BR29" s="256">
        <f t="shared" si="49"/>
        <v>0</v>
      </c>
      <c r="BS29" s="256"/>
      <c r="BT29" s="256">
        <f t="shared" si="35"/>
        <v>0</v>
      </c>
      <c r="BW29" s="233">
        <f t="shared" si="36"/>
        <v>2033</v>
      </c>
      <c r="BX29" s="256">
        <f t="shared" si="24"/>
        <v>0</v>
      </c>
      <c r="BY29" s="265">
        <f t="shared" si="37"/>
        <v>0</v>
      </c>
      <c r="BZ29" s="266">
        <f t="shared" si="38"/>
        <v>0</v>
      </c>
      <c r="CA29" s="256">
        <f t="shared" si="39"/>
        <v>0</v>
      </c>
      <c r="CC29" s="256">
        <f t="shared" si="40"/>
        <v>0</v>
      </c>
      <c r="CD29" s="256">
        <f t="shared" si="40"/>
        <v>0</v>
      </c>
      <c r="CE29" s="256">
        <f t="shared" si="41"/>
        <v>0</v>
      </c>
      <c r="CF29" s="256"/>
      <c r="CG29" s="256">
        <f t="shared" si="44"/>
        <v>0</v>
      </c>
      <c r="DB29" s="178"/>
    </row>
    <row r="30" spans="1:106">
      <c r="E30" s="180" t="s">
        <v>292</v>
      </c>
      <c r="F30" s="293">
        <f>ROUND('Database Inputs'!C13,0)</f>
        <v>135</v>
      </c>
      <c r="G30" s="387"/>
      <c r="H30" s="387"/>
      <c r="J30" s="178">
        <f t="shared" si="25"/>
        <v>17</v>
      </c>
      <c r="L30" s="233">
        <f t="shared" si="26"/>
        <v>2034</v>
      </c>
      <c r="M30" s="238">
        <f t="shared" si="45"/>
        <v>0</v>
      </c>
      <c r="N30" s="253">
        <f t="shared" si="0"/>
        <v>4.3250000000000002</v>
      </c>
      <c r="O30" s="381">
        <f t="shared" si="1"/>
        <v>0</v>
      </c>
      <c r="P30" s="253">
        <f t="shared" si="2"/>
        <v>0</v>
      </c>
      <c r="Q30" s="254">
        <f t="shared" si="27"/>
        <v>0</v>
      </c>
      <c r="R30" s="382">
        <f t="shared" si="3"/>
        <v>0</v>
      </c>
      <c r="S30" s="377">
        <f t="shared" si="4"/>
        <v>0</v>
      </c>
      <c r="T30" s="254">
        <f t="shared" si="5"/>
        <v>175</v>
      </c>
      <c r="U30" s="383">
        <f t="shared" si="46"/>
        <v>0</v>
      </c>
      <c r="V30" s="238">
        <f t="shared" si="28"/>
        <v>0</v>
      </c>
      <c r="W30" s="255">
        <f t="shared" si="6"/>
        <v>3.13</v>
      </c>
      <c r="X30" s="256">
        <f t="shared" si="7"/>
        <v>0</v>
      </c>
      <c r="Y30" s="278">
        <v>0</v>
      </c>
      <c r="Z30" s="278">
        <v>0</v>
      </c>
      <c r="AA30" s="287">
        <f t="shared" si="8"/>
        <v>0</v>
      </c>
      <c r="AB30" s="278">
        <f t="shared" si="9"/>
        <v>0</v>
      </c>
      <c r="AE30" s="233">
        <f t="shared" si="29"/>
        <v>2034</v>
      </c>
      <c r="AF30" s="256">
        <f t="shared" si="10"/>
        <v>0</v>
      </c>
      <c r="AG30" s="236">
        <f t="shared" si="11"/>
        <v>0</v>
      </c>
      <c r="AH30" s="256">
        <f t="shared" si="42"/>
        <v>0</v>
      </c>
      <c r="AJ30" s="257">
        <f t="shared" si="30"/>
        <v>0</v>
      </c>
      <c r="AK30" s="257">
        <f t="shared" si="30"/>
        <v>0</v>
      </c>
      <c r="AL30" s="258">
        <f t="shared" si="12"/>
        <v>0</v>
      </c>
      <c r="AN30" s="259">
        <f t="shared" si="13"/>
        <v>0</v>
      </c>
      <c r="AQ30" s="233">
        <f t="shared" si="31"/>
        <v>2034</v>
      </c>
      <c r="AR30" s="278">
        <f t="shared" si="14"/>
        <v>0</v>
      </c>
      <c r="AS30" s="256">
        <f t="shared" si="15"/>
        <v>0</v>
      </c>
      <c r="AT30" s="260">
        <f t="shared" si="16"/>
        <v>0.05</v>
      </c>
      <c r="AU30" s="283">
        <f t="shared" si="47"/>
        <v>0</v>
      </c>
      <c r="AV30" s="253">
        <f t="shared" si="17"/>
        <v>0.54600000000000004</v>
      </c>
      <c r="AW30" s="256">
        <f t="shared" si="18"/>
        <v>0</v>
      </c>
      <c r="AX30" s="260"/>
      <c r="AY30" s="261"/>
      <c r="AZ30" s="278">
        <f t="shared" si="32"/>
        <v>0</v>
      </c>
      <c r="BA30" s="246"/>
      <c r="BB30" s="278">
        <v>0</v>
      </c>
      <c r="BC30" s="256">
        <v>0</v>
      </c>
      <c r="BD30" s="262">
        <f t="shared" si="33"/>
        <v>0</v>
      </c>
      <c r="BE30" s="278">
        <f t="shared" si="19"/>
        <v>0</v>
      </c>
      <c r="BH30" s="233">
        <f t="shared" si="34"/>
        <v>2034</v>
      </c>
      <c r="BI30" s="256">
        <v>0</v>
      </c>
      <c r="BJ30" s="265">
        <f t="shared" si="20"/>
        <v>0</v>
      </c>
      <c r="BK30" s="263">
        <f t="shared" si="21"/>
        <v>11.035</v>
      </c>
      <c r="BL30" s="256">
        <f t="shared" si="43"/>
        <v>0</v>
      </c>
      <c r="BM30" s="263">
        <f t="shared" si="22"/>
        <v>0.22</v>
      </c>
      <c r="BN30" s="283">
        <f t="shared" si="48"/>
        <v>0</v>
      </c>
      <c r="BO30" s="264"/>
      <c r="BP30" s="256">
        <f t="shared" si="23"/>
        <v>0</v>
      </c>
      <c r="BR30" s="256">
        <f t="shared" si="49"/>
        <v>0</v>
      </c>
      <c r="BS30" s="256"/>
      <c r="BT30" s="256">
        <f t="shared" si="35"/>
        <v>0</v>
      </c>
      <c r="BW30" s="233">
        <f t="shared" si="36"/>
        <v>2034</v>
      </c>
      <c r="BX30" s="256">
        <f t="shared" si="24"/>
        <v>0</v>
      </c>
      <c r="BY30" s="265">
        <f t="shared" si="37"/>
        <v>0</v>
      </c>
      <c r="BZ30" s="266">
        <f t="shared" si="38"/>
        <v>0</v>
      </c>
      <c r="CA30" s="256">
        <f t="shared" si="39"/>
        <v>0</v>
      </c>
      <c r="CC30" s="256">
        <f t="shared" si="40"/>
        <v>0</v>
      </c>
      <c r="CD30" s="256">
        <f t="shared" si="40"/>
        <v>0</v>
      </c>
      <c r="CE30" s="256">
        <f t="shared" si="41"/>
        <v>0</v>
      </c>
      <c r="CF30" s="256"/>
      <c r="CG30" s="256">
        <f t="shared" si="44"/>
        <v>0</v>
      </c>
      <c r="DB30" s="178">
        <f>$J18</f>
        <v>5</v>
      </c>
    </row>
    <row r="31" spans="1:106">
      <c r="A31" s="176" t="s">
        <v>293</v>
      </c>
      <c r="C31" s="224">
        <f>+'Gas Input Table Summary'!$D$21</f>
        <v>5.0999999999999997E-2</v>
      </c>
      <c r="F31" s="236"/>
      <c r="G31" s="237"/>
      <c r="H31" s="237"/>
      <c r="J31" s="178">
        <f t="shared" si="25"/>
        <v>18</v>
      </c>
      <c r="L31" s="233">
        <f t="shared" si="26"/>
        <v>2035</v>
      </c>
      <c r="M31" s="238">
        <f t="shared" si="45"/>
        <v>0</v>
      </c>
      <c r="N31" s="253">
        <f t="shared" si="0"/>
        <v>4.4770000000000003</v>
      </c>
      <c r="O31" s="381">
        <f t="shared" si="1"/>
        <v>0</v>
      </c>
      <c r="P31" s="253">
        <f t="shared" si="2"/>
        <v>0</v>
      </c>
      <c r="Q31" s="254">
        <f t="shared" si="27"/>
        <v>0</v>
      </c>
      <c r="R31" s="382">
        <f t="shared" si="3"/>
        <v>0</v>
      </c>
      <c r="S31" s="377">
        <f t="shared" si="4"/>
        <v>0</v>
      </c>
      <c r="T31" s="254">
        <f t="shared" si="5"/>
        <v>177</v>
      </c>
      <c r="U31" s="383">
        <f t="shared" si="46"/>
        <v>0</v>
      </c>
      <c r="V31" s="238">
        <f t="shared" si="28"/>
        <v>0</v>
      </c>
      <c r="W31" s="255">
        <f t="shared" si="6"/>
        <v>3.2389999999999999</v>
      </c>
      <c r="X31" s="256">
        <f t="shared" si="7"/>
        <v>0</v>
      </c>
      <c r="Y31" s="278">
        <v>0</v>
      </c>
      <c r="Z31" s="278">
        <v>0</v>
      </c>
      <c r="AA31" s="287">
        <f t="shared" si="8"/>
        <v>0</v>
      </c>
      <c r="AB31" s="278">
        <f t="shared" si="9"/>
        <v>0</v>
      </c>
      <c r="AE31" s="233">
        <f t="shared" si="29"/>
        <v>2035</v>
      </c>
      <c r="AF31" s="256">
        <f t="shared" si="10"/>
        <v>0</v>
      </c>
      <c r="AG31" s="236">
        <f t="shared" si="11"/>
        <v>0</v>
      </c>
      <c r="AH31" s="256">
        <f t="shared" si="42"/>
        <v>0</v>
      </c>
      <c r="AJ31" s="257">
        <f t="shared" si="30"/>
        <v>0</v>
      </c>
      <c r="AK31" s="257">
        <f t="shared" si="30"/>
        <v>0</v>
      </c>
      <c r="AL31" s="258">
        <f t="shared" si="12"/>
        <v>0</v>
      </c>
      <c r="AN31" s="259">
        <f t="shared" si="13"/>
        <v>0</v>
      </c>
      <c r="AQ31" s="233">
        <f t="shared" si="31"/>
        <v>2035</v>
      </c>
      <c r="AR31" s="278">
        <f t="shared" si="14"/>
        <v>0</v>
      </c>
      <c r="AS31" s="256">
        <f t="shared" si="15"/>
        <v>0</v>
      </c>
      <c r="AT31" s="260">
        <f t="shared" si="16"/>
        <v>5.1999999999999998E-2</v>
      </c>
      <c r="AU31" s="283">
        <f t="shared" si="47"/>
        <v>0</v>
      </c>
      <c r="AV31" s="253">
        <f t="shared" si="17"/>
        <v>0.55800000000000005</v>
      </c>
      <c r="AW31" s="256">
        <f t="shared" si="18"/>
        <v>0</v>
      </c>
      <c r="AX31" s="260"/>
      <c r="AY31" s="261"/>
      <c r="AZ31" s="278">
        <f t="shared" si="32"/>
        <v>0</v>
      </c>
      <c r="BA31" s="246"/>
      <c r="BB31" s="278">
        <v>0</v>
      </c>
      <c r="BC31" s="256">
        <v>0</v>
      </c>
      <c r="BD31" s="262">
        <f t="shared" si="33"/>
        <v>0</v>
      </c>
      <c r="BE31" s="278">
        <f t="shared" si="19"/>
        <v>0</v>
      </c>
      <c r="BH31" s="233">
        <f t="shared" si="34"/>
        <v>2035</v>
      </c>
      <c r="BI31" s="256">
        <v>0</v>
      </c>
      <c r="BJ31" s="265">
        <f t="shared" si="20"/>
        <v>0</v>
      </c>
      <c r="BK31" s="263">
        <f t="shared" si="21"/>
        <v>11.422000000000001</v>
      </c>
      <c r="BL31" s="256">
        <f t="shared" si="43"/>
        <v>0</v>
      </c>
      <c r="BM31" s="263">
        <f t="shared" si="22"/>
        <v>0.22700000000000001</v>
      </c>
      <c r="BN31" s="283">
        <f t="shared" si="48"/>
        <v>0</v>
      </c>
      <c r="BO31" s="264"/>
      <c r="BP31" s="256">
        <f t="shared" si="23"/>
        <v>0</v>
      </c>
      <c r="BR31" s="256">
        <f t="shared" si="49"/>
        <v>0</v>
      </c>
      <c r="BS31" s="256"/>
      <c r="BT31" s="256">
        <f t="shared" si="35"/>
        <v>0</v>
      </c>
      <c r="BW31" s="233">
        <f t="shared" si="36"/>
        <v>2035</v>
      </c>
      <c r="BX31" s="256">
        <f t="shared" si="24"/>
        <v>0</v>
      </c>
      <c r="BY31" s="265">
        <f t="shared" si="37"/>
        <v>0</v>
      </c>
      <c r="BZ31" s="266">
        <f t="shared" si="38"/>
        <v>0</v>
      </c>
      <c r="CA31" s="256">
        <f t="shared" si="39"/>
        <v>0</v>
      </c>
      <c r="CC31" s="256">
        <f t="shared" si="40"/>
        <v>0</v>
      </c>
      <c r="CD31" s="256">
        <f t="shared" si="40"/>
        <v>0</v>
      </c>
      <c r="CE31" s="256">
        <f t="shared" si="41"/>
        <v>0</v>
      </c>
      <c r="CF31" s="256"/>
      <c r="CG31" s="256">
        <f t="shared" si="44"/>
        <v>0</v>
      </c>
      <c r="DB31" s="178">
        <f>$J19</f>
        <v>6</v>
      </c>
    </row>
    <row r="32" spans="1:106">
      <c r="E32" s="275" t="s">
        <v>294</v>
      </c>
      <c r="F32" s="384">
        <f>+'Total Program Inputs'!E14</f>
        <v>653</v>
      </c>
      <c r="G32" s="388"/>
      <c r="H32" s="388"/>
      <c r="J32" s="178">
        <f t="shared" si="25"/>
        <v>19</v>
      </c>
      <c r="L32" s="233">
        <f t="shared" si="26"/>
        <v>2036</v>
      </c>
      <c r="M32" s="238">
        <f t="shared" si="45"/>
        <v>0</v>
      </c>
      <c r="N32" s="253">
        <f t="shared" si="0"/>
        <v>4.633</v>
      </c>
      <c r="O32" s="381">
        <f t="shared" si="1"/>
        <v>0</v>
      </c>
      <c r="P32" s="253">
        <f t="shared" si="2"/>
        <v>0</v>
      </c>
      <c r="Q32" s="254">
        <f t="shared" si="27"/>
        <v>0</v>
      </c>
      <c r="R32" s="382">
        <f t="shared" si="3"/>
        <v>0</v>
      </c>
      <c r="S32" s="377">
        <f t="shared" si="4"/>
        <v>0</v>
      </c>
      <c r="T32" s="254">
        <f t="shared" si="5"/>
        <v>178</v>
      </c>
      <c r="U32" s="383">
        <f t="shared" si="46"/>
        <v>0</v>
      </c>
      <c r="V32" s="238">
        <f t="shared" si="28"/>
        <v>0</v>
      </c>
      <c r="W32" s="255">
        <f t="shared" si="6"/>
        <v>3.3530000000000002</v>
      </c>
      <c r="X32" s="256">
        <f t="shared" si="7"/>
        <v>0</v>
      </c>
      <c r="Y32" s="278">
        <v>0</v>
      </c>
      <c r="Z32" s="278">
        <v>0</v>
      </c>
      <c r="AA32" s="287">
        <f t="shared" si="8"/>
        <v>0</v>
      </c>
      <c r="AB32" s="278">
        <f t="shared" si="9"/>
        <v>0</v>
      </c>
      <c r="AE32" s="233">
        <f t="shared" si="29"/>
        <v>2036</v>
      </c>
      <c r="AF32" s="256">
        <f t="shared" si="10"/>
        <v>0</v>
      </c>
      <c r="AG32" s="236">
        <f t="shared" si="11"/>
        <v>0</v>
      </c>
      <c r="AH32" s="256">
        <f t="shared" si="42"/>
        <v>0</v>
      </c>
      <c r="AJ32" s="257">
        <f t="shared" si="30"/>
        <v>0</v>
      </c>
      <c r="AK32" s="257">
        <f t="shared" si="30"/>
        <v>0</v>
      </c>
      <c r="AL32" s="258">
        <f t="shared" si="12"/>
        <v>0</v>
      </c>
      <c r="AN32" s="259">
        <f t="shared" si="13"/>
        <v>0</v>
      </c>
      <c r="AQ32" s="233">
        <f t="shared" si="31"/>
        <v>2036</v>
      </c>
      <c r="AR32" s="278">
        <f t="shared" si="14"/>
        <v>0</v>
      </c>
      <c r="AS32" s="256">
        <f t="shared" si="15"/>
        <v>0</v>
      </c>
      <c r="AT32" s="260">
        <f t="shared" si="16"/>
        <v>5.3999999999999999E-2</v>
      </c>
      <c r="AU32" s="283">
        <f t="shared" si="47"/>
        <v>0</v>
      </c>
      <c r="AV32" s="253">
        <f t="shared" si="17"/>
        <v>0.56999999999999995</v>
      </c>
      <c r="AW32" s="256">
        <f t="shared" si="18"/>
        <v>0</v>
      </c>
      <c r="AX32" s="260"/>
      <c r="AY32" s="261"/>
      <c r="AZ32" s="278">
        <f t="shared" si="32"/>
        <v>0</v>
      </c>
      <c r="BA32" s="246"/>
      <c r="BB32" s="278">
        <v>0</v>
      </c>
      <c r="BC32" s="256">
        <v>0</v>
      </c>
      <c r="BD32" s="262">
        <f t="shared" si="33"/>
        <v>0</v>
      </c>
      <c r="BE32" s="278">
        <f t="shared" si="19"/>
        <v>0</v>
      </c>
      <c r="BH32" s="233">
        <f t="shared" si="34"/>
        <v>2036</v>
      </c>
      <c r="BI32" s="256">
        <v>0</v>
      </c>
      <c r="BJ32" s="265">
        <f t="shared" si="20"/>
        <v>0</v>
      </c>
      <c r="BK32" s="263">
        <f t="shared" si="21"/>
        <v>11.821</v>
      </c>
      <c r="BL32" s="256">
        <f t="shared" si="43"/>
        <v>0</v>
      </c>
      <c r="BM32" s="263">
        <f t="shared" si="22"/>
        <v>0.23499999999999999</v>
      </c>
      <c r="BN32" s="283">
        <f t="shared" si="48"/>
        <v>0</v>
      </c>
      <c r="BO32" s="264"/>
      <c r="BP32" s="256">
        <f t="shared" si="23"/>
        <v>0</v>
      </c>
      <c r="BR32" s="256">
        <f t="shared" si="49"/>
        <v>0</v>
      </c>
      <c r="BS32" s="256"/>
      <c r="BT32" s="256">
        <f t="shared" si="35"/>
        <v>0</v>
      </c>
      <c r="BW32" s="233">
        <f t="shared" si="36"/>
        <v>2036</v>
      </c>
      <c r="BX32" s="256">
        <f t="shared" si="24"/>
        <v>0</v>
      </c>
      <c r="BY32" s="265">
        <f t="shared" si="37"/>
        <v>0</v>
      </c>
      <c r="BZ32" s="266">
        <f t="shared" si="38"/>
        <v>0</v>
      </c>
      <c r="CA32" s="256">
        <f t="shared" si="39"/>
        <v>0</v>
      </c>
      <c r="CC32" s="256">
        <f t="shared" si="40"/>
        <v>0</v>
      </c>
      <c r="CD32" s="256">
        <f t="shared" si="40"/>
        <v>0</v>
      </c>
      <c r="CE32" s="256">
        <f t="shared" si="41"/>
        <v>0</v>
      </c>
      <c r="CF32" s="256"/>
      <c r="CG32" s="256">
        <f t="shared" si="44"/>
        <v>0</v>
      </c>
      <c r="DB32" s="178">
        <f>$J20</f>
        <v>7</v>
      </c>
    </row>
    <row r="33" spans="1:106">
      <c r="A33" s="176" t="s">
        <v>295</v>
      </c>
      <c r="C33" s="219">
        <f>+'Gas Input Table Summary'!$D$22</f>
        <v>0.38</v>
      </c>
      <c r="F33" s="236"/>
      <c r="G33" s="237"/>
      <c r="H33" s="237"/>
      <c r="J33" s="178">
        <f t="shared" si="25"/>
        <v>20</v>
      </c>
      <c r="L33" s="233">
        <f t="shared" si="26"/>
        <v>2037</v>
      </c>
      <c r="M33" s="238">
        <f t="shared" si="45"/>
        <v>0</v>
      </c>
      <c r="N33" s="253">
        <f t="shared" si="0"/>
        <v>4.7949999999999999</v>
      </c>
      <c r="O33" s="381">
        <f t="shared" si="1"/>
        <v>0</v>
      </c>
      <c r="P33" s="253">
        <f t="shared" si="2"/>
        <v>0</v>
      </c>
      <c r="Q33" s="254">
        <f t="shared" si="27"/>
        <v>0</v>
      </c>
      <c r="R33" s="382">
        <f t="shared" si="3"/>
        <v>0</v>
      </c>
      <c r="S33" s="377">
        <f t="shared" si="4"/>
        <v>0</v>
      </c>
      <c r="T33" s="254">
        <f t="shared" si="5"/>
        <v>180</v>
      </c>
      <c r="U33" s="383">
        <f t="shared" si="46"/>
        <v>0</v>
      </c>
      <c r="V33" s="238">
        <f t="shared" si="28"/>
        <v>0</v>
      </c>
      <c r="W33" s="255">
        <f t="shared" si="6"/>
        <v>3.47</v>
      </c>
      <c r="X33" s="256">
        <f t="shared" si="7"/>
        <v>0</v>
      </c>
      <c r="Y33" s="278">
        <v>0</v>
      </c>
      <c r="Z33" s="278">
        <v>0</v>
      </c>
      <c r="AA33" s="287">
        <f t="shared" si="8"/>
        <v>0</v>
      </c>
      <c r="AB33" s="278">
        <f t="shared" si="9"/>
        <v>0</v>
      </c>
      <c r="AE33" s="233">
        <f t="shared" si="29"/>
        <v>2037</v>
      </c>
      <c r="AF33" s="256">
        <f t="shared" si="10"/>
        <v>0</v>
      </c>
      <c r="AG33" s="236">
        <f t="shared" si="11"/>
        <v>0</v>
      </c>
      <c r="AH33" s="256">
        <f t="shared" si="42"/>
        <v>0</v>
      </c>
      <c r="AJ33" s="257">
        <f t="shared" si="30"/>
        <v>0</v>
      </c>
      <c r="AK33" s="257">
        <f t="shared" si="30"/>
        <v>0</v>
      </c>
      <c r="AL33" s="258">
        <f t="shared" si="12"/>
        <v>0</v>
      </c>
      <c r="AN33" s="259">
        <f t="shared" si="13"/>
        <v>0</v>
      </c>
      <c r="AQ33" s="233">
        <f t="shared" si="31"/>
        <v>2037</v>
      </c>
      <c r="AR33" s="278">
        <f t="shared" si="14"/>
        <v>0</v>
      </c>
      <c r="AS33" s="256">
        <f t="shared" si="15"/>
        <v>0</v>
      </c>
      <c r="AT33" s="260">
        <f t="shared" si="16"/>
        <v>5.6000000000000001E-2</v>
      </c>
      <c r="AU33" s="283">
        <f t="shared" si="47"/>
        <v>0</v>
      </c>
      <c r="AV33" s="253">
        <f t="shared" si="17"/>
        <v>0.58299999999999996</v>
      </c>
      <c r="AW33" s="256">
        <f t="shared" si="18"/>
        <v>0</v>
      </c>
      <c r="AX33" s="260"/>
      <c r="AY33" s="261"/>
      <c r="AZ33" s="278">
        <f t="shared" si="32"/>
        <v>0</v>
      </c>
      <c r="BA33" s="246"/>
      <c r="BB33" s="278">
        <v>0</v>
      </c>
      <c r="BC33" s="256">
        <v>0</v>
      </c>
      <c r="BD33" s="262">
        <f t="shared" si="33"/>
        <v>0</v>
      </c>
      <c r="BE33" s="278">
        <f t="shared" si="19"/>
        <v>0</v>
      </c>
      <c r="BH33" s="233">
        <f t="shared" si="34"/>
        <v>2037</v>
      </c>
      <c r="BI33" s="256">
        <v>0</v>
      </c>
      <c r="BJ33" s="265">
        <f t="shared" si="20"/>
        <v>0</v>
      </c>
      <c r="BK33" s="263">
        <f t="shared" si="21"/>
        <v>12.234999999999999</v>
      </c>
      <c r="BL33" s="256">
        <f t="shared" si="43"/>
        <v>0</v>
      </c>
      <c r="BM33" s="263">
        <f t="shared" si="22"/>
        <v>0.24299999999999999</v>
      </c>
      <c r="BN33" s="283">
        <f t="shared" si="48"/>
        <v>0</v>
      </c>
      <c r="BO33" s="283"/>
      <c r="BP33" s="256">
        <f t="shared" si="23"/>
        <v>0</v>
      </c>
      <c r="BR33" s="256">
        <f t="shared" si="49"/>
        <v>0</v>
      </c>
      <c r="BS33" s="256"/>
      <c r="BT33" s="256">
        <f t="shared" si="35"/>
        <v>0</v>
      </c>
      <c r="BW33" s="233">
        <f t="shared" si="36"/>
        <v>2037</v>
      </c>
      <c r="BX33" s="256">
        <f t="shared" si="24"/>
        <v>0</v>
      </c>
      <c r="BY33" s="265">
        <f t="shared" si="37"/>
        <v>0</v>
      </c>
      <c r="BZ33" s="266">
        <f t="shared" si="38"/>
        <v>0</v>
      </c>
      <c r="CA33" s="256">
        <f t="shared" si="39"/>
        <v>0</v>
      </c>
      <c r="CC33" s="256">
        <f t="shared" si="40"/>
        <v>0</v>
      </c>
      <c r="CD33" s="256">
        <f t="shared" si="40"/>
        <v>0</v>
      </c>
      <c r="CE33" s="256">
        <f t="shared" si="41"/>
        <v>0</v>
      </c>
      <c r="CF33" s="256"/>
      <c r="CG33" s="256">
        <f t="shared" si="44"/>
        <v>0</v>
      </c>
      <c r="DB33" s="178"/>
    </row>
    <row r="34" spans="1:106">
      <c r="A34" s="180" t="s">
        <v>245</v>
      </c>
      <c r="C34" s="221">
        <f>+'Gas Input Table Summary'!$D$23</f>
        <v>2.1600000000000001E-2</v>
      </c>
      <c r="E34" s="176" t="s">
        <v>296</v>
      </c>
      <c r="F34" s="220">
        <f>ROUND('Database Inputs'!L13,0)</f>
        <v>60</v>
      </c>
      <c r="G34" s="389"/>
      <c r="H34" s="389"/>
      <c r="J34" s="178">
        <f t="shared" si="25"/>
        <v>21</v>
      </c>
      <c r="L34" s="233">
        <f t="shared" si="26"/>
        <v>2038</v>
      </c>
      <c r="M34" s="238">
        <f t="shared" si="45"/>
        <v>0</v>
      </c>
      <c r="N34" s="286">
        <f t="shared" si="0"/>
        <v>4.9630000000000001</v>
      </c>
      <c r="O34" s="257">
        <f t="shared" si="1"/>
        <v>0</v>
      </c>
      <c r="P34" s="286">
        <f t="shared" si="2"/>
        <v>0</v>
      </c>
      <c r="Q34" s="287">
        <f t="shared" si="27"/>
        <v>0</v>
      </c>
      <c r="R34" s="390">
        <f t="shared" si="3"/>
        <v>0</v>
      </c>
      <c r="S34" s="391">
        <f t="shared" si="4"/>
        <v>0</v>
      </c>
      <c r="T34" s="287">
        <f t="shared" si="5"/>
        <v>182</v>
      </c>
      <c r="U34" s="392">
        <f t="shared" si="46"/>
        <v>0</v>
      </c>
      <c r="V34" s="238">
        <f t="shared" si="28"/>
        <v>0</v>
      </c>
      <c r="W34" s="263">
        <f t="shared" si="6"/>
        <v>3.5920000000000001</v>
      </c>
      <c r="X34" s="278">
        <f t="shared" si="7"/>
        <v>0</v>
      </c>
      <c r="Y34" s="278">
        <v>0</v>
      </c>
      <c r="Z34" s="278">
        <v>0</v>
      </c>
      <c r="AA34" s="287">
        <f t="shared" si="8"/>
        <v>0</v>
      </c>
      <c r="AB34" s="278">
        <f t="shared" si="9"/>
        <v>0</v>
      </c>
      <c r="AC34" s="191"/>
      <c r="AD34" s="191"/>
      <c r="AE34" s="198">
        <f t="shared" si="29"/>
        <v>2038</v>
      </c>
      <c r="AF34" s="278">
        <f t="shared" si="10"/>
        <v>0</v>
      </c>
      <c r="AG34" s="237">
        <f t="shared" si="11"/>
        <v>0</v>
      </c>
      <c r="AH34" s="278">
        <f t="shared" si="42"/>
        <v>0</v>
      </c>
      <c r="AI34" s="191"/>
      <c r="AJ34" s="257">
        <f t="shared" si="30"/>
        <v>0</v>
      </c>
      <c r="AK34" s="257">
        <f t="shared" si="30"/>
        <v>0</v>
      </c>
      <c r="AL34" s="258">
        <f t="shared" si="12"/>
        <v>0</v>
      </c>
      <c r="AM34" s="191"/>
      <c r="AN34" s="288">
        <f t="shared" si="13"/>
        <v>0</v>
      </c>
      <c r="AO34" s="191"/>
      <c r="AP34" s="191"/>
      <c r="AQ34" s="198">
        <f t="shared" si="31"/>
        <v>2038</v>
      </c>
      <c r="AR34" s="278">
        <f t="shared" si="14"/>
        <v>0</v>
      </c>
      <c r="AS34" s="278">
        <f t="shared" si="15"/>
        <v>0</v>
      </c>
      <c r="AT34" s="289">
        <f t="shared" si="16"/>
        <v>5.8000000000000003E-2</v>
      </c>
      <c r="AU34" s="283">
        <f t="shared" si="47"/>
        <v>0</v>
      </c>
      <c r="AV34" s="286">
        <f t="shared" si="17"/>
        <v>0.59499999999999997</v>
      </c>
      <c r="AW34" s="278">
        <f t="shared" si="18"/>
        <v>0</v>
      </c>
      <c r="AX34" s="289"/>
      <c r="AY34" s="290"/>
      <c r="AZ34" s="278">
        <f t="shared" si="32"/>
        <v>0</v>
      </c>
      <c r="BA34" s="291"/>
      <c r="BB34" s="278">
        <v>0</v>
      </c>
      <c r="BC34" s="278">
        <v>0</v>
      </c>
      <c r="BD34" s="292">
        <f t="shared" si="33"/>
        <v>0</v>
      </c>
      <c r="BE34" s="278">
        <f t="shared" si="19"/>
        <v>0</v>
      </c>
      <c r="BF34" s="191"/>
      <c r="BG34" s="191"/>
      <c r="BH34" s="198">
        <f t="shared" si="34"/>
        <v>2038</v>
      </c>
      <c r="BI34" s="278">
        <v>0</v>
      </c>
      <c r="BJ34" s="238">
        <f t="shared" si="20"/>
        <v>0</v>
      </c>
      <c r="BK34" s="263">
        <f t="shared" si="21"/>
        <v>12.663</v>
      </c>
      <c r="BL34" s="278">
        <f t="shared" si="43"/>
        <v>0</v>
      </c>
      <c r="BM34" s="263">
        <f t="shared" si="22"/>
        <v>0.252</v>
      </c>
      <c r="BN34" s="283">
        <f t="shared" si="48"/>
        <v>0</v>
      </c>
      <c r="BO34" s="283"/>
      <c r="BP34" s="278">
        <f t="shared" si="23"/>
        <v>0</v>
      </c>
      <c r="BQ34" s="191"/>
      <c r="BR34" s="278">
        <f t="shared" si="49"/>
        <v>0</v>
      </c>
      <c r="BS34" s="278"/>
      <c r="BT34" s="278">
        <f t="shared" si="35"/>
        <v>0</v>
      </c>
      <c r="BU34" s="191"/>
      <c r="BV34" s="191"/>
      <c r="BW34" s="198">
        <f t="shared" si="36"/>
        <v>2038</v>
      </c>
      <c r="BX34" s="278">
        <f t="shared" si="24"/>
        <v>0</v>
      </c>
      <c r="BY34" s="238">
        <f t="shared" si="37"/>
        <v>0</v>
      </c>
      <c r="BZ34" s="266">
        <f t="shared" si="38"/>
        <v>0</v>
      </c>
      <c r="CA34" s="278">
        <f t="shared" si="39"/>
        <v>0</v>
      </c>
      <c r="CB34" s="191"/>
      <c r="CC34" s="278">
        <f t="shared" si="40"/>
        <v>0</v>
      </c>
      <c r="CD34" s="278">
        <f t="shared" si="40"/>
        <v>0</v>
      </c>
      <c r="CE34" s="278">
        <f t="shared" si="41"/>
        <v>0</v>
      </c>
      <c r="CF34" s="278"/>
      <c r="CG34" s="278">
        <f t="shared" si="44"/>
        <v>0</v>
      </c>
      <c r="DB34" s="178"/>
    </row>
    <row r="35" spans="1:106">
      <c r="A35" s="180"/>
      <c r="C35" s="221"/>
      <c r="E35" s="180"/>
      <c r="F35" s="293"/>
      <c r="G35" s="294"/>
      <c r="H35" s="294"/>
      <c r="J35" s="178">
        <f t="shared" si="25"/>
        <v>22</v>
      </c>
      <c r="L35" s="233">
        <f t="shared" si="26"/>
        <v>2039</v>
      </c>
      <c r="M35" s="238">
        <f t="shared" si="45"/>
        <v>0</v>
      </c>
      <c r="N35" s="286">
        <f t="shared" si="0"/>
        <v>5.1369999999999996</v>
      </c>
      <c r="O35" s="257">
        <f t="shared" si="1"/>
        <v>0</v>
      </c>
      <c r="P35" s="286">
        <f t="shared" si="2"/>
        <v>0</v>
      </c>
      <c r="Q35" s="287">
        <f t="shared" si="27"/>
        <v>0</v>
      </c>
      <c r="R35" s="390">
        <f t="shared" si="3"/>
        <v>0</v>
      </c>
      <c r="S35" s="391">
        <f t="shared" si="4"/>
        <v>0</v>
      </c>
      <c r="T35" s="287">
        <f t="shared" si="5"/>
        <v>184</v>
      </c>
      <c r="U35" s="392">
        <f t="shared" si="46"/>
        <v>0</v>
      </c>
      <c r="V35" s="238">
        <f t="shared" si="28"/>
        <v>0</v>
      </c>
      <c r="W35" s="263">
        <f t="shared" si="6"/>
        <v>3.7170000000000001</v>
      </c>
      <c r="X35" s="278">
        <f t="shared" si="7"/>
        <v>0</v>
      </c>
      <c r="Y35" s="278">
        <v>0</v>
      </c>
      <c r="Z35" s="278">
        <v>0</v>
      </c>
      <c r="AA35" s="287">
        <f t="shared" si="8"/>
        <v>0</v>
      </c>
      <c r="AB35" s="278">
        <f t="shared" si="9"/>
        <v>0</v>
      </c>
      <c r="AC35" s="191"/>
      <c r="AD35" s="191"/>
      <c r="AE35" s="198">
        <f t="shared" si="29"/>
        <v>2039</v>
      </c>
      <c r="AF35" s="278">
        <f t="shared" si="10"/>
        <v>0</v>
      </c>
      <c r="AG35" s="237">
        <f t="shared" si="11"/>
        <v>0</v>
      </c>
      <c r="AH35" s="278">
        <f t="shared" si="42"/>
        <v>0</v>
      </c>
      <c r="AI35" s="191"/>
      <c r="AJ35" s="257">
        <f t="shared" ref="AJ35:AK36" si="50">ROUND(Y35,0)</f>
        <v>0</v>
      </c>
      <c r="AK35" s="257">
        <f t="shared" si="50"/>
        <v>0</v>
      </c>
      <c r="AL35" s="258">
        <f t="shared" si="12"/>
        <v>0</v>
      </c>
      <c r="AM35" s="191"/>
      <c r="AN35" s="288">
        <f t="shared" si="13"/>
        <v>0</v>
      </c>
      <c r="AO35" s="191"/>
      <c r="AP35" s="191"/>
      <c r="AQ35" s="198">
        <f t="shared" si="31"/>
        <v>2039</v>
      </c>
      <c r="AR35" s="278">
        <f t="shared" si="14"/>
        <v>0</v>
      </c>
      <c r="AS35" s="278">
        <f t="shared" si="15"/>
        <v>0</v>
      </c>
      <c r="AT35" s="289">
        <f t="shared" si="16"/>
        <v>0.06</v>
      </c>
      <c r="AU35" s="283">
        <f t="shared" si="47"/>
        <v>0</v>
      </c>
      <c r="AV35" s="286">
        <f t="shared" si="17"/>
        <v>0.60799999999999998</v>
      </c>
      <c r="AW35" s="278">
        <f t="shared" si="18"/>
        <v>0</v>
      </c>
      <c r="AX35" s="289"/>
      <c r="AY35" s="290"/>
      <c r="AZ35" s="278">
        <f t="shared" si="32"/>
        <v>0</v>
      </c>
      <c r="BA35" s="291"/>
      <c r="BB35" s="278">
        <v>0</v>
      </c>
      <c r="BC35" s="278">
        <v>0</v>
      </c>
      <c r="BD35" s="292">
        <f t="shared" si="33"/>
        <v>0</v>
      </c>
      <c r="BE35" s="278">
        <f t="shared" si="19"/>
        <v>0</v>
      </c>
      <c r="BF35" s="191"/>
      <c r="BG35" s="191"/>
      <c r="BH35" s="198">
        <f t="shared" si="34"/>
        <v>2039</v>
      </c>
      <c r="BI35" s="278">
        <v>0</v>
      </c>
      <c r="BJ35" s="238">
        <f t="shared" si="20"/>
        <v>0</v>
      </c>
      <c r="BK35" s="263">
        <f t="shared" si="21"/>
        <v>13.106999999999999</v>
      </c>
      <c r="BL35" s="278">
        <f t="shared" si="43"/>
        <v>0</v>
      </c>
      <c r="BM35" s="263">
        <f t="shared" si="22"/>
        <v>0.26100000000000001</v>
      </c>
      <c r="BN35" s="283">
        <f t="shared" si="48"/>
        <v>0</v>
      </c>
      <c r="BO35" s="283"/>
      <c r="BP35" s="278">
        <f t="shared" si="23"/>
        <v>0</v>
      </c>
      <c r="BQ35" s="191"/>
      <c r="BR35" s="278">
        <f t="shared" si="49"/>
        <v>0</v>
      </c>
      <c r="BS35" s="278"/>
      <c r="BT35" s="278">
        <f t="shared" si="35"/>
        <v>0</v>
      </c>
      <c r="BU35" s="191"/>
      <c r="BV35" s="191"/>
      <c r="BW35" s="198">
        <f t="shared" si="36"/>
        <v>2039</v>
      </c>
      <c r="BX35" s="278">
        <f t="shared" si="24"/>
        <v>0</v>
      </c>
      <c r="BY35" s="238">
        <f t="shared" si="37"/>
        <v>0</v>
      </c>
      <c r="BZ35" s="266">
        <f t="shared" si="38"/>
        <v>0</v>
      </c>
      <c r="CA35" s="278">
        <f t="shared" si="39"/>
        <v>0</v>
      </c>
      <c r="CB35" s="191"/>
      <c r="CC35" s="278">
        <f t="shared" ref="CC35:CD36" si="51">BB35</f>
        <v>0</v>
      </c>
      <c r="CD35" s="278">
        <f t="shared" si="51"/>
        <v>0</v>
      </c>
      <c r="CE35" s="278">
        <f t="shared" si="41"/>
        <v>0</v>
      </c>
      <c r="CF35" s="278"/>
      <c r="CG35" s="278">
        <f t="shared" si="44"/>
        <v>0</v>
      </c>
      <c r="DB35" s="178">
        <f>$J21</f>
        <v>8</v>
      </c>
    </row>
    <row r="36" spans="1:106">
      <c r="A36" s="180" t="s">
        <v>297</v>
      </c>
      <c r="C36" s="219">
        <f>+'Gas Input Table Summary'!$D$24</f>
        <v>0</v>
      </c>
      <c r="E36" s="295" t="s">
        <v>298</v>
      </c>
      <c r="F36" s="296"/>
      <c r="H36" s="297">
        <f>+'Gas Input Table Summary'!D58</f>
        <v>1.744</v>
      </c>
      <c r="J36" s="178">
        <f t="shared" si="25"/>
        <v>23</v>
      </c>
      <c r="L36" s="233">
        <f t="shared" si="26"/>
        <v>2040</v>
      </c>
      <c r="M36" s="393">
        <f t="shared" si="45"/>
        <v>0</v>
      </c>
      <c r="N36" s="253">
        <f t="shared" si="0"/>
        <v>5.3170000000000002</v>
      </c>
      <c r="O36" s="257">
        <f t="shared" si="1"/>
        <v>0</v>
      </c>
      <c r="P36" s="286">
        <f t="shared" si="2"/>
        <v>0</v>
      </c>
      <c r="Q36" s="287">
        <f t="shared" si="27"/>
        <v>0</v>
      </c>
      <c r="R36" s="390">
        <f t="shared" si="3"/>
        <v>0</v>
      </c>
      <c r="S36" s="391">
        <f t="shared" si="4"/>
        <v>0</v>
      </c>
      <c r="T36" s="287">
        <f t="shared" si="5"/>
        <v>186</v>
      </c>
      <c r="U36" s="392">
        <f t="shared" si="46"/>
        <v>0</v>
      </c>
      <c r="V36" s="393">
        <f t="shared" si="28"/>
        <v>0</v>
      </c>
      <c r="W36" s="255">
        <f t="shared" si="6"/>
        <v>3.847</v>
      </c>
      <c r="X36" s="278">
        <f t="shared" si="7"/>
        <v>0</v>
      </c>
      <c r="Y36" s="278">
        <v>0</v>
      </c>
      <c r="Z36" s="278">
        <v>0</v>
      </c>
      <c r="AA36" s="394">
        <f t="shared" si="8"/>
        <v>0</v>
      </c>
      <c r="AB36" s="395">
        <f t="shared" si="9"/>
        <v>0</v>
      </c>
      <c r="AE36" s="233">
        <f t="shared" si="29"/>
        <v>2040</v>
      </c>
      <c r="AF36" s="278">
        <f t="shared" si="10"/>
        <v>0</v>
      </c>
      <c r="AG36" s="237">
        <f t="shared" si="11"/>
        <v>0</v>
      </c>
      <c r="AH36" s="395">
        <f t="shared" si="42"/>
        <v>0</v>
      </c>
      <c r="AJ36" s="257">
        <f t="shared" si="50"/>
        <v>0</v>
      </c>
      <c r="AK36" s="257">
        <f t="shared" si="50"/>
        <v>0</v>
      </c>
      <c r="AL36" s="396">
        <f t="shared" si="12"/>
        <v>0</v>
      </c>
      <c r="AN36" s="397">
        <f t="shared" si="13"/>
        <v>0</v>
      </c>
      <c r="AQ36" s="233">
        <f t="shared" si="31"/>
        <v>2040</v>
      </c>
      <c r="AR36" s="278">
        <f t="shared" si="14"/>
        <v>0</v>
      </c>
      <c r="AS36" s="278">
        <f t="shared" si="15"/>
        <v>0</v>
      </c>
      <c r="AT36" s="289">
        <f t="shared" si="16"/>
        <v>6.2E-2</v>
      </c>
      <c r="AU36" s="283">
        <f t="shared" si="47"/>
        <v>0</v>
      </c>
      <c r="AV36" s="286">
        <f t="shared" si="17"/>
        <v>0.621</v>
      </c>
      <c r="AW36" s="278">
        <f t="shared" si="18"/>
        <v>0</v>
      </c>
      <c r="AX36" s="260"/>
      <c r="AY36" s="398"/>
      <c r="AZ36" s="395">
        <f t="shared" si="32"/>
        <v>0</v>
      </c>
      <c r="BA36" s="246"/>
      <c r="BB36" s="278">
        <v>0</v>
      </c>
      <c r="BC36" s="278">
        <v>0</v>
      </c>
      <c r="BD36" s="399">
        <f t="shared" si="33"/>
        <v>0</v>
      </c>
      <c r="BE36" s="395">
        <f t="shared" si="19"/>
        <v>0</v>
      </c>
      <c r="BH36" s="233">
        <f t="shared" si="34"/>
        <v>2040</v>
      </c>
      <c r="BI36" s="278">
        <v>0</v>
      </c>
      <c r="BJ36" s="393">
        <f t="shared" si="20"/>
        <v>0</v>
      </c>
      <c r="BK36" s="263">
        <f t="shared" si="21"/>
        <v>13.565</v>
      </c>
      <c r="BL36" s="278">
        <f t="shared" si="43"/>
        <v>0</v>
      </c>
      <c r="BM36" s="263">
        <f t="shared" si="22"/>
        <v>0.27</v>
      </c>
      <c r="BN36" s="283">
        <f t="shared" si="48"/>
        <v>0</v>
      </c>
      <c r="BO36" s="400"/>
      <c r="BP36" s="395">
        <f t="shared" si="23"/>
        <v>0</v>
      </c>
      <c r="BR36" s="395">
        <f t="shared" si="49"/>
        <v>0</v>
      </c>
      <c r="BS36" s="395"/>
      <c r="BT36" s="395">
        <f t="shared" si="35"/>
        <v>0</v>
      </c>
      <c r="BW36" s="233">
        <f t="shared" si="36"/>
        <v>2040</v>
      </c>
      <c r="BX36" s="278">
        <f t="shared" si="24"/>
        <v>0</v>
      </c>
      <c r="BY36" s="265">
        <f t="shared" si="37"/>
        <v>0</v>
      </c>
      <c r="BZ36" s="266">
        <f t="shared" si="38"/>
        <v>0</v>
      </c>
      <c r="CA36" s="395">
        <f t="shared" si="39"/>
        <v>0</v>
      </c>
      <c r="CC36" s="395">
        <f t="shared" si="51"/>
        <v>0</v>
      </c>
      <c r="CD36" s="395">
        <f t="shared" si="51"/>
        <v>0</v>
      </c>
      <c r="CE36" s="395">
        <f t="shared" si="41"/>
        <v>0</v>
      </c>
      <c r="CF36" s="395"/>
      <c r="CG36" s="395">
        <f t="shared" si="44"/>
        <v>0</v>
      </c>
      <c r="DB36" s="178"/>
    </row>
    <row r="37" spans="1:106">
      <c r="A37" s="176" t="s">
        <v>277</v>
      </c>
      <c r="C37" s="221">
        <f>+'Gas Input Table Summary'!$D$25</f>
        <v>0</v>
      </c>
      <c r="E37" s="234"/>
      <c r="F37" s="298"/>
      <c r="H37" s="234"/>
      <c r="M37" s="184"/>
      <c r="N37" s="176"/>
      <c r="R37" s="179"/>
      <c r="T37" s="303"/>
      <c r="V37" s="401"/>
      <c r="X37" s="191"/>
      <c r="Y37" s="191"/>
      <c r="Z37" s="191"/>
      <c r="AA37" s="184"/>
      <c r="AB37" s="184"/>
      <c r="AF37" s="184"/>
      <c r="AH37" s="184"/>
      <c r="AN37" s="184"/>
      <c r="AR37" s="184"/>
      <c r="AU37" s="262"/>
      <c r="AW37" s="262"/>
      <c r="AY37" s="262"/>
      <c r="AZ37" s="262"/>
      <c r="BB37" s="191"/>
      <c r="BC37" s="238"/>
      <c r="BG37" s="183"/>
      <c r="BJ37" s="402"/>
      <c r="BP37" s="184"/>
      <c r="BT37" s="401"/>
      <c r="BV37" s="183"/>
      <c r="BY37" s="402"/>
      <c r="CA37" s="184"/>
      <c r="CG37" s="401"/>
      <c r="DB37" s="178">
        <f>$J22</f>
        <v>9</v>
      </c>
    </row>
    <row r="38" spans="1:106">
      <c r="C38" s="221"/>
      <c r="E38" s="301" t="s">
        <v>299</v>
      </c>
      <c r="F38" s="234"/>
      <c r="H38" s="302">
        <f>+'Gas Input Table Summary'!D59</f>
        <v>0.21</v>
      </c>
      <c r="J38" s="179"/>
      <c r="K38" s="176" t="s">
        <v>300</v>
      </c>
      <c r="M38" s="265">
        <f>SUM(M14:M36)</f>
        <v>6530</v>
      </c>
      <c r="N38" s="176"/>
      <c r="R38" s="179"/>
      <c r="S38" s="232"/>
      <c r="T38" s="303"/>
      <c r="V38" s="232">
        <f>SUM(V14:V36)</f>
        <v>29259</v>
      </c>
      <c r="X38" s="220"/>
      <c r="Y38" s="220"/>
      <c r="Z38" s="220"/>
      <c r="AA38" s="220">
        <f>SUM(AA14:AA36)</f>
        <v>19461</v>
      </c>
      <c r="AB38" s="220">
        <f>SUM(AB14:AB36)</f>
        <v>9798</v>
      </c>
      <c r="AD38" s="180" t="s">
        <v>301</v>
      </c>
      <c r="AE38" s="265"/>
      <c r="AF38" s="220"/>
      <c r="AG38" s="220"/>
      <c r="AH38" s="220">
        <f>SUM(AH14:AH36)</f>
        <v>29259</v>
      </c>
      <c r="AL38" s="220">
        <f>SUM(AL14:AL36)</f>
        <v>8537</v>
      </c>
      <c r="AN38" s="220">
        <f>SUM(AN14:AN36)</f>
        <v>20722</v>
      </c>
      <c r="AP38" s="180" t="s">
        <v>301</v>
      </c>
      <c r="AQ38" s="265"/>
      <c r="AR38" s="220"/>
      <c r="AS38" s="220"/>
      <c r="AU38" s="256"/>
      <c r="AW38" s="256"/>
      <c r="AY38" s="256"/>
      <c r="AZ38" s="304">
        <f>SUM(AZ14:AZ36)</f>
        <v>33937</v>
      </c>
      <c r="BB38" s="220"/>
      <c r="BC38" s="220"/>
      <c r="BD38" s="220">
        <f>SUM(BD14:BD36)</f>
        <v>15567</v>
      </c>
      <c r="BE38" s="220">
        <f>SUM(BE14:BE36)</f>
        <v>18370</v>
      </c>
      <c r="BG38" s="305" t="s">
        <v>300</v>
      </c>
      <c r="BI38" s="220"/>
      <c r="BJ38" s="265">
        <f>SUM(BJ14:BJ36)</f>
        <v>6530</v>
      </c>
      <c r="BK38" s="303"/>
      <c r="BL38" s="220"/>
      <c r="BN38" s="220"/>
      <c r="BO38" s="220"/>
      <c r="BP38" s="220">
        <f>SUM(BP14:BP36)</f>
        <v>64798</v>
      </c>
      <c r="BR38" s="220">
        <f>SUM(BR14:BR36)</f>
        <v>14850</v>
      </c>
      <c r="BS38" s="220"/>
      <c r="BT38" s="220">
        <f>SUM(BT14:BT36)</f>
        <v>49948</v>
      </c>
      <c r="BX38" s="220"/>
      <c r="BY38" s="265"/>
      <c r="BZ38" s="305" t="s">
        <v>300</v>
      </c>
      <c r="CA38" s="220">
        <f>SUM(CA14:CA36)</f>
        <v>31141</v>
      </c>
      <c r="CC38" s="220"/>
      <c r="CD38" s="220"/>
      <c r="CE38" s="220">
        <f>SUM(CE14:CE36)</f>
        <v>15567</v>
      </c>
      <c r="CF38" s="220"/>
      <c r="CG38" s="220">
        <f>SUM(CG14:CG36)</f>
        <v>15574</v>
      </c>
      <c r="DB38" s="178"/>
    </row>
    <row r="39" spans="1:106">
      <c r="A39" s="180" t="s">
        <v>302</v>
      </c>
      <c r="C39" s="224">
        <f>+'Gas Input Table Summary'!$D$26</f>
        <v>9.69E-2</v>
      </c>
      <c r="E39" s="306" t="s">
        <v>303</v>
      </c>
      <c r="M39" s="265"/>
      <c r="N39" s="176"/>
      <c r="R39" s="179"/>
      <c r="S39" s="307"/>
      <c r="T39" s="184" t="s">
        <v>304</v>
      </c>
      <c r="V39" s="307">
        <f>ROUND(V14+NPV($C$41,V15:V36),0)</f>
        <v>21494</v>
      </c>
      <c r="X39" s="220"/>
      <c r="Y39" s="220"/>
      <c r="Z39" s="220"/>
      <c r="AA39" s="220">
        <f>ROUND(AA14+NPV($C$41,AA15:AA36),0)</f>
        <v>16523</v>
      </c>
      <c r="AB39" s="220">
        <f>ROUND(AB14+NPV($C$41,AB15:AB36),0)</f>
        <v>4971</v>
      </c>
      <c r="AF39" s="220"/>
      <c r="AG39" s="180" t="s">
        <v>304</v>
      </c>
      <c r="AH39" s="220">
        <f>ROUND(AH14+NPV($C$41,AH15:AH36),0)</f>
        <v>21494</v>
      </c>
      <c r="AL39" s="220">
        <f>ROUND(AL14+NPV($C$41,AL15:AL36),0)</f>
        <v>8537</v>
      </c>
      <c r="AN39" s="220">
        <f>+AH39-AL39</f>
        <v>12957</v>
      </c>
      <c r="AR39" s="220"/>
      <c r="AS39" s="220"/>
      <c r="AU39" s="256"/>
      <c r="AW39" s="180" t="s">
        <v>304</v>
      </c>
      <c r="AY39" s="256"/>
      <c r="AZ39" s="220">
        <f>ROUND(AZ14+NPV($C$43,AZ15:AZ36),0)</f>
        <v>30045</v>
      </c>
      <c r="BB39" s="220"/>
      <c r="BC39" s="220"/>
      <c r="BD39" s="220">
        <f>ROUND(BD14+NPV($C$43,BD15:BD36),0)</f>
        <v>15567</v>
      </c>
      <c r="BE39" s="220">
        <f>AZ39-BD39</f>
        <v>14478</v>
      </c>
      <c r="BG39" s="183"/>
      <c r="BI39" s="220"/>
      <c r="BL39" s="220"/>
      <c r="BN39" s="220" t="s">
        <v>305</v>
      </c>
      <c r="BO39" s="220"/>
      <c r="BP39" s="220">
        <f>ROUND(BP14+NPV($C$39,BP15:BP36),0)</f>
        <v>45740</v>
      </c>
      <c r="BR39" s="220">
        <f>ROUND(BR14+NPV($C$39,BR15:BR36),0)</f>
        <v>14850</v>
      </c>
      <c r="BS39" s="220"/>
      <c r="BT39" s="265">
        <f>ROUND(BT14+NPV($C$39,BT15:BT36),0)</f>
        <v>30890</v>
      </c>
      <c r="BV39" s="183"/>
      <c r="BX39" s="220"/>
      <c r="BZ39" s="220" t="s">
        <v>305</v>
      </c>
      <c r="CA39" s="220">
        <f>ROUND(CA14+NPV($C$41,CA15:CA36),0)</f>
        <v>22870</v>
      </c>
      <c r="CC39" s="220"/>
      <c r="CD39" s="220"/>
      <c r="CE39" s="220">
        <f>ROUND(CE14+NPV($C$41,CE15:CE36),0)</f>
        <v>15567</v>
      </c>
      <c r="CF39" s="220"/>
      <c r="CG39" s="265">
        <f>ROUND(CG14+NPV($C$41,CG15:CG36),0)</f>
        <v>7303</v>
      </c>
      <c r="DB39" s="178"/>
    </row>
    <row r="40" spans="1:106">
      <c r="A40" s="180"/>
      <c r="C40" s="224"/>
      <c r="F40" s="236"/>
      <c r="M40" s="265"/>
      <c r="N40" s="176"/>
      <c r="R40" s="179"/>
      <c r="T40" s="303"/>
      <c r="V40" s="238"/>
      <c r="X40" s="180" t="s">
        <v>216</v>
      </c>
      <c r="Z40" s="265"/>
      <c r="AA40" s="265"/>
      <c r="AB40" s="238"/>
      <c r="AF40" s="265"/>
      <c r="AH40" s="265"/>
      <c r="AI40" s="265"/>
      <c r="AR40" s="265"/>
      <c r="AY40" s="265"/>
      <c r="AZ40" s="265"/>
      <c r="BA40" s="265"/>
      <c r="BB40" s="265"/>
      <c r="BC40" s="265"/>
      <c r="BD40" s="265"/>
      <c r="BE40" s="265"/>
      <c r="BF40" s="265"/>
      <c r="BG40" s="183"/>
      <c r="BI40" s="220"/>
      <c r="BP40" s="265"/>
      <c r="BS40" s="265"/>
      <c r="BU40" s="265"/>
      <c r="BV40" s="183"/>
      <c r="BX40" s="220"/>
      <c r="CA40" s="265"/>
      <c r="CF40" s="265"/>
      <c r="DB40" s="178">
        <f>$J23</f>
        <v>10</v>
      </c>
    </row>
    <row r="41" spans="1:106">
      <c r="A41" s="180" t="s">
        <v>306</v>
      </c>
      <c r="C41" s="224">
        <f>+'Gas Input Table Summary'!$D$27</f>
        <v>7.2160000000000002E-2</v>
      </c>
      <c r="E41" s="308" t="s">
        <v>307</v>
      </c>
      <c r="F41" s="309" t="s">
        <v>308</v>
      </c>
      <c r="G41" s="310" t="s">
        <v>309</v>
      </c>
      <c r="K41" s="180" t="s">
        <v>310</v>
      </c>
      <c r="M41" s="265"/>
      <c r="N41" s="220">
        <f>AB39</f>
        <v>4971</v>
      </c>
      <c r="Q41" s="220"/>
      <c r="R41" s="179"/>
      <c r="T41" s="303"/>
      <c r="U41" s="303"/>
      <c r="V41" s="265"/>
      <c r="X41" s="180" t="s">
        <v>216</v>
      </c>
      <c r="Z41" s="265"/>
      <c r="AA41" s="265"/>
      <c r="AB41" s="238"/>
      <c r="AD41" s="180" t="s">
        <v>310</v>
      </c>
      <c r="AF41" s="265"/>
      <c r="AG41" s="220">
        <f>AN39</f>
        <v>12957</v>
      </c>
      <c r="AH41" s="220"/>
      <c r="AI41" s="265"/>
      <c r="AM41" s="265"/>
      <c r="AP41" s="180" t="s">
        <v>310</v>
      </c>
      <c r="AR41" s="265"/>
      <c r="AS41" s="220">
        <f>BE39</f>
        <v>14478</v>
      </c>
      <c r="AU41" s="220"/>
      <c r="AW41" s="220"/>
      <c r="AY41" s="265"/>
      <c r="AZ41" s="265"/>
      <c r="BA41" s="311"/>
      <c r="BB41" s="265"/>
      <c r="BC41" s="265"/>
      <c r="BD41" s="265"/>
      <c r="BF41" s="265"/>
      <c r="BG41" s="180" t="s">
        <v>310</v>
      </c>
      <c r="BJ41" s="220">
        <f>BT39</f>
        <v>30890</v>
      </c>
      <c r="BK41" s="220"/>
      <c r="BP41" s="265"/>
      <c r="BS41" s="265"/>
      <c r="BT41" s="265"/>
      <c r="BU41" s="265"/>
      <c r="BV41" s="180" t="s">
        <v>310</v>
      </c>
      <c r="BY41" s="220">
        <f>CG39</f>
        <v>7303</v>
      </c>
      <c r="BZ41" s="220"/>
      <c r="CA41" s="265"/>
      <c r="CF41" s="265"/>
      <c r="CG41" s="265"/>
      <c r="DB41" s="178">
        <f>$J24</f>
        <v>11</v>
      </c>
    </row>
    <row r="42" spans="1:106" ht="13.5" thickBot="1">
      <c r="E42" s="312" t="s">
        <v>205</v>
      </c>
      <c r="F42" s="313">
        <f>N41</f>
        <v>4971</v>
      </c>
      <c r="G42" s="314">
        <f>N42</f>
        <v>1.3</v>
      </c>
      <c r="K42" s="180" t="s">
        <v>311</v>
      </c>
      <c r="N42" s="315">
        <f>ROUND(V39/AA39,2)</f>
        <v>1.3</v>
      </c>
      <c r="Q42" s="303"/>
      <c r="R42" s="179"/>
      <c r="AB42" s="238"/>
      <c r="AD42" s="180" t="s">
        <v>311</v>
      </c>
      <c r="AF42" s="303"/>
      <c r="AG42" s="316">
        <f>ROUND(AH39/AL39,2)</f>
        <v>2.52</v>
      </c>
      <c r="AH42" s="303"/>
      <c r="AP42" s="180" t="s">
        <v>311</v>
      </c>
      <c r="AR42" s="303"/>
      <c r="AS42" s="316">
        <f>ROUND(AZ39/BD39,2)</f>
        <v>1.93</v>
      </c>
      <c r="AU42" s="303"/>
      <c r="AW42" s="303"/>
      <c r="AZ42" s="176"/>
      <c r="BD42" s="265"/>
      <c r="BG42" s="180" t="s">
        <v>311</v>
      </c>
      <c r="BJ42" s="316">
        <f>ROUND(BP39/BR39,2)</f>
        <v>3.08</v>
      </c>
      <c r="BK42" s="303"/>
      <c r="BV42" s="180" t="s">
        <v>311</v>
      </c>
      <c r="BY42" s="316">
        <f>ROUND(CA39/CE39,2)</f>
        <v>1.47</v>
      </c>
      <c r="BZ42" s="303"/>
      <c r="DB42" s="178">
        <f>$J25</f>
        <v>12</v>
      </c>
    </row>
    <row r="43" spans="1:106" ht="13.5" thickTop="1">
      <c r="A43" s="176" t="s">
        <v>312</v>
      </c>
      <c r="C43" s="224">
        <f>+'Gas Input Table Summary'!$D$28</f>
        <v>2.6800000000000001E-2</v>
      </c>
      <c r="E43" s="317" t="s">
        <v>206</v>
      </c>
      <c r="F43" s="232">
        <f>AG41</f>
        <v>12957</v>
      </c>
      <c r="G43" s="318">
        <f>AG42</f>
        <v>2.52</v>
      </c>
      <c r="J43" s="319"/>
      <c r="K43" s="320"/>
      <c r="L43" s="319"/>
      <c r="M43" s="319"/>
      <c r="N43" s="319"/>
      <c r="O43" s="319"/>
      <c r="Q43" s="319"/>
      <c r="R43" s="321"/>
      <c r="S43" s="319"/>
      <c r="T43" s="319"/>
      <c r="U43" s="319"/>
      <c r="V43" s="319"/>
      <c r="W43" s="319"/>
      <c r="X43" s="319"/>
      <c r="AB43" s="238"/>
      <c r="AD43" s="180"/>
      <c r="AM43" s="322"/>
      <c r="AN43" s="180"/>
      <c r="AP43" s="180"/>
      <c r="AZ43" s="176"/>
      <c r="BB43" s="322"/>
      <c r="BE43" s="180"/>
      <c r="BG43" s="183"/>
      <c r="BV43" s="183"/>
      <c r="CI43" s="246"/>
      <c r="DB43" s="178">
        <f>$J26</f>
        <v>13</v>
      </c>
    </row>
    <row r="44" spans="1:106">
      <c r="E44" s="323" t="s">
        <v>207</v>
      </c>
      <c r="F44" s="232">
        <f>AS41</f>
        <v>14478</v>
      </c>
      <c r="G44" s="318">
        <f>AS42</f>
        <v>1.93</v>
      </c>
      <c r="J44" s="324" t="s">
        <v>313</v>
      </c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6"/>
      <c r="AB44" s="238"/>
      <c r="AZ44" s="176"/>
      <c r="BD44" s="183"/>
      <c r="BV44" s="324" t="s">
        <v>313</v>
      </c>
      <c r="BW44" s="325"/>
      <c r="BX44" s="327"/>
      <c r="BY44" s="327"/>
      <c r="BZ44" s="328"/>
      <c r="CI44" s="246"/>
      <c r="DB44" s="178"/>
    </row>
    <row r="45" spans="1:106">
      <c r="A45" s="180" t="s">
        <v>314</v>
      </c>
      <c r="C45" s="329">
        <f>+'Gas Input Table Summary'!$D$29</f>
        <v>2017</v>
      </c>
      <c r="E45" s="317" t="s">
        <v>208</v>
      </c>
      <c r="F45" s="232">
        <f>BJ41</f>
        <v>30890</v>
      </c>
      <c r="G45" s="318">
        <f>BJ42</f>
        <v>3.08</v>
      </c>
      <c r="J45" s="330" t="s">
        <v>259</v>
      </c>
      <c r="K45" s="331" t="s">
        <v>315</v>
      </c>
      <c r="L45" s="299"/>
      <c r="M45" s="299"/>
      <c r="N45" s="299"/>
      <c r="O45" s="299"/>
      <c r="P45" s="299"/>
      <c r="Q45" s="299"/>
      <c r="R45" s="299"/>
      <c r="S45" s="299"/>
      <c r="T45" s="332" t="s">
        <v>267</v>
      </c>
      <c r="U45" s="331" t="s">
        <v>316</v>
      </c>
      <c r="V45" s="299"/>
      <c r="W45" s="299"/>
      <c r="X45" s="333"/>
      <c r="AB45" s="238"/>
      <c r="AD45" s="324" t="s">
        <v>313</v>
      </c>
      <c r="AE45" s="325"/>
      <c r="AF45" s="327"/>
      <c r="AG45" s="327"/>
      <c r="AH45" s="328"/>
      <c r="AI45" s="328"/>
      <c r="AJ45" s="328"/>
      <c r="AK45" s="328"/>
      <c r="AN45" s="180"/>
      <c r="AP45" s="324" t="s">
        <v>313</v>
      </c>
      <c r="AQ45" s="325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8"/>
      <c r="BG45" s="324" t="s">
        <v>313</v>
      </c>
      <c r="BH45" s="325"/>
      <c r="BI45" s="327"/>
      <c r="BJ45" s="327"/>
      <c r="BK45" s="327"/>
      <c r="BL45" s="327"/>
      <c r="BM45" s="327"/>
      <c r="BN45" s="327"/>
      <c r="BO45" s="334"/>
      <c r="BP45" s="327"/>
      <c r="BQ45" s="327"/>
      <c r="BR45" s="327"/>
      <c r="BS45" s="327"/>
      <c r="BT45" s="328"/>
      <c r="BV45" s="335" t="s">
        <v>259</v>
      </c>
      <c r="BW45" s="331" t="s">
        <v>317</v>
      </c>
      <c r="BX45" s="299"/>
      <c r="BY45" s="299"/>
      <c r="BZ45" s="333"/>
      <c r="CA45" s="336" t="s">
        <v>216</v>
      </c>
      <c r="CB45" s="336"/>
      <c r="CC45" s="336"/>
      <c r="CD45" s="336"/>
      <c r="CE45" s="336"/>
      <c r="CI45" s="246"/>
      <c r="DB45" s="178"/>
    </row>
    <row r="46" spans="1:106">
      <c r="C46" s="183"/>
      <c r="E46" s="337" t="s">
        <v>209</v>
      </c>
      <c r="F46" s="338">
        <f>BY41</f>
        <v>7303</v>
      </c>
      <c r="G46" s="339">
        <f>BY42</f>
        <v>1.47</v>
      </c>
      <c r="J46" s="340" t="s">
        <v>260</v>
      </c>
      <c r="K46" s="341" t="s">
        <v>318</v>
      </c>
      <c r="L46" s="191"/>
      <c r="M46" s="191"/>
      <c r="N46" s="191"/>
      <c r="O46" s="191"/>
      <c r="P46" s="191"/>
      <c r="Q46" s="191"/>
      <c r="R46" s="191"/>
      <c r="S46" s="191"/>
      <c r="T46" s="342" t="s">
        <v>268</v>
      </c>
      <c r="U46" s="341" t="s">
        <v>319</v>
      </c>
      <c r="V46" s="191"/>
      <c r="W46" s="191"/>
      <c r="X46" s="343"/>
      <c r="AB46" s="184"/>
      <c r="AD46" s="330" t="s">
        <v>259</v>
      </c>
      <c r="AE46" s="331" t="s">
        <v>317</v>
      </c>
      <c r="AF46" s="299"/>
      <c r="AG46" s="299"/>
      <c r="AH46" s="299"/>
      <c r="AI46" s="299"/>
      <c r="AJ46" s="299"/>
      <c r="AK46" s="333"/>
      <c r="AN46" s="180"/>
      <c r="AP46" s="344" t="s">
        <v>259</v>
      </c>
      <c r="AQ46" s="331" t="s">
        <v>317</v>
      </c>
      <c r="AR46" s="299"/>
      <c r="AS46" s="299"/>
      <c r="AU46" s="299"/>
      <c r="AW46" s="342" t="s">
        <v>266</v>
      </c>
      <c r="AZ46" s="228" t="s">
        <v>320</v>
      </c>
      <c r="BA46" s="191"/>
      <c r="BC46" s="191"/>
      <c r="BD46" s="299"/>
      <c r="BE46" s="333"/>
      <c r="BG46" s="335" t="s">
        <v>259</v>
      </c>
      <c r="BH46" s="331" t="s">
        <v>321</v>
      </c>
      <c r="BI46" s="299"/>
      <c r="BJ46" s="299"/>
      <c r="BK46" s="299"/>
      <c r="BL46" s="300" t="s">
        <v>265</v>
      </c>
      <c r="BM46" s="345" t="s">
        <v>322</v>
      </c>
      <c r="BN46" s="299"/>
      <c r="BO46" s="299"/>
      <c r="BP46" s="299"/>
      <c r="BQ46" s="299"/>
      <c r="BR46" s="299"/>
      <c r="BS46" s="299"/>
      <c r="BT46" s="333"/>
      <c r="BV46" s="346" t="s">
        <v>260</v>
      </c>
      <c r="BW46" s="341" t="s">
        <v>323</v>
      </c>
      <c r="BX46" s="191"/>
      <c r="BY46" s="191"/>
      <c r="BZ46" s="343"/>
      <c r="CI46" s="246"/>
      <c r="DB46" s="178"/>
    </row>
    <row r="47" spans="1:106">
      <c r="A47" s="180" t="s">
        <v>324</v>
      </c>
      <c r="C47" s="329">
        <f>+'Total Program Inputs'!B6</f>
        <v>2018</v>
      </c>
      <c r="J47" s="340" t="s">
        <v>261</v>
      </c>
      <c r="K47" s="347" t="s">
        <v>325</v>
      </c>
      <c r="L47" s="191"/>
      <c r="M47" s="191"/>
      <c r="N47" s="191"/>
      <c r="O47" s="191"/>
      <c r="P47" s="191"/>
      <c r="Q47" s="191"/>
      <c r="R47" s="191"/>
      <c r="S47" s="191"/>
      <c r="T47" s="342" t="s">
        <v>269</v>
      </c>
      <c r="U47" s="341" t="s">
        <v>326</v>
      </c>
      <c r="V47" s="191"/>
      <c r="W47" s="191"/>
      <c r="X47" s="343"/>
      <c r="AB47" s="220"/>
      <c r="AD47" s="340" t="s">
        <v>260</v>
      </c>
      <c r="AE47" s="347" t="s">
        <v>323</v>
      </c>
      <c r="AF47" s="191"/>
      <c r="AG47" s="191"/>
      <c r="AH47" s="191"/>
      <c r="AI47" s="191"/>
      <c r="AJ47" s="191"/>
      <c r="AK47" s="343"/>
      <c r="AP47" s="348" t="s">
        <v>265</v>
      </c>
      <c r="AQ47" s="341" t="s">
        <v>323</v>
      </c>
      <c r="AR47" s="191"/>
      <c r="AS47" s="191"/>
      <c r="AU47" s="191"/>
      <c r="AW47" s="342" t="s">
        <v>267</v>
      </c>
      <c r="AZ47" s="347" t="s">
        <v>327</v>
      </c>
      <c r="BA47" s="191"/>
      <c r="BC47" s="191"/>
      <c r="BD47" s="191"/>
      <c r="BE47" s="343"/>
      <c r="BG47" s="346" t="s">
        <v>260</v>
      </c>
      <c r="BH47" s="341" t="s">
        <v>328</v>
      </c>
      <c r="BI47" s="191"/>
      <c r="BJ47" s="191"/>
      <c r="BK47" s="191"/>
      <c r="BL47" s="203" t="s">
        <v>266</v>
      </c>
      <c r="BM47" s="349" t="s">
        <v>329</v>
      </c>
      <c r="BN47" s="191"/>
      <c r="BO47" s="336"/>
      <c r="BP47" s="336"/>
      <c r="BQ47" s="336"/>
      <c r="BR47" s="336"/>
      <c r="BS47" s="191"/>
      <c r="BT47" s="343"/>
      <c r="BV47" s="346" t="s">
        <v>261</v>
      </c>
      <c r="BW47" s="341" t="s">
        <v>330</v>
      </c>
      <c r="BX47" s="218"/>
      <c r="BY47" s="218"/>
      <c r="BZ47" s="343"/>
      <c r="CI47" s="246"/>
      <c r="DB47" s="178"/>
    </row>
    <row r="48" spans="1:106">
      <c r="A48" s="180"/>
      <c r="C48" s="233"/>
      <c r="J48" s="340" t="s">
        <v>262</v>
      </c>
      <c r="K48" s="341" t="s">
        <v>331</v>
      </c>
      <c r="L48" s="191"/>
      <c r="M48" s="191"/>
      <c r="N48" s="191"/>
      <c r="O48" s="191"/>
      <c r="P48" s="191"/>
      <c r="Q48" s="191"/>
      <c r="R48" s="191"/>
      <c r="S48" s="191"/>
      <c r="T48" s="342" t="s">
        <v>270</v>
      </c>
      <c r="U48" s="268" t="s">
        <v>332</v>
      </c>
      <c r="V48" s="191"/>
      <c r="W48" s="191"/>
      <c r="X48" s="343"/>
      <c r="AB48" s="265"/>
      <c r="AD48" s="340" t="s">
        <v>261</v>
      </c>
      <c r="AE48" s="347" t="s">
        <v>333</v>
      </c>
      <c r="AF48" s="191"/>
      <c r="AG48" s="191"/>
      <c r="AH48" s="191"/>
      <c r="AI48" s="191"/>
      <c r="AJ48" s="191"/>
      <c r="AK48" s="343"/>
      <c r="AP48" s="348" t="s">
        <v>261</v>
      </c>
      <c r="AQ48" s="350" t="s">
        <v>334</v>
      </c>
      <c r="AR48" s="218"/>
      <c r="AS48" s="218"/>
      <c r="AU48" s="218"/>
      <c r="AW48" s="342" t="s">
        <v>268</v>
      </c>
      <c r="AZ48" s="347" t="s">
        <v>335</v>
      </c>
      <c r="BA48" s="191"/>
      <c r="BC48" s="191"/>
      <c r="BD48" s="191"/>
      <c r="BE48" s="343"/>
      <c r="BG48" s="346" t="s">
        <v>261</v>
      </c>
      <c r="BH48" s="349" t="s">
        <v>336</v>
      </c>
      <c r="BI48" s="218"/>
      <c r="BJ48" s="218"/>
      <c r="BK48" s="191"/>
      <c r="BL48" s="351" t="s">
        <v>267</v>
      </c>
      <c r="BM48" s="349" t="s">
        <v>337</v>
      </c>
      <c r="BN48" s="191"/>
      <c r="BO48" s="191"/>
      <c r="BP48" s="191"/>
      <c r="BQ48" s="191"/>
      <c r="BR48" s="191"/>
      <c r="BS48" s="191"/>
      <c r="BT48" s="343"/>
      <c r="BV48" s="346" t="s">
        <v>262</v>
      </c>
      <c r="BW48" s="341" t="s">
        <v>338</v>
      </c>
      <c r="BX48" s="218"/>
      <c r="BY48" s="218"/>
      <c r="BZ48" s="343"/>
      <c r="CI48" s="246"/>
      <c r="DB48" s="178"/>
    </row>
    <row r="49" spans="1:108">
      <c r="A49" s="180"/>
      <c r="C49" s="183"/>
      <c r="J49" s="340" t="s">
        <v>263</v>
      </c>
      <c r="K49" s="347" t="s">
        <v>339</v>
      </c>
      <c r="L49" s="191"/>
      <c r="M49" s="191"/>
      <c r="N49" s="191"/>
      <c r="O49" s="211"/>
      <c r="P49" s="191"/>
      <c r="Q49" s="191"/>
      <c r="R49" s="191"/>
      <c r="S49" s="191"/>
      <c r="T49" s="342" t="s">
        <v>271</v>
      </c>
      <c r="U49" s="341" t="s">
        <v>340</v>
      </c>
      <c r="V49" s="191"/>
      <c r="W49" s="191"/>
      <c r="X49" s="343"/>
      <c r="AB49" s="265"/>
      <c r="AD49" s="340" t="s">
        <v>262</v>
      </c>
      <c r="AE49" s="341" t="s">
        <v>341</v>
      </c>
      <c r="AF49" s="191"/>
      <c r="AG49" s="191"/>
      <c r="AH49" s="191"/>
      <c r="AI49" s="191"/>
      <c r="AJ49" s="191"/>
      <c r="AK49" s="343"/>
      <c r="AO49" s="180"/>
      <c r="AP49" s="348" t="s">
        <v>262</v>
      </c>
      <c r="AQ49" s="350" t="s">
        <v>342</v>
      </c>
      <c r="AR49" s="218"/>
      <c r="AS49" s="218"/>
      <c r="AU49" s="218"/>
      <c r="AW49" s="342" t="s">
        <v>269</v>
      </c>
      <c r="AZ49" s="347" t="s">
        <v>343</v>
      </c>
      <c r="BA49" s="191"/>
      <c r="BC49" s="191"/>
      <c r="BD49" s="191"/>
      <c r="BE49" s="343"/>
      <c r="BG49" s="346" t="s">
        <v>262</v>
      </c>
      <c r="BH49" s="350" t="s">
        <v>344</v>
      </c>
      <c r="BI49" s="218"/>
      <c r="BJ49" s="218"/>
      <c r="BK49" s="191"/>
      <c r="BL49" s="191"/>
      <c r="BM49" s="191"/>
      <c r="BN49" s="191"/>
      <c r="BO49" s="191"/>
      <c r="BP49" s="191"/>
      <c r="BQ49" s="191"/>
      <c r="BR49" s="191"/>
      <c r="BS49" s="191"/>
      <c r="BT49" s="343"/>
      <c r="BV49" s="346" t="s">
        <v>263</v>
      </c>
      <c r="BW49" s="341" t="s">
        <v>345</v>
      </c>
      <c r="BX49" s="218"/>
      <c r="BY49" s="218"/>
      <c r="BZ49" s="343"/>
      <c r="CA49" s="191"/>
      <c r="CB49" s="191"/>
      <c r="CC49" s="191"/>
      <c r="CD49" s="191"/>
      <c r="CE49" s="191"/>
      <c r="DB49" s="178">
        <f>$J27</f>
        <v>14</v>
      </c>
    </row>
    <row r="50" spans="1:108">
      <c r="J50" s="340" t="s">
        <v>264</v>
      </c>
      <c r="K50" s="341" t="s">
        <v>346</v>
      </c>
      <c r="L50" s="191"/>
      <c r="M50" s="191"/>
      <c r="N50" s="191"/>
      <c r="O50" s="191"/>
      <c r="P50" s="191"/>
      <c r="Q50" s="191"/>
      <c r="R50" s="191"/>
      <c r="S50" s="191"/>
      <c r="T50" s="342" t="s">
        <v>272</v>
      </c>
      <c r="U50" s="347" t="s">
        <v>347</v>
      </c>
      <c r="V50" s="191"/>
      <c r="W50" s="191"/>
      <c r="X50" s="343"/>
      <c r="AD50" s="340" t="s">
        <v>263</v>
      </c>
      <c r="AE50" s="341" t="s">
        <v>321</v>
      </c>
      <c r="AF50" s="191"/>
      <c r="AG50" s="191"/>
      <c r="AH50" s="191"/>
      <c r="AI50" s="191"/>
      <c r="AJ50" s="191"/>
      <c r="AK50" s="343"/>
      <c r="AP50" s="348" t="s">
        <v>263</v>
      </c>
      <c r="AQ50" s="350" t="s">
        <v>348</v>
      </c>
      <c r="AR50" s="218"/>
      <c r="AS50" s="218"/>
      <c r="AU50" s="218"/>
      <c r="AW50" s="342"/>
      <c r="AZ50" s="176"/>
      <c r="BA50" s="191"/>
      <c r="BC50" s="191"/>
      <c r="BD50" s="191"/>
      <c r="BE50" s="343"/>
      <c r="BG50" s="346" t="s">
        <v>263</v>
      </c>
      <c r="BH50" s="350" t="s">
        <v>349</v>
      </c>
      <c r="BI50" s="218"/>
      <c r="BJ50" s="218"/>
      <c r="BK50" s="191"/>
      <c r="BL50" s="191"/>
      <c r="BM50" s="191"/>
      <c r="BN50" s="191"/>
      <c r="BO50" s="191"/>
      <c r="BP50" s="191"/>
      <c r="BQ50" s="191"/>
      <c r="BR50" s="191"/>
      <c r="BS50" s="191"/>
      <c r="BT50" s="343"/>
      <c r="BV50" s="346" t="s">
        <v>264</v>
      </c>
      <c r="BW50" s="341" t="s">
        <v>350</v>
      </c>
      <c r="BX50" s="218"/>
      <c r="BY50" s="218"/>
      <c r="BZ50" s="343"/>
      <c r="CA50" s="191"/>
      <c r="CB50" s="191"/>
      <c r="CC50" s="191"/>
      <c r="CD50" s="191"/>
      <c r="CE50" s="191"/>
      <c r="DB50" s="178">
        <f>$J28</f>
        <v>15</v>
      </c>
    </row>
    <row r="51" spans="1:108" ht="14.1" customHeight="1">
      <c r="A51" s="191"/>
      <c r="B51" s="191"/>
      <c r="C51" s="191"/>
      <c r="J51" s="340" t="s">
        <v>265</v>
      </c>
      <c r="K51" s="341" t="s">
        <v>351</v>
      </c>
      <c r="L51" s="191"/>
      <c r="M51" s="191"/>
      <c r="N51" s="191"/>
      <c r="O51" s="191"/>
      <c r="P51" s="191"/>
      <c r="Q51" s="191"/>
      <c r="R51" s="191"/>
      <c r="S51" s="191"/>
      <c r="T51" s="342" t="s">
        <v>273</v>
      </c>
      <c r="U51" s="347" t="s">
        <v>352</v>
      </c>
      <c r="V51" s="191"/>
      <c r="W51" s="191"/>
      <c r="X51" s="343"/>
      <c r="AD51" s="340" t="s">
        <v>264</v>
      </c>
      <c r="AE51" s="347" t="s">
        <v>353</v>
      </c>
      <c r="AF51" s="191"/>
      <c r="AG51" s="191"/>
      <c r="AH51" s="191"/>
      <c r="AI51" s="191"/>
      <c r="AJ51" s="191"/>
      <c r="AK51" s="343"/>
      <c r="AP51" s="348" t="s">
        <v>264</v>
      </c>
      <c r="AQ51" s="341" t="s">
        <v>354</v>
      </c>
      <c r="AR51" s="191"/>
      <c r="AS51" s="191"/>
      <c r="AU51" s="191"/>
      <c r="AW51" s="342"/>
      <c r="AZ51" s="176"/>
      <c r="BA51" s="191"/>
      <c r="BC51" s="191"/>
      <c r="BD51" s="191"/>
      <c r="BE51" s="343"/>
      <c r="BG51" s="352" t="s">
        <v>264</v>
      </c>
      <c r="BH51" s="353" t="s">
        <v>355</v>
      </c>
      <c r="BI51" s="354"/>
      <c r="BJ51" s="354"/>
      <c r="BK51" s="208"/>
      <c r="BL51" s="208"/>
      <c r="BM51" s="208"/>
      <c r="BN51" s="208"/>
      <c r="BO51" s="208"/>
      <c r="BP51" s="208"/>
      <c r="BQ51" s="208"/>
      <c r="BR51" s="208"/>
      <c r="BS51" s="208"/>
      <c r="BT51" s="355"/>
      <c r="BV51" s="346" t="s">
        <v>265</v>
      </c>
      <c r="BW51" s="350" t="s">
        <v>356</v>
      </c>
      <c r="BX51" s="218"/>
      <c r="BY51" s="218"/>
      <c r="BZ51" s="343"/>
      <c r="CA51" s="191"/>
      <c r="CB51" s="191"/>
      <c r="CC51" s="191"/>
      <c r="CD51" s="191"/>
      <c r="CE51" s="191"/>
      <c r="DB51" s="178">
        <f>$J29</f>
        <v>16</v>
      </c>
    </row>
    <row r="52" spans="1:108" ht="14.1" customHeight="1">
      <c r="A52" s="356"/>
      <c r="B52" s="191"/>
      <c r="C52" s="357"/>
      <c r="J52" s="358" t="s">
        <v>266</v>
      </c>
      <c r="K52" s="359" t="s">
        <v>357</v>
      </c>
      <c r="L52" s="208"/>
      <c r="M52" s="208"/>
      <c r="N52" s="208"/>
      <c r="O52" s="208"/>
      <c r="P52" s="208"/>
      <c r="Q52" s="208"/>
      <c r="R52" s="208"/>
      <c r="S52" s="208"/>
      <c r="T52" s="360" t="s">
        <v>274</v>
      </c>
      <c r="U52" s="359" t="s">
        <v>358</v>
      </c>
      <c r="V52" s="208"/>
      <c r="W52" s="208"/>
      <c r="X52" s="355"/>
      <c r="AD52" s="337" t="s">
        <v>265</v>
      </c>
      <c r="AE52" s="361" t="s">
        <v>359</v>
      </c>
      <c r="AF52" s="208"/>
      <c r="AG52" s="208"/>
      <c r="AH52" s="208"/>
      <c r="AI52" s="208"/>
      <c r="AJ52" s="208"/>
      <c r="AK52" s="355"/>
      <c r="AP52" s="362" t="s">
        <v>265</v>
      </c>
      <c r="AQ52" s="363" t="s">
        <v>360</v>
      </c>
      <c r="AR52" s="208"/>
      <c r="AS52" s="208"/>
      <c r="AT52" s="208"/>
      <c r="AU52" s="208"/>
      <c r="AV52" s="208"/>
      <c r="AW52" s="360"/>
      <c r="AX52" s="360"/>
      <c r="AY52" s="360"/>
      <c r="AZ52" s="360"/>
      <c r="BA52" s="208"/>
      <c r="BB52" s="208"/>
      <c r="BC52" s="208"/>
      <c r="BD52" s="208"/>
      <c r="BE52" s="355"/>
      <c r="BG52" s="203"/>
      <c r="BH52" s="350"/>
      <c r="BI52" s="218"/>
      <c r="BJ52" s="218"/>
      <c r="BK52" s="191"/>
      <c r="BL52" s="218"/>
      <c r="BM52" s="342"/>
      <c r="BN52" s="191"/>
      <c r="BO52" s="191"/>
      <c r="BP52" s="191"/>
      <c r="BQ52" s="191"/>
      <c r="BR52" s="191"/>
      <c r="BV52" s="352" t="s">
        <v>266</v>
      </c>
      <c r="BW52" s="364" t="s">
        <v>361</v>
      </c>
      <c r="BX52" s="208"/>
      <c r="BY52" s="208"/>
      <c r="BZ52" s="355"/>
      <c r="CA52" s="191"/>
      <c r="CB52" s="191"/>
      <c r="CC52" s="191"/>
      <c r="CD52" s="191"/>
      <c r="CE52" s="191"/>
      <c r="CL52" s="303"/>
      <c r="DB52" s="265"/>
    </row>
    <row r="53" spans="1:108" ht="14.1" customHeight="1">
      <c r="A53" s="191"/>
      <c r="B53" s="191"/>
      <c r="C53" s="356"/>
      <c r="AD53" s="342"/>
      <c r="AE53" s="191"/>
      <c r="AF53" s="191"/>
      <c r="AG53" s="191"/>
      <c r="AH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G53" s="203"/>
      <c r="BH53" s="349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V53" s="351"/>
      <c r="BW53" s="191"/>
      <c r="BX53" s="218"/>
      <c r="BY53" s="218"/>
      <c r="BZ53" s="218"/>
      <c r="CA53" s="191"/>
      <c r="CB53" s="191"/>
      <c r="CC53" s="191"/>
      <c r="CD53" s="191"/>
      <c r="CE53" s="191"/>
      <c r="CL53" s="220"/>
      <c r="DD53" s="265"/>
    </row>
    <row r="54" spans="1:108" ht="14.1" customHeight="1">
      <c r="C54" s="365"/>
      <c r="K54" s="275"/>
      <c r="N54" s="176"/>
      <c r="R54" s="179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G54" s="351"/>
      <c r="BH54" s="349"/>
      <c r="BI54" s="218"/>
      <c r="BJ54" s="218"/>
      <c r="BK54" s="218"/>
      <c r="BL54" s="218"/>
      <c r="BM54" s="191"/>
      <c r="BN54" s="191"/>
    </row>
    <row r="55" spans="1:108" ht="14.1" customHeight="1">
      <c r="C55" s="365"/>
      <c r="K55" s="275"/>
      <c r="N55" s="176"/>
      <c r="R55" s="179"/>
      <c r="AB55" s="265"/>
      <c r="AP55" s="342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G55" s="351"/>
      <c r="BH55" s="191"/>
      <c r="BI55" s="218"/>
      <c r="BJ55" s="218"/>
      <c r="BK55" s="218"/>
      <c r="BL55" s="218"/>
      <c r="BM55" s="191"/>
      <c r="BN55" s="191"/>
      <c r="BV55" s="351"/>
      <c r="BW55" s="191"/>
      <c r="BX55" s="218"/>
      <c r="BY55" s="218"/>
      <c r="BZ55" s="218"/>
    </row>
    <row r="56" spans="1:108">
      <c r="C56" s="366"/>
      <c r="K56" s="275"/>
      <c r="N56" s="176"/>
      <c r="R56" s="179"/>
      <c r="AP56" s="367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H56" s="183"/>
      <c r="BW56" s="183"/>
    </row>
    <row r="57" spans="1:108">
      <c r="C57" s="368"/>
      <c r="N57" s="176"/>
      <c r="R57" s="179"/>
      <c r="AP57" s="367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W57" s="183"/>
    </row>
    <row r="58" spans="1:108">
      <c r="C58" s="368"/>
      <c r="N58" s="176"/>
      <c r="Q58" s="179"/>
      <c r="AO58" s="356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V58" s="183"/>
    </row>
    <row r="59" spans="1:108">
      <c r="C59" s="369"/>
      <c r="N59" s="176"/>
      <c r="Q59" s="179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V59" s="183"/>
    </row>
    <row r="60" spans="1:108">
      <c r="N60" s="176"/>
      <c r="Q60" s="179"/>
      <c r="AZ60" s="176"/>
      <c r="BV60" s="183"/>
    </row>
    <row r="61" spans="1:108">
      <c r="N61" s="176"/>
      <c r="Q61" s="179"/>
      <c r="AZ61" s="176"/>
      <c r="BV61" s="183"/>
    </row>
    <row r="62" spans="1:108" ht="12" customHeight="1">
      <c r="N62" s="176"/>
      <c r="Q62" s="179"/>
      <c r="AZ62" s="176"/>
      <c r="BV62" s="183"/>
    </row>
    <row r="63" spans="1:108">
      <c r="D63" s="191"/>
      <c r="E63" s="191"/>
      <c r="F63" s="285"/>
      <c r="G63" s="285"/>
      <c r="N63" s="176"/>
      <c r="Q63" s="179"/>
      <c r="AZ63" s="176"/>
      <c r="BV63" s="183"/>
    </row>
    <row r="64" spans="1:108">
      <c r="D64" s="191"/>
      <c r="E64" s="191"/>
      <c r="F64" s="285"/>
      <c r="G64" s="285"/>
      <c r="N64" s="176"/>
      <c r="Q64" s="179"/>
      <c r="AZ64" s="176"/>
      <c r="BG64" s="183"/>
      <c r="BV64" s="183"/>
    </row>
    <row r="65" spans="1:74">
      <c r="C65" s="220"/>
      <c r="D65" s="191"/>
      <c r="E65" s="191"/>
      <c r="F65" s="191"/>
      <c r="G65" s="191"/>
      <c r="N65" s="176"/>
      <c r="Q65" s="179"/>
      <c r="AZ65" s="176"/>
      <c r="BG65" s="183"/>
      <c r="BV65" s="183"/>
    </row>
    <row r="66" spans="1:74">
      <c r="A66" s="370"/>
      <c r="B66" s="180"/>
      <c r="D66" s="191"/>
      <c r="E66" s="191"/>
      <c r="F66" s="191"/>
      <c r="G66" s="191"/>
      <c r="N66" s="176"/>
      <c r="Q66" s="179"/>
      <c r="AZ66" s="176"/>
      <c r="BG66" s="183"/>
      <c r="BV66" s="183"/>
    </row>
    <row r="67" spans="1:74">
      <c r="A67" s="370"/>
      <c r="B67" s="180"/>
      <c r="D67" s="191"/>
      <c r="E67" s="191"/>
      <c r="F67" s="191"/>
      <c r="G67" s="191"/>
      <c r="N67" s="176"/>
      <c r="Q67" s="179"/>
      <c r="AZ67" s="176"/>
      <c r="BG67" s="183"/>
      <c r="BV67" s="183"/>
    </row>
    <row r="68" spans="1:74">
      <c r="N68" s="176"/>
      <c r="Q68" s="179"/>
      <c r="AZ68" s="176"/>
      <c r="BG68" s="183"/>
      <c r="BV68" s="183"/>
    </row>
    <row r="69" spans="1:74">
      <c r="N69" s="176"/>
      <c r="Q69" s="179"/>
      <c r="AZ69" s="176"/>
      <c r="BG69" s="183"/>
      <c r="BV69" s="183"/>
    </row>
    <row r="70" spans="1:74">
      <c r="N70" s="176"/>
      <c r="Q70" s="179"/>
      <c r="AZ70" s="176"/>
      <c r="BG70" s="183"/>
      <c r="BV70" s="183"/>
    </row>
    <row r="71" spans="1:74">
      <c r="N71" s="176"/>
      <c r="Q71" s="179"/>
      <c r="AZ71" s="176"/>
      <c r="BG71" s="183"/>
      <c r="BV71" s="183"/>
    </row>
    <row r="72" spans="1:74">
      <c r="N72" s="176"/>
      <c r="Q72" s="179"/>
      <c r="AZ72" s="176"/>
      <c r="BG72" s="183"/>
      <c r="BV72" s="183"/>
    </row>
    <row r="73" spans="1:74">
      <c r="N73" s="176"/>
      <c r="Q73" s="179"/>
      <c r="AZ73" s="176"/>
      <c r="BG73" s="183"/>
      <c r="BV73" s="183"/>
    </row>
    <row r="74" spans="1:74">
      <c r="N74" s="176"/>
      <c r="Q74" s="179"/>
      <c r="AZ74" s="176"/>
      <c r="BG74" s="183"/>
      <c r="BV74" s="183"/>
    </row>
    <row r="75" spans="1:74">
      <c r="N75" s="176"/>
      <c r="Q75" s="179"/>
      <c r="AZ75" s="176"/>
      <c r="BG75" s="183"/>
      <c r="BV75" s="183"/>
    </row>
    <row r="76" spans="1:74">
      <c r="N76" s="176"/>
      <c r="Q76" s="179"/>
      <c r="AZ76" s="176"/>
      <c r="BG76" s="183"/>
      <c r="BV76" s="183"/>
    </row>
    <row r="77" spans="1:74">
      <c r="N77" s="176"/>
      <c r="Q77" s="179"/>
      <c r="AZ77" s="176"/>
      <c r="BG77" s="183"/>
      <c r="BV77" s="183"/>
    </row>
    <row r="78" spans="1:74">
      <c r="N78" s="176"/>
      <c r="Q78" s="179"/>
      <c r="AZ78" s="176"/>
      <c r="BG78" s="183"/>
      <c r="BV78" s="183"/>
    </row>
    <row r="79" spans="1:74">
      <c r="N79" s="176"/>
      <c r="Q79" s="179"/>
      <c r="AZ79" s="176"/>
      <c r="BG79" s="183"/>
      <c r="BV79" s="183"/>
    </row>
    <row r="80" spans="1:74">
      <c r="N80" s="176"/>
      <c r="Q80" s="179"/>
      <c r="AZ80" s="176"/>
      <c r="BG80" s="183"/>
      <c r="BV80" s="183"/>
    </row>
    <row r="81" spans="6:74">
      <c r="F81" s="322"/>
      <c r="G81" s="322"/>
      <c r="N81" s="176"/>
      <c r="Q81" s="179"/>
      <c r="AZ81" s="176"/>
      <c r="BG81" s="183"/>
      <c r="BV81" s="183"/>
    </row>
    <row r="82" spans="6:74">
      <c r="N82" s="176"/>
      <c r="Q82" s="179"/>
      <c r="AZ82" s="176"/>
      <c r="BG82" s="183"/>
      <c r="BV82" s="183"/>
    </row>
    <row r="83" spans="6:74">
      <c r="N83" s="176"/>
      <c r="Q83" s="179"/>
      <c r="AZ83" s="176"/>
      <c r="BG83" s="183"/>
      <c r="BV83" s="183"/>
    </row>
    <row r="84" spans="6:74">
      <c r="N84" s="176"/>
      <c r="Q84" s="179"/>
      <c r="AZ84" s="176"/>
      <c r="BG84" s="183"/>
      <c r="BV84" s="183"/>
    </row>
    <row r="85" spans="6:74">
      <c r="N85" s="176"/>
      <c r="Q85" s="179"/>
      <c r="AZ85" s="176"/>
      <c r="BG85" s="183"/>
      <c r="BV85" s="183"/>
    </row>
    <row r="86" spans="6:74">
      <c r="N86" s="176"/>
      <c r="Q86" s="179"/>
      <c r="AZ86" s="176"/>
      <c r="BG86" s="183"/>
      <c r="BV86" s="183"/>
    </row>
    <row r="87" spans="6:74">
      <c r="N87" s="176"/>
      <c r="Q87" s="179"/>
      <c r="AZ87" s="176"/>
      <c r="BG87" s="183"/>
      <c r="BV87" s="183"/>
    </row>
    <row r="88" spans="6:74">
      <c r="N88" s="176"/>
      <c r="Q88" s="179"/>
      <c r="AZ88" s="176"/>
      <c r="BG88" s="183"/>
      <c r="BV88" s="183"/>
    </row>
    <row r="89" spans="6:74">
      <c r="N89" s="176"/>
      <c r="Q89" s="179"/>
      <c r="AZ89" s="176"/>
      <c r="BG89" s="183"/>
      <c r="BV89" s="183"/>
    </row>
    <row r="90" spans="6:74">
      <c r="N90" s="176"/>
      <c r="Q90" s="179"/>
      <c r="AZ90" s="176"/>
      <c r="BG90" s="183"/>
      <c r="BV90" s="183"/>
    </row>
    <row r="91" spans="6:74">
      <c r="N91" s="176"/>
      <c r="Q91" s="179"/>
      <c r="AZ91" s="176"/>
      <c r="BG91" s="183"/>
      <c r="BV91" s="183"/>
    </row>
    <row r="92" spans="6:74">
      <c r="N92" s="176"/>
      <c r="Q92" s="179"/>
      <c r="AZ92" s="176"/>
      <c r="BG92" s="183"/>
      <c r="BV92" s="183"/>
    </row>
    <row r="93" spans="6:74">
      <c r="N93" s="176"/>
      <c r="Q93" s="179"/>
      <c r="AZ93" s="176"/>
      <c r="BG93" s="183"/>
      <c r="BV93" s="183"/>
    </row>
    <row r="94" spans="6:74">
      <c r="N94" s="176"/>
      <c r="Q94" s="179"/>
      <c r="AZ94" s="176"/>
      <c r="BG94" s="183"/>
      <c r="BV94" s="183"/>
    </row>
    <row r="95" spans="6:74">
      <c r="N95" s="176"/>
      <c r="Q95" s="179"/>
      <c r="AZ95" s="176"/>
      <c r="BG95" s="183"/>
      <c r="BV95" s="183"/>
    </row>
    <row r="96" spans="6:74">
      <c r="N96" s="176"/>
      <c r="Q96" s="179"/>
      <c r="AZ96" s="176"/>
      <c r="BG96" s="183"/>
      <c r="BV96" s="183"/>
    </row>
    <row r="97" spans="1:74">
      <c r="N97" s="176"/>
      <c r="Q97" s="179"/>
      <c r="AZ97" s="176"/>
      <c r="BG97" s="183"/>
      <c r="BV97" s="183"/>
    </row>
    <row r="98" spans="1:74">
      <c r="N98" s="176"/>
      <c r="Q98" s="179"/>
      <c r="AZ98" s="176"/>
      <c r="BG98" s="183"/>
      <c r="BV98" s="183"/>
    </row>
    <row r="99" spans="1:74">
      <c r="N99" s="176"/>
      <c r="Q99" s="179"/>
      <c r="AZ99" s="176"/>
      <c r="BG99" s="183"/>
      <c r="BV99" s="183"/>
    </row>
    <row r="100" spans="1:74">
      <c r="N100" s="176"/>
      <c r="Q100" s="179"/>
      <c r="AZ100" s="176"/>
      <c r="BG100" s="183"/>
      <c r="BV100" s="183"/>
    </row>
    <row r="101" spans="1:74">
      <c r="N101" s="176"/>
      <c r="Q101" s="179"/>
      <c r="AZ101" s="176"/>
      <c r="BG101" s="183"/>
      <c r="BV101" s="183"/>
    </row>
    <row r="102" spans="1:74">
      <c r="N102" s="176"/>
      <c r="Q102" s="179"/>
      <c r="AZ102" s="176"/>
      <c r="BG102" s="183"/>
      <c r="BV102" s="183"/>
    </row>
    <row r="103" spans="1:74">
      <c r="N103" s="176"/>
      <c r="Q103" s="179"/>
      <c r="AZ103" s="176"/>
      <c r="BG103" s="183"/>
      <c r="BV103" s="183"/>
    </row>
    <row r="104" spans="1:74">
      <c r="N104" s="176"/>
      <c r="Q104" s="179"/>
      <c r="AZ104" s="176"/>
      <c r="BG104" s="183"/>
      <c r="BV104" s="183"/>
    </row>
    <row r="105" spans="1:74">
      <c r="E105" s="371"/>
      <c r="N105" s="176"/>
      <c r="Q105" s="179"/>
      <c r="AZ105" s="176"/>
      <c r="BG105" s="183"/>
      <c r="BV105" s="183"/>
    </row>
    <row r="106" spans="1:74">
      <c r="N106" s="176"/>
      <c r="Q106" s="179"/>
      <c r="AZ106" s="176"/>
      <c r="BG106" s="183"/>
      <c r="BV106" s="183"/>
    </row>
    <row r="107" spans="1:74">
      <c r="N107" s="176"/>
      <c r="Q107" s="179"/>
      <c r="AZ107" s="176"/>
      <c r="BG107" s="183"/>
      <c r="BV107" s="183"/>
    </row>
    <row r="108" spans="1:74">
      <c r="N108" s="176"/>
      <c r="Q108" s="179"/>
      <c r="AZ108" s="176"/>
      <c r="BG108" s="183"/>
      <c r="BV108" s="183"/>
    </row>
    <row r="109" spans="1:74">
      <c r="N109" s="176"/>
      <c r="Q109" s="179"/>
      <c r="AZ109" s="176"/>
      <c r="BG109" s="183"/>
      <c r="BV109" s="183"/>
    </row>
    <row r="110" spans="1:74">
      <c r="N110" s="176"/>
      <c r="Q110" s="179"/>
      <c r="AZ110" s="176"/>
      <c r="BG110" s="183"/>
      <c r="BV110" s="183"/>
    </row>
    <row r="111" spans="1:74">
      <c r="A111" s="370"/>
      <c r="B111" s="180"/>
      <c r="N111" s="176"/>
      <c r="Q111" s="179"/>
      <c r="AZ111" s="176"/>
      <c r="BG111" s="183"/>
      <c r="BV111" s="183"/>
    </row>
    <row r="112" spans="1:74">
      <c r="N112" s="176"/>
      <c r="Q112" s="179"/>
      <c r="AZ112" s="176"/>
      <c r="BG112" s="183"/>
      <c r="BV112" s="183"/>
    </row>
    <row r="113" spans="1:74">
      <c r="N113" s="176"/>
      <c r="Q113" s="179"/>
      <c r="AZ113" s="176"/>
      <c r="BG113" s="183"/>
      <c r="BV113" s="183"/>
    </row>
    <row r="114" spans="1:74">
      <c r="N114" s="176"/>
      <c r="Q114" s="179"/>
      <c r="AZ114" s="176"/>
      <c r="BG114" s="183"/>
      <c r="BV114" s="183"/>
    </row>
    <row r="115" spans="1:74">
      <c r="N115" s="176"/>
      <c r="Q115" s="179"/>
      <c r="AZ115" s="176"/>
      <c r="BG115" s="183"/>
      <c r="BV115" s="183"/>
    </row>
    <row r="116" spans="1:74">
      <c r="N116" s="176"/>
      <c r="Q116" s="179"/>
      <c r="AZ116" s="176"/>
      <c r="BG116" s="183"/>
      <c r="BV116" s="183"/>
    </row>
    <row r="117" spans="1:74">
      <c r="N117" s="176"/>
      <c r="Q117" s="179"/>
      <c r="AZ117" s="176"/>
      <c r="BG117" s="183"/>
      <c r="BV117" s="183"/>
    </row>
    <row r="118" spans="1:74">
      <c r="N118" s="176"/>
      <c r="Q118" s="179"/>
      <c r="AZ118" s="176"/>
      <c r="BG118" s="183"/>
      <c r="BV118" s="183"/>
    </row>
    <row r="119" spans="1:74">
      <c r="N119" s="176"/>
      <c r="Q119" s="179"/>
      <c r="AZ119" s="176"/>
      <c r="BG119" s="183"/>
      <c r="BV119" s="183"/>
    </row>
    <row r="120" spans="1:74">
      <c r="N120" s="176"/>
      <c r="Q120" s="179"/>
      <c r="AZ120" s="176"/>
      <c r="BG120" s="183"/>
      <c r="BV120" s="183"/>
    </row>
    <row r="121" spans="1:74">
      <c r="N121" s="176"/>
      <c r="Q121" s="179"/>
      <c r="AZ121" s="176"/>
      <c r="BG121" s="183"/>
      <c r="BV121" s="183"/>
    </row>
    <row r="122" spans="1:74">
      <c r="N122" s="176"/>
      <c r="Q122" s="179"/>
      <c r="AZ122" s="176"/>
      <c r="BG122" s="183"/>
      <c r="BV122" s="183"/>
    </row>
    <row r="123" spans="1:74">
      <c r="N123" s="176"/>
      <c r="Q123" s="179"/>
      <c r="AZ123" s="176"/>
      <c r="BG123" s="183"/>
      <c r="BV123" s="183"/>
    </row>
    <row r="124" spans="1:74">
      <c r="N124" s="176"/>
      <c r="Q124" s="179"/>
      <c r="AZ124" s="176"/>
      <c r="BG124" s="183"/>
      <c r="BV124" s="183"/>
    </row>
    <row r="125" spans="1:74">
      <c r="N125" s="176"/>
      <c r="Q125" s="179"/>
      <c r="AZ125" s="176"/>
      <c r="BG125" s="183"/>
      <c r="BV125" s="183"/>
    </row>
    <row r="126" spans="1:74">
      <c r="N126" s="176"/>
      <c r="Q126" s="179"/>
      <c r="AZ126" s="176"/>
      <c r="BG126" s="183"/>
      <c r="BV126" s="183"/>
    </row>
    <row r="127" spans="1:74">
      <c r="N127" s="176"/>
      <c r="Q127" s="179"/>
      <c r="AZ127" s="176"/>
      <c r="BG127" s="183"/>
      <c r="BV127" s="183"/>
    </row>
    <row r="128" spans="1:74">
      <c r="A128" s="180"/>
      <c r="N128" s="176"/>
      <c r="Q128" s="179"/>
      <c r="AZ128" s="176"/>
      <c r="BG128" s="183"/>
      <c r="BV128" s="183"/>
    </row>
    <row r="129" spans="1:74">
      <c r="A129" s="180"/>
      <c r="N129" s="176"/>
      <c r="Q129" s="179"/>
      <c r="AZ129" s="176"/>
      <c r="BG129" s="183"/>
      <c r="BV129" s="183"/>
    </row>
    <row r="130" spans="1:74">
      <c r="A130" s="180"/>
      <c r="B130" s="180"/>
      <c r="N130" s="176"/>
      <c r="Q130" s="179"/>
      <c r="AZ130" s="176"/>
      <c r="BG130" s="183"/>
      <c r="BV130" s="183"/>
    </row>
    <row r="131" spans="1:74">
      <c r="N131" s="176"/>
      <c r="Q131" s="179"/>
      <c r="AZ131" s="176"/>
      <c r="BG131" s="183"/>
      <c r="BV131" s="183"/>
    </row>
    <row r="132" spans="1:74">
      <c r="A132" s="180"/>
      <c r="B132" s="180"/>
      <c r="N132" s="176"/>
      <c r="Q132" s="179"/>
      <c r="AZ132" s="176"/>
      <c r="BG132" s="183"/>
      <c r="BV132" s="183"/>
    </row>
    <row r="133" spans="1:74">
      <c r="N133" s="176"/>
      <c r="Q133" s="179"/>
      <c r="AZ133" s="176"/>
      <c r="BG133" s="183"/>
      <c r="BV133" s="183"/>
    </row>
    <row r="134" spans="1:74">
      <c r="A134" s="180"/>
      <c r="B134" s="180"/>
      <c r="N134" s="176"/>
      <c r="Q134" s="179"/>
      <c r="AZ134" s="176"/>
      <c r="BG134" s="183"/>
      <c r="BV134" s="183"/>
    </row>
    <row r="135" spans="1:74">
      <c r="N135" s="176"/>
      <c r="Q135" s="179"/>
      <c r="AZ135" s="176"/>
      <c r="BG135" s="183"/>
      <c r="BV135" s="183"/>
    </row>
    <row r="136" spans="1:74">
      <c r="A136" s="180"/>
      <c r="B136" s="180"/>
      <c r="N136" s="176"/>
      <c r="Q136" s="179"/>
      <c r="AZ136" s="176"/>
      <c r="BG136" s="183"/>
      <c r="BV136" s="183"/>
    </row>
    <row r="137" spans="1:74">
      <c r="N137" s="176"/>
      <c r="Q137" s="179"/>
      <c r="AZ137" s="176"/>
      <c r="BG137" s="183"/>
      <c r="BV137" s="183"/>
    </row>
    <row r="138" spans="1:74">
      <c r="A138" s="180"/>
      <c r="B138" s="180"/>
      <c r="N138" s="176"/>
      <c r="Q138" s="179"/>
      <c r="AZ138" s="176"/>
      <c r="BG138" s="183"/>
      <c r="BV138" s="183"/>
    </row>
    <row r="139" spans="1:74">
      <c r="N139" s="176"/>
      <c r="Q139" s="179"/>
      <c r="AZ139" s="176"/>
      <c r="BG139" s="183"/>
      <c r="BV139" s="183"/>
    </row>
    <row r="140" spans="1:74">
      <c r="A140" s="180"/>
      <c r="B140" s="180"/>
      <c r="N140" s="176"/>
      <c r="Q140" s="179"/>
      <c r="AZ140" s="176"/>
      <c r="BG140" s="183"/>
      <c r="BV140" s="183"/>
    </row>
    <row r="141" spans="1:74">
      <c r="N141" s="176"/>
      <c r="Q141" s="179"/>
      <c r="AZ141" s="176"/>
      <c r="BG141" s="183"/>
      <c r="BV141" s="183"/>
    </row>
    <row r="142" spans="1:74">
      <c r="A142" s="180"/>
      <c r="B142" s="180"/>
      <c r="N142" s="176"/>
      <c r="Q142" s="179"/>
      <c r="AZ142" s="176"/>
      <c r="BG142" s="183"/>
      <c r="BV142" s="183"/>
    </row>
    <row r="143" spans="1:74">
      <c r="N143" s="176"/>
      <c r="Q143" s="179"/>
      <c r="AZ143" s="176"/>
      <c r="BG143" s="183"/>
      <c r="BV143" s="183"/>
    </row>
    <row r="144" spans="1:74">
      <c r="A144" s="180"/>
      <c r="B144" s="180"/>
      <c r="N144" s="176"/>
      <c r="Q144" s="179"/>
      <c r="AZ144" s="176"/>
      <c r="BG144" s="183"/>
      <c r="BV144" s="183"/>
    </row>
    <row r="145" spans="1:74">
      <c r="N145" s="176"/>
      <c r="Q145" s="179"/>
      <c r="AZ145" s="176"/>
      <c r="BG145" s="183"/>
      <c r="BV145" s="183"/>
    </row>
    <row r="146" spans="1:74">
      <c r="N146" s="176"/>
      <c r="Q146" s="179"/>
      <c r="AZ146" s="176"/>
      <c r="BG146" s="183"/>
      <c r="BV146" s="183"/>
    </row>
    <row r="147" spans="1:74">
      <c r="N147" s="176"/>
      <c r="Q147" s="179"/>
      <c r="AZ147" s="176"/>
      <c r="BG147" s="183"/>
      <c r="BV147" s="183"/>
    </row>
    <row r="148" spans="1:74">
      <c r="A148" s="180"/>
      <c r="N148" s="176"/>
      <c r="Q148" s="179"/>
      <c r="AZ148" s="176"/>
      <c r="BG148" s="183"/>
      <c r="BV148" s="183"/>
    </row>
    <row r="149" spans="1:74">
      <c r="A149" s="180"/>
      <c r="N149" s="176"/>
      <c r="Q149" s="179"/>
      <c r="AZ149" s="176"/>
      <c r="BG149" s="183"/>
      <c r="BV149" s="183"/>
    </row>
    <row r="150" spans="1:74">
      <c r="A150" s="180"/>
      <c r="B150" s="180"/>
      <c r="N150" s="176"/>
      <c r="Q150" s="179"/>
      <c r="AZ150" s="176"/>
      <c r="BG150" s="183"/>
      <c r="BV150" s="183"/>
    </row>
    <row r="151" spans="1:74">
      <c r="B151" s="180"/>
      <c r="N151" s="176"/>
      <c r="Q151" s="179"/>
      <c r="AZ151" s="176"/>
      <c r="BG151" s="183"/>
      <c r="BV151" s="183"/>
    </row>
    <row r="152" spans="1:74">
      <c r="B152" s="180"/>
      <c r="N152" s="176"/>
      <c r="Q152" s="179"/>
      <c r="AZ152" s="176"/>
      <c r="BG152" s="183"/>
      <c r="BV152" s="183"/>
    </row>
    <row r="153" spans="1:74">
      <c r="B153" s="180"/>
      <c r="N153" s="176"/>
      <c r="Q153" s="179"/>
      <c r="AZ153" s="176"/>
      <c r="BG153" s="183"/>
      <c r="BV153" s="183"/>
    </row>
    <row r="154" spans="1:74">
      <c r="B154" s="180"/>
      <c r="N154" s="176"/>
      <c r="Q154" s="179"/>
      <c r="AZ154" s="176"/>
      <c r="BG154" s="183"/>
      <c r="BV154" s="183"/>
    </row>
    <row r="155" spans="1:74">
      <c r="B155" s="180"/>
      <c r="N155" s="176"/>
      <c r="Q155" s="179"/>
      <c r="AZ155" s="176"/>
      <c r="BG155" s="183"/>
      <c r="BV155" s="183"/>
    </row>
    <row r="156" spans="1:74">
      <c r="B156" s="180"/>
      <c r="N156" s="176"/>
      <c r="Q156" s="179"/>
      <c r="AZ156" s="176"/>
      <c r="BG156" s="183"/>
      <c r="BV156" s="183"/>
    </row>
    <row r="157" spans="1:74">
      <c r="B157" s="180"/>
      <c r="N157" s="176"/>
      <c r="Q157" s="179"/>
      <c r="AZ157" s="176"/>
      <c r="BG157" s="183"/>
      <c r="BV157" s="183"/>
    </row>
    <row r="158" spans="1:74">
      <c r="N158" s="176"/>
      <c r="Q158" s="179"/>
      <c r="AZ158" s="176"/>
      <c r="BG158" s="183"/>
      <c r="BV158" s="183"/>
    </row>
    <row r="159" spans="1:74">
      <c r="N159" s="176"/>
      <c r="Q159" s="179"/>
      <c r="AZ159" s="176"/>
      <c r="BG159" s="183"/>
      <c r="BV159" s="183"/>
    </row>
    <row r="160" spans="1:74">
      <c r="N160" s="176"/>
      <c r="Q160" s="179"/>
      <c r="AZ160" s="176"/>
      <c r="BG160" s="183"/>
      <c r="BV160" s="183"/>
    </row>
    <row r="161" spans="1:74">
      <c r="A161" s="180"/>
      <c r="B161" s="180"/>
      <c r="N161" s="176"/>
      <c r="Q161" s="179"/>
      <c r="AZ161" s="176"/>
      <c r="BG161" s="183"/>
      <c r="BV161" s="183"/>
    </row>
    <row r="162" spans="1:74">
      <c r="B162" s="180"/>
      <c r="N162" s="176"/>
      <c r="Q162" s="179"/>
      <c r="AZ162" s="176"/>
      <c r="BG162" s="183"/>
      <c r="BV162" s="183"/>
    </row>
    <row r="163" spans="1:74">
      <c r="N163" s="176"/>
      <c r="Q163" s="179"/>
      <c r="AZ163" s="176"/>
      <c r="BG163" s="183"/>
      <c r="BV163" s="183"/>
    </row>
    <row r="164" spans="1:74">
      <c r="N164" s="176"/>
      <c r="Q164" s="179"/>
      <c r="AZ164" s="176"/>
      <c r="BG164" s="183"/>
      <c r="BV164" s="183"/>
    </row>
    <row r="165" spans="1:74">
      <c r="N165" s="176"/>
      <c r="Q165" s="179"/>
      <c r="AZ165" s="176"/>
      <c r="BG165" s="183"/>
      <c r="BV165" s="183"/>
    </row>
    <row r="166" spans="1:74">
      <c r="N166" s="176"/>
      <c r="Q166" s="179"/>
      <c r="AZ166" s="176"/>
      <c r="BG166" s="183"/>
      <c r="BV166" s="183"/>
    </row>
    <row r="167" spans="1:74">
      <c r="N167" s="176"/>
      <c r="Q167" s="179"/>
      <c r="AZ167" s="176"/>
      <c r="BG167" s="183"/>
      <c r="BV167" s="183"/>
    </row>
    <row r="168" spans="1:74">
      <c r="A168" s="180"/>
      <c r="N168" s="176"/>
      <c r="Q168" s="179"/>
      <c r="AZ168" s="176"/>
      <c r="BG168" s="183"/>
      <c r="BV168" s="183"/>
    </row>
    <row r="169" spans="1:74">
      <c r="A169" s="180"/>
      <c r="N169" s="176"/>
      <c r="Q169" s="179"/>
      <c r="AZ169" s="176"/>
      <c r="BG169" s="183"/>
      <c r="BV169" s="183"/>
    </row>
    <row r="170" spans="1:74">
      <c r="A170" s="180"/>
      <c r="B170" s="180"/>
      <c r="N170" s="176"/>
      <c r="Q170" s="179"/>
      <c r="AZ170" s="176"/>
      <c r="BG170" s="183"/>
      <c r="BV170" s="183"/>
    </row>
    <row r="171" spans="1:74">
      <c r="B171" s="180"/>
      <c r="N171" s="176"/>
      <c r="Q171" s="179"/>
      <c r="AZ171" s="176"/>
      <c r="BG171" s="183"/>
      <c r="BV171" s="183"/>
    </row>
    <row r="172" spans="1:74">
      <c r="A172" s="180"/>
      <c r="B172" s="180"/>
      <c r="N172" s="176"/>
      <c r="Q172" s="179"/>
      <c r="AZ172" s="176"/>
      <c r="BG172" s="183"/>
      <c r="BV172" s="183"/>
    </row>
    <row r="173" spans="1:74">
      <c r="N173" s="176"/>
      <c r="Q173" s="179"/>
      <c r="AZ173" s="176"/>
      <c r="BG173" s="183"/>
      <c r="BV173" s="183"/>
    </row>
    <row r="174" spans="1:74">
      <c r="N174" s="176"/>
      <c r="Q174" s="179"/>
      <c r="AZ174" s="176"/>
      <c r="BG174" s="183"/>
      <c r="BV174" s="183"/>
    </row>
    <row r="175" spans="1:74">
      <c r="AZ175" s="176"/>
      <c r="BC175" s="183"/>
    </row>
    <row r="176" spans="1:74">
      <c r="AZ176" s="176"/>
      <c r="BC176" s="183"/>
    </row>
    <row r="177" spans="52:55">
      <c r="AZ177" s="176"/>
      <c r="BC177" s="183"/>
    </row>
    <row r="178" spans="52:55">
      <c r="AZ178" s="176"/>
      <c r="BC178" s="183"/>
    </row>
    <row r="179" spans="52:55">
      <c r="AZ179" s="176"/>
      <c r="BC179" s="183"/>
    </row>
    <row r="180" spans="52:55">
      <c r="AZ180" s="176"/>
      <c r="BC180" s="183"/>
    </row>
    <row r="181" spans="52:55">
      <c r="AZ181" s="176"/>
      <c r="BC181" s="183"/>
    </row>
    <row r="182" spans="52:55">
      <c r="AZ182" s="176"/>
      <c r="BC182" s="183"/>
    </row>
    <row r="183" spans="52:55">
      <c r="AZ183" s="176"/>
      <c r="BC183" s="183"/>
    </row>
    <row r="184" spans="52:55">
      <c r="AZ184" s="176"/>
      <c r="BC184" s="183"/>
    </row>
    <row r="185" spans="52:55">
      <c r="AZ185" s="176"/>
      <c r="BC185" s="183"/>
    </row>
    <row r="186" spans="52:55">
      <c r="AZ186" s="176"/>
      <c r="BC186" s="183"/>
    </row>
    <row r="187" spans="52:55">
      <c r="AZ187" s="176"/>
      <c r="BC187" s="183"/>
    </row>
    <row r="188" spans="52:55">
      <c r="AZ188" s="176"/>
      <c r="BC188" s="183"/>
    </row>
    <row r="189" spans="52:55">
      <c r="AZ189" s="176"/>
      <c r="BC189" s="183"/>
    </row>
    <row r="190" spans="52:55">
      <c r="AZ190" s="176"/>
      <c r="BC190" s="183"/>
    </row>
    <row r="191" spans="52:55">
      <c r="AZ191" s="176"/>
      <c r="BC191" s="183"/>
    </row>
    <row r="192" spans="52:55">
      <c r="AZ192" s="176"/>
      <c r="BC192" s="183"/>
    </row>
    <row r="193" spans="52:55">
      <c r="AZ193" s="176"/>
      <c r="BC193" s="183"/>
    </row>
    <row r="194" spans="52:55">
      <c r="AZ194" s="176"/>
      <c r="BC194" s="183"/>
    </row>
    <row r="195" spans="52:55">
      <c r="AZ195" s="176"/>
      <c r="BC195" s="183"/>
    </row>
    <row r="196" spans="52:55">
      <c r="AZ196" s="176"/>
      <c r="BC196" s="183"/>
    </row>
    <row r="197" spans="52:55">
      <c r="AZ197" s="176"/>
      <c r="BC197" s="183"/>
    </row>
    <row r="198" spans="52:55">
      <c r="AZ198" s="176"/>
      <c r="BC198" s="183"/>
    </row>
    <row r="199" spans="52:55">
      <c r="AZ199" s="176"/>
      <c r="BC199" s="183"/>
    </row>
    <row r="200" spans="52:55">
      <c r="AZ200" s="176"/>
      <c r="BC200" s="183"/>
    </row>
    <row r="201" spans="52:55">
      <c r="AZ201" s="176"/>
      <c r="BC201" s="183"/>
    </row>
    <row r="202" spans="52:55">
      <c r="AZ202" s="176"/>
      <c r="BC202" s="183"/>
    </row>
    <row r="203" spans="52:55">
      <c r="AZ203" s="176"/>
      <c r="BC203" s="183"/>
    </row>
    <row r="204" spans="52:55">
      <c r="AZ204" s="176"/>
      <c r="BC204" s="183"/>
    </row>
    <row r="205" spans="52:55">
      <c r="AZ205" s="176"/>
      <c r="BC205" s="183"/>
    </row>
    <row r="206" spans="52:55">
      <c r="AZ206" s="176"/>
      <c r="BC206" s="183"/>
    </row>
    <row r="207" spans="52:55">
      <c r="AZ207" s="176"/>
      <c r="BC207" s="183"/>
    </row>
    <row r="208" spans="52:55">
      <c r="AZ208" s="176"/>
      <c r="BC208" s="183"/>
    </row>
    <row r="209" spans="52:55">
      <c r="AZ209" s="176"/>
      <c r="BC209" s="183"/>
    </row>
    <row r="210" spans="52:55">
      <c r="AZ210" s="176"/>
      <c r="BC210" s="183"/>
    </row>
    <row r="211" spans="52:55">
      <c r="AZ211" s="176"/>
      <c r="BC211" s="183"/>
    </row>
    <row r="212" spans="52:55">
      <c r="AZ212" s="176"/>
      <c r="BC212" s="183"/>
    </row>
    <row r="213" spans="52:55">
      <c r="AZ213" s="176"/>
      <c r="BC213" s="183"/>
    </row>
    <row r="214" spans="52:55">
      <c r="AZ214" s="176"/>
      <c r="BC214" s="183"/>
    </row>
    <row r="215" spans="52:55">
      <c r="AZ215" s="176"/>
      <c r="BC215" s="183"/>
    </row>
    <row r="216" spans="52:55">
      <c r="AZ216" s="176"/>
      <c r="BC216" s="183"/>
    </row>
  </sheetData>
  <printOptions horizontalCentered="1" gridLinesSet="0"/>
  <pageMargins left="0.25" right="0.25" top="0.7" bottom="0.37" header="0.5" footer="0.5"/>
  <pageSetup scale="83" orientation="landscape" r:id="rId1"/>
  <headerFooter alignWithMargins="0"/>
  <colBreaks count="5" manualBreakCount="5">
    <brk id="9" max="51" man="1"/>
    <brk id="29" max="51" man="1"/>
    <brk id="41" max="51" man="1"/>
    <brk id="58" max="51" man="1"/>
    <brk id="73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E3512-FAB2-45E5-BC95-26734824BFAE}">
  <dimension ref="A1:DD216"/>
  <sheetViews>
    <sheetView showGridLines="0" zoomScaleNormal="100" workbookViewId="0"/>
  </sheetViews>
  <sheetFormatPr defaultColWidth="10.7109375" defaultRowHeight="12.75"/>
  <cols>
    <col min="1" max="1" width="29.28515625" style="176" customWidth="1"/>
    <col min="2" max="2" width="11.140625" style="176" customWidth="1"/>
    <col min="3" max="3" width="13" style="176" customWidth="1"/>
    <col min="4" max="4" width="4.7109375" style="176" customWidth="1"/>
    <col min="5" max="5" width="44.85546875" style="176" customWidth="1"/>
    <col min="6" max="6" width="9.140625" style="176" bestFit="1" customWidth="1"/>
    <col min="7" max="8" width="11.7109375" style="176" bestFit="1" customWidth="1"/>
    <col min="9" max="9" width="3.7109375" style="176" customWidth="1"/>
    <col min="10" max="10" width="2.85546875" style="176" customWidth="1"/>
    <col min="11" max="11" width="4" style="176" customWidth="1"/>
    <col min="12" max="12" width="10.28515625" style="176" customWidth="1"/>
    <col min="13" max="13" width="9" style="176" customWidth="1"/>
    <col min="14" max="14" width="10.42578125" style="179" bestFit="1" customWidth="1"/>
    <col min="15" max="15" width="10.42578125" style="176" bestFit="1" customWidth="1"/>
    <col min="16" max="17" width="7.7109375" style="176" bestFit="1" customWidth="1"/>
    <col min="18" max="18" width="7.42578125" style="176" bestFit="1" customWidth="1"/>
    <col min="19" max="19" width="9.28515625" style="176" bestFit="1" customWidth="1"/>
    <col min="20" max="20" width="7.85546875" style="176" bestFit="1" customWidth="1"/>
    <col min="21" max="22" width="9.140625" style="176" bestFit="1" customWidth="1"/>
    <col min="23" max="23" width="10.28515625" style="176" bestFit="1" customWidth="1"/>
    <col min="24" max="24" width="8.85546875" style="176" customWidth="1"/>
    <col min="25" max="25" width="8" style="176" bestFit="1" customWidth="1"/>
    <col min="26" max="26" width="8.140625" style="176" bestFit="1" customWidth="1"/>
    <col min="27" max="27" width="9.42578125" style="176" customWidth="1"/>
    <col min="28" max="28" width="9.140625" style="176" bestFit="1" customWidth="1"/>
    <col min="29" max="29" width="3.5703125" style="176" customWidth="1"/>
    <col min="30" max="30" width="2.85546875" style="176" customWidth="1"/>
    <col min="31" max="31" width="7.85546875" style="176" customWidth="1"/>
    <col min="32" max="32" width="12.7109375" style="176" customWidth="1"/>
    <col min="33" max="33" width="10.140625" style="176" customWidth="1"/>
    <col min="34" max="34" width="9.140625" style="176" bestFit="1" customWidth="1"/>
    <col min="35" max="35" width="2.7109375" style="176" customWidth="1"/>
    <col min="36" max="36" width="8" style="176" bestFit="1" customWidth="1"/>
    <col min="37" max="37" width="8.140625" style="176" bestFit="1" customWidth="1"/>
    <col min="38" max="38" width="10.28515625" style="176" customWidth="1"/>
    <col min="39" max="39" width="2.7109375" style="176" customWidth="1"/>
    <col min="40" max="40" width="9.140625" style="176" bestFit="1" customWidth="1"/>
    <col min="41" max="41" width="3.85546875" style="176" customWidth="1"/>
    <col min="42" max="42" width="3.28515625" style="176" customWidth="1"/>
    <col min="43" max="43" width="7.85546875" style="176" customWidth="1"/>
    <col min="44" max="44" width="8.42578125" style="176" bestFit="1" customWidth="1"/>
    <col min="45" max="45" width="9.140625" style="176" bestFit="1" customWidth="1"/>
    <col min="46" max="47" width="8.28515625" style="176" bestFit="1" customWidth="1"/>
    <col min="48" max="48" width="14.28515625" style="176" customWidth="1"/>
    <col min="49" max="49" width="12.5703125" style="176" bestFit="1" customWidth="1"/>
    <col min="50" max="50" width="11.140625" style="176" hidden="1" customWidth="1"/>
    <col min="51" max="51" width="2.7109375" style="176" hidden="1" customWidth="1"/>
    <col min="52" max="52" width="10.140625" style="183" customWidth="1"/>
    <col min="53" max="53" width="2.7109375" style="176" customWidth="1"/>
    <col min="54" max="54" width="8.140625" style="176" bestFit="1" customWidth="1"/>
    <col min="55" max="55" width="11.140625" style="176" bestFit="1" customWidth="1"/>
    <col min="56" max="56" width="8.140625" style="176" bestFit="1" customWidth="1"/>
    <col min="57" max="57" width="9.140625" style="176" bestFit="1" customWidth="1"/>
    <col min="58" max="58" width="3.7109375" style="176" customWidth="1"/>
    <col min="59" max="59" width="2.85546875" style="176" customWidth="1"/>
    <col min="60" max="60" width="9.85546875" style="176" customWidth="1"/>
    <col min="61" max="61" width="9.85546875" style="176" bestFit="1" customWidth="1"/>
    <col min="62" max="62" width="9.28515625" style="176" bestFit="1" customWidth="1"/>
    <col min="63" max="63" width="8.140625" style="176" bestFit="1" customWidth="1"/>
    <col min="64" max="64" width="7.42578125" style="176" bestFit="1" customWidth="1"/>
    <col min="65" max="65" width="10.140625" style="176" bestFit="1" customWidth="1"/>
    <col min="66" max="66" width="8.28515625" style="176" bestFit="1" customWidth="1"/>
    <col min="67" max="67" width="10.85546875" style="176" hidden="1" customWidth="1"/>
    <col min="68" max="68" width="9.140625" style="176" bestFit="1" customWidth="1"/>
    <col min="69" max="69" width="2.7109375" style="176" customWidth="1"/>
    <col min="70" max="70" width="9.85546875" style="176" bestFit="1" customWidth="1"/>
    <col min="71" max="71" width="2.7109375" style="176" customWidth="1"/>
    <col min="72" max="72" width="9.140625" style="176" bestFit="1" customWidth="1"/>
    <col min="73" max="73" width="3.7109375" style="176" customWidth="1"/>
    <col min="74" max="74" width="3.5703125" style="176" customWidth="1"/>
    <col min="75" max="75" width="7.28515625" style="176" customWidth="1"/>
    <col min="76" max="76" width="9.85546875" style="176" bestFit="1" customWidth="1"/>
    <col min="77" max="77" width="9.28515625" style="176" customWidth="1"/>
    <col min="78" max="78" width="8.28515625" style="176" bestFit="1" customWidth="1"/>
    <col min="79" max="79" width="9.140625" style="176" bestFit="1" customWidth="1"/>
    <col min="80" max="80" width="2.7109375" style="176" customWidth="1"/>
    <col min="81" max="81" width="8.140625" style="176" bestFit="1" customWidth="1"/>
    <col min="82" max="82" width="11.140625" style="176" bestFit="1" customWidth="1"/>
    <col min="83" max="83" width="8.140625" style="176" bestFit="1" customWidth="1"/>
    <col min="84" max="84" width="2.7109375" style="176" customWidth="1"/>
    <col min="85" max="85" width="9.140625" style="176" bestFit="1" customWidth="1"/>
    <col min="86" max="86" width="8.7109375" style="176" customWidth="1"/>
    <col min="87" max="88" width="10.7109375" style="176" customWidth="1"/>
    <col min="89" max="89" width="1.7109375" style="176" customWidth="1"/>
    <col min="90" max="93" width="8.7109375" style="176" customWidth="1"/>
    <col min="94" max="94" width="1.7109375" style="176" customWidth="1"/>
    <col min="95" max="95" width="9.7109375" style="176" customWidth="1"/>
    <col min="96" max="96" width="2.7109375" style="176" customWidth="1"/>
    <col min="97" max="97" width="10.7109375" style="176" customWidth="1"/>
    <col min="98" max="98" width="8.7109375" style="176" customWidth="1"/>
    <col min="99" max="99" width="9.7109375" style="176" customWidth="1"/>
    <col min="100" max="246" width="8.7109375" style="176" customWidth="1"/>
    <col min="247" max="16384" width="10.7109375" style="176"/>
  </cols>
  <sheetData>
    <row r="1" spans="1:106">
      <c r="A1" s="173" t="s">
        <v>198</v>
      </c>
      <c r="B1" s="173"/>
      <c r="C1" s="174"/>
      <c r="D1" s="173"/>
      <c r="E1" s="174"/>
      <c r="F1" s="173"/>
      <c r="G1" s="173"/>
      <c r="H1" s="175"/>
      <c r="K1" s="177" t="s">
        <v>199</v>
      </c>
      <c r="M1" s="178"/>
      <c r="N1" s="176"/>
      <c r="R1" s="179"/>
      <c r="T1" s="180"/>
      <c r="U1" s="180"/>
      <c r="AD1" s="177" t="s">
        <v>200</v>
      </c>
      <c r="AF1" s="178"/>
      <c r="AG1" s="180"/>
      <c r="AP1" s="177" t="s">
        <v>201</v>
      </c>
      <c r="AR1" s="178"/>
      <c r="AZ1" s="176"/>
      <c r="BC1" s="181"/>
      <c r="BG1" s="177" t="s">
        <v>202</v>
      </c>
      <c r="BJ1" s="180"/>
      <c r="BV1" s="177" t="s">
        <v>203</v>
      </c>
      <c r="BY1" s="180"/>
    </row>
    <row r="2" spans="1:106">
      <c r="A2" s="174" t="s">
        <v>204</v>
      </c>
      <c r="B2" s="173"/>
      <c r="C2" s="173"/>
      <c r="D2" s="173"/>
      <c r="E2" s="173"/>
      <c r="F2" s="173"/>
      <c r="G2" s="173"/>
      <c r="H2" s="175"/>
      <c r="K2" s="177" t="s">
        <v>205</v>
      </c>
      <c r="N2" s="176"/>
      <c r="R2" s="179"/>
      <c r="T2" s="180"/>
      <c r="U2" s="180"/>
      <c r="AD2" s="177" t="s">
        <v>206</v>
      </c>
      <c r="AG2" s="180"/>
      <c r="AP2" s="177" t="s">
        <v>207</v>
      </c>
      <c r="AZ2" s="176"/>
      <c r="BC2" s="181"/>
      <c r="BD2" s="181"/>
      <c r="BG2" s="177" t="s">
        <v>208</v>
      </c>
      <c r="BJ2" s="180"/>
      <c r="BO2" s="180"/>
      <c r="BV2" s="177" t="s">
        <v>209</v>
      </c>
      <c r="BY2" s="180"/>
    </row>
    <row r="3" spans="1:106">
      <c r="B3" s="182"/>
      <c r="C3" s="182"/>
      <c r="N3" s="176"/>
      <c r="R3" s="179"/>
      <c r="AZ3" s="176"/>
      <c r="BD3" s="181"/>
      <c r="BG3" s="183"/>
      <c r="BO3" s="180"/>
      <c r="BV3" s="183"/>
    </row>
    <row r="4" spans="1:106">
      <c r="A4" s="184" t="s">
        <v>210</v>
      </c>
      <c r="B4" s="185" t="s">
        <v>0</v>
      </c>
      <c r="K4" s="180" t="s">
        <v>210</v>
      </c>
      <c r="M4" s="186" t="str">
        <f>B4</f>
        <v>Montana-Dakota Utilities Co.</v>
      </c>
      <c r="N4" s="176"/>
      <c r="R4" s="179"/>
      <c r="S4" s="187"/>
      <c r="AD4" s="180" t="s">
        <v>210</v>
      </c>
      <c r="AF4" s="186" t="str">
        <f>B4</f>
        <v>Montana-Dakota Utilities Co.</v>
      </c>
      <c r="AP4" s="180" t="s">
        <v>211</v>
      </c>
      <c r="AR4" s="186" t="str">
        <f>AF4</f>
        <v>Montana-Dakota Utilities Co.</v>
      </c>
      <c r="AZ4" s="176"/>
      <c r="BH4" s="188" t="s">
        <v>211</v>
      </c>
      <c r="BI4" s="186" t="str">
        <f>AR4</f>
        <v>Montana-Dakota Utilities Co.</v>
      </c>
      <c r="BW4" s="188" t="s">
        <v>211</v>
      </c>
      <c r="BX4" s="186" t="str">
        <f>BI4</f>
        <v>Montana-Dakota Utilities Co.</v>
      </c>
    </row>
    <row r="5" spans="1:106">
      <c r="A5" s="184" t="s">
        <v>212</v>
      </c>
      <c r="B5" s="406" t="str">
        <f>'Database Inputs'!A14</f>
        <v>Residential Energy Assessments</v>
      </c>
      <c r="C5" s="234"/>
      <c r="D5" s="234"/>
      <c r="E5" s="234"/>
      <c r="F5" s="234"/>
      <c r="G5" s="234"/>
      <c r="H5" s="234"/>
      <c r="K5" s="180" t="s">
        <v>212</v>
      </c>
      <c r="M5" s="186" t="str">
        <f>$B$5</f>
        <v>Residential Energy Assessments</v>
      </c>
      <c r="N5" s="176"/>
      <c r="R5" s="179"/>
      <c r="AD5" s="180" t="s">
        <v>212</v>
      </c>
      <c r="AF5" s="186" t="str">
        <f>$B$5</f>
        <v>Residential Energy Assessments</v>
      </c>
      <c r="AP5" s="180" t="s">
        <v>214</v>
      </c>
      <c r="AR5" s="186" t="str">
        <f>$B$5</f>
        <v>Residential Energy Assessments</v>
      </c>
      <c r="AZ5" s="176"/>
      <c r="BH5" s="188" t="s">
        <v>214</v>
      </c>
      <c r="BI5" s="186" t="str">
        <f>$B$5</f>
        <v>Residential Energy Assessments</v>
      </c>
      <c r="BW5" s="188" t="s">
        <v>214</v>
      </c>
      <c r="BX5" s="186" t="str">
        <f>$B$5</f>
        <v>Residential Energy Assessments</v>
      </c>
    </row>
    <row r="6" spans="1:106">
      <c r="A6" s="184" t="s">
        <v>215</v>
      </c>
      <c r="B6" s="190">
        <f>'Total Program'!$B$6</f>
        <v>2018</v>
      </c>
      <c r="N6" s="176"/>
      <c r="R6" s="179"/>
      <c r="AZ6" s="176"/>
      <c r="BG6" s="183"/>
      <c r="BV6" s="183"/>
    </row>
    <row r="7" spans="1:106">
      <c r="M7" s="191"/>
      <c r="N7" s="192" t="s">
        <v>41</v>
      </c>
      <c r="O7" s="193"/>
      <c r="P7" s="193"/>
      <c r="Q7" s="193"/>
      <c r="R7" s="194"/>
      <c r="S7" s="193"/>
      <c r="T7" s="193"/>
      <c r="U7" s="193"/>
      <c r="V7" s="193"/>
      <c r="W7" s="191"/>
      <c r="X7" s="195" t="s">
        <v>54</v>
      </c>
      <c r="Y7" s="195"/>
      <c r="Z7" s="196"/>
      <c r="AA7" s="197"/>
      <c r="AB7" s="198"/>
      <c r="AC7" s="191"/>
      <c r="AD7" s="191"/>
      <c r="AE7" s="191"/>
      <c r="AF7" s="192" t="s">
        <v>41</v>
      </c>
      <c r="AG7" s="199"/>
      <c r="AH7" s="199"/>
      <c r="AI7" s="191"/>
      <c r="AJ7" s="195" t="s">
        <v>54</v>
      </c>
      <c r="AK7" s="195"/>
      <c r="AL7" s="195"/>
      <c r="AM7" s="191"/>
      <c r="AN7" s="200" t="s">
        <v>216</v>
      </c>
      <c r="AO7" s="191"/>
      <c r="AP7" s="191"/>
      <c r="AQ7" s="191"/>
      <c r="AR7" s="192" t="s">
        <v>41</v>
      </c>
      <c r="AS7" s="193"/>
      <c r="AT7" s="193"/>
      <c r="AU7" s="193"/>
      <c r="AV7" s="193"/>
      <c r="AW7" s="193"/>
      <c r="AX7" s="193"/>
      <c r="AY7" s="193"/>
      <c r="AZ7" s="193"/>
      <c r="BA7" s="191"/>
      <c r="BB7" s="195" t="s">
        <v>54</v>
      </c>
      <c r="BC7" s="195"/>
      <c r="BD7" s="201"/>
      <c r="BE7" s="202" t="s">
        <v>216</v>
      </c>
      <c r="BF7" s="191"/>
      <c r="BG7" s="203"/>
      <c r="BH7" s="191"/>
      <c r="BI7" s="192" t="s">
        <v>41</v>
      </c>
      <c r="BJ7" s="204"/>
      <c r="BK7" s="204"/>
      <c r="BL7" s="204"/>
      <c r="BM7" s="204"/>
      <c r="BN7" s="204"/>
      <c r="BO7" s="204"/>
      <c r="BP7" s="204"/>
      <c r="BQ7" s="191"/>
      <c r="BR7" s="205" t="s">
        <v>54</v>
      </c>
      <c r="BS7" s="206" t="s">
        <v>216</v>
      </c>
      <c r="BT7" s="191"/>
      <c r="BU7" s="191"/>
      <c r="BV7" s="203"/>
      <c r="BW7" s="191"/>
      <c r="BX7" s="192" t="s">
        <v>41</v>
      </c>
      <c r="BY7" s="204"/>
      <c r="BZ7" s="204"/>
      <c r="CA7" s="204"/>
      <c r="CB7" s="191"/>
      <c r="CC7" s="195" t="s">
        <v>54</v>
      </c>
      <c r="CD7" s="195"/>
      <c r="CE7" s="195"/>
      <c r="CF7" s="206" t="s">
        <v>216</v>
      </c>
      <c r="CG7" s="191"/>
    </row>
    <row r="8" spans="1:106">
      <c r="A8" s="207" t="s">
        <v>217</v>
      </c>
      <c r="B8" s="207"/>
      <c r="C8" s="208"/>
      <c r="E8" s="207"/>
      <c r="F8" s="209">
        <f>+'Total Program Inputs'!B6</f>
        <v>2018</v>
      </c>
      <c r="G8" s="198"/>
      <c r="H8" s="198"/>
      <c r="L8" s="191"/>
      <c r="M8" s="210"/>
      <c r="N8" s="210"/>
      <c r="O8" s="191"/>
      <c r="Q8" s="210"/>
      <c r="R8" s="211"/>
      <c r="S8" s="210"/>
      <c r="T8" s="210"/>
      <c r="U8" s="210"/>
      <c r="V8" s="210"/>
      <c r="W8" s="210"/>
      <c r="X8" s="210"/>
      <c r="Z8" s="210"/>
      <c r="AA8" s="198"/>
      <c r="AB8" s="198" t="s">
        <v>218</v>
      </c>
      <c r="AC8" s="191"/>
      <c r="AD8" s="191"/>
      <c r="AE8" s="191"/>
      <c r="AF8" s="210"/>
      <c r="AG8" s="210"/>
      <c r="AH8" s="210"/>
      <c r="AI8" s="191"/>
      <c r="AL8" s="191"/>
      <c r="AM8" s="210"/>
      <c r="AN8" s="198" t="s">
        <v>218</v>
      </c>
      <c r="AO8" s="191"/>
      <c r="AP8" s="191"/>
      <c r="AQ8" s="191"/>
      <c r="AR8" s="191"/>
      <c r="AS8" s="191"/>
      <c r="AT8" s="198" t="s">
        <v>219</v>
      </c>
      <c r="AU8" s="210"/>
      <c r="AV8" s="183"/>
      <c r="AW8" s="210"/>
      <c r="AX8" s="212"/>
      <c r="AY8" s="213"/>
      <c r="AZ8" s="210"/>
      <c r="BA8" s="210"/>
      <c r="BB8" s="210"/>
      <c r="BC8" s="210"/>
      <c r="BD8" s="210"/>
      <c r="BE8" s="198" t="s">
        <v>218</v>
      </c>
      <c r="BF8" s="191"/>
      <c r="BG8" s="203"/>
      <c r="BH8" s="198"/>
      <c r="BI8" s="198"/>
      <c r="BJ8" s="191"/>
      <c r="BK8" s="191"/>
      <c r="BL8" s="191"/>
      <c r="BN8" s="191"/>
      <c r="BO8" s="191"/>
      <c r="BP8" s="191"/>
      <c r="BQ8" s="191"/>
      <c r="BR8" s="191"/>
      <c r="BS8" s="191"/>
      <c r="BT8" s="198" t="s">
        <v>218</v>
      </c>
      <c r="BU8" s="191"/>
      <c r="BV8" s="203"/>
      <c r="BW8" s="198"/>
      <c r="BX8" s="198"/>
      <c r="BY8" s="191"/>
      <c r="BZ8" s="191"/>
      <c r="CA8" s="191"/>
      <c r="CB8" s="191"/>
      <c r="CC8" s="191"/>
      <c r="CD8" s="191"/>
      <c r="CE8" s="191"/>
      <c r="CF8" s="191"/>
      <c r="CG8" s="198" t="s">
        <v>218</v>
      </c>
      <c r="DA8" s="214"/>
      <c r="DB8" s="214"/>
    </row>
    <row r="9" spans="1:106">
      <c r="A9" s="180"/>
      <c r="E9" s="180"/>
      <c r="G9" s="191"/>
      <c r="H9" s="191"/>
      <c r="L9" s="191"/>
      <c r="M9" s="198" t="s">
        <v>7</v>
      </c>
      <c r="N9" s="198" t="s">
        <v>220</v>
      </c>
      <c r="O9" s="203" t="s">
        <v>220</v>
      </c>
      <c r="P9" s="215" t="s">
        <v>221</v>
      </c>
      <c r="Q9" s="215" t="s">
        <v>221</v>
      </c>
      <c r="R9" s="216" t="s">
        <v>7</v>
      </c>
      <c r="S9" s="217" t="s">
        <v>222</v>
      </c>
      <c r="T9" s="198" t="s">
        <v>234</v>
      </c>
      <c r="U9" s="216" t="s">
        <v>7</v>
      </c>
      <c r="V9" s="198"/>
      <c r="W9" s="217" t="s">
        <v>224</v>
      </c>
      <c r="X9" s="191"/>
      <c r="Y9" s="183" t="s">
        <v>175</v>
      </c>
      <c r="Z9" s="198"/>
      <c r="AA9" s="198" t="s">
        <v>7</v>
      </c>
      <c r="AB9" s="198" t="s">
        <v>41</v>
      </c>
      <c r="AC9" s="191"/>
      <c r="AD9" s="191"/>
      <c r="AE9" s="191"/>
      <c r="AF9" s="217" t="s">
        <v>7</v>
      </c>
      <c r="AG9" s="216" t="s">
        <v>7</v>
      </c>
      <c r="AH9" s="217" t="s">
        <v>218</v>
      </c>
      <c r="AI9" s="191"/>
      <c r="AJ9" s="183" t="s">
        <v>175</v>
      </c>
      <c r="AK9" s="198"/>
      <c r="AL9" s="198" t="s">
        <v>177</v>
      </c>
      <c r="AM9" s="191"/>
      <c r="AN9" s="198" t="s">
        <v>41</v>
      </c>
      <c r="AO9" s="191"/>
      <c r="AP9" s="191"/>
      <c r="AQ9" s="191"/>
      <c r="AR9" s="217" t="s">
        <v>7</v>
      </c>
      <c r="AS9" s="198" t="s">
        <v>7</v>
      </c>
      <c r="AT9" s="198" t="s">
        <v>225</v>
      </c>
      <c r="AU9" s="198" t="s">
        <v>219</v>
      </c>
      <c r="AV9" s="215" t="s">
        <v>226</v>
      </c>
      <c r="AW9" s="215" t="s">
        <v>226</v>
      </c>
      <c r="AX9" s="212"/>
      <c r="AY9" s="218"/>
      <c r="AZ9" s="198" t="s">
        <v>218</v>
      </c>
      <c r="BA9" s="191"/>
      <c r="BB9" s="198" t="s">
        <v>177</v>
      </c>
      <c r="BC9" s="198" t="s">
        <v>227</v>
      </c>
      <c r="BD9" s="203" t="s">
        <v>218</v>
      </c>
      <c r="BE9" s="198" t="s">
        <v>41</v>
      </c>
      <c r="BF9" s="191"/>
      <c r="BG9" s="203"/>
      <c r="BH9" s="198"/>
      <c r="BI9" s="198"/>
      <c r="BJ9" s="198" t="s">
        <v>7</v>
      </c>
      <c r="BK9" s="191"/>
      <c r="BL9" s="198" t="s">
        <v>220</v>
      </c>
      <c r="BM9" s="183" t="s">
        <v>219</v>
      </c>
      <c r="BN9" s="203" t="s">
        <v>219</v>
      </c>
      <c r="BO9" s="203"/>
      <c r="BP9" s="198" t="s">
        <v>7</v>
      </c>
      <c r="BQ9" s="191"/>
      <c r="BR9" s="198" t="s">
        <v>228</v>
      </c>
      <c r="BS9" s="203"/>
      <c r="BT9" s="198" t="s">
        <v>41</v>
      </c>
      <c r="BU9" s="191"/>
      <c r="BV9" s="203"/>
      <c r="BW9" s="198"/>
      <c r="BX9" s="198" t="s">
        <v>7</v>
      </c>
      <c r="BY9" s="198" t="s">
        <v>7</v>
      </c>
      <c r="BZ9" s="198" t="s">
        <v>219</v>
      </c>
      <c r="CA9" s="198" t="s">
        <v>7</v>
      </c>
      <c r="CB9" s="191"/>
      <c r="CC9" s="198" t="s">
        <v>177</v>
      </c>
      <c r="CD9" s="198" t="s">
        <v>227</v>
      </c>
      <c r="CE9" s="198"/>
      <c r="CF9" s="203"/>
      <c r="CG9" s="198" t="s">
        <v>41</v>
      </c>
    </row>
    <row r="10" spans="1:106">
      <c r="A10" s="180" t="s">
        <v>229</v>
      </c>
      <c r="C10" s="219">
        <f>+'Gas Input Table Summary'!$D$7</f>
        <v>6.149</v>
      </c>
      <c r="D10" s="220"/>
      <c r="E10" s="180" t="s">
        <v>230</v>
      </c>
      <c r="G10" s="191"/>
      <c r="H10" s="191"/>
      <c r="J10" s="221"/>
      <c r="L10" s="191"/>
      <c r="M10" s="198" t="s">
        <v>231</v>
      </c>
      <c r="N10" s="198" t="s">
        <v>232</v>
      </c>
      <c r="O10" s="203" t="s">
        <v>232</v>
      </c>
      <c r="P10" s="215" t="s">
        <v>233</v>
      </c>
      <c r="Q10" s="215" t="s">
        <v>233</v>
      </c>
      <c r="R10" s="216" t="s">
        <v>225</v>
      </c>
      <c r="S10" s="198" t="s">
        <v>234</v>
      </c>
      <c r="T10" s="198" t="s">
        <v>235</v>
      </c>
      <c r="U10" s="216" t="s">
        <v>234</v>
      </c>
      <c r="V10" s="198" t="s">
        <v>7</v>
      </c>
      <c r="W10" s="198" t="s">
        <v>236</v>
      </c>
      <c r="X10" s="198" t="s">
        <v>237</v>
      </c>
      <c r="Y10" s="183" t="s">
        <v>6</v>
      </c>
      <c r="Z10" s="198" t="s">
        <v>5</v>
      </c>
      <c r="AA10" s="198" t="s">
        <v>175</v>
      </c>
      <c r="AB10" s="198" t="s">
        <v>238</v>
      </c>
      <c r="AC10" s="191"/>
      <c r="AD10" s="191"/>
      <c r="AE10" s="191"/>
      <c r="AF10" s="217" t="s">
        <v>225</v>
      </c>
      <c r="AG10" s="216" t="s">
        <v>234</v>
      </c>
      <c r="AH10" s="217" t="s">
        <v>7</v>
      </c>
      <c r="AI10" s="191"/>
      <c r="AJ10" s="183" t="s">
        <v>6</v>
      </c>
      <c r="AK10" s="198" t="s">
        <v>5</v>
      </c>
      <c r="AL10" s="198" t="s">
        <v>175</v>
      </c>
      <c r="AM10" s="191"/>
      <c r="AN10" s="198" t="s">
        <v>238</v>
      </c>
      <c r="AO10" s="191"/>
      <c r="AP10" s="191"/>
      <c r="AQ10" s="191"/>
      <c r="AR10" s="198" t="s">
        <v>231</v>
      </c>
      <c r="AS10" s="198" t="s">
        <v>239</v>
      </c>
      <c r="AT10" s="198" t="s">
        <v>235</v>
      </c>
      <c r="AU10" s="198" t="s">
        <v>225</v>
      </c>
      <c r="AV10" s="203" t="s">
        <v>240</v>
      </c>
      <c r="AW10" s="222" t="s">
        <v>240</v>
      </c>
      <c r="AX10" s="212"/>
      <c r="AY10" s="223"/>
      <c r="AZ10" s="198" t="s">
        <v>7</v>
      </c>
      <c r="BA10" s="191"/>
      <c r="BB10" s="198" t="s">
        <v>175</v>
      </c>
      <c r="BC10" s="217" t="s">
        <v>241</v>
      </c>
      <c r="BD10" s="203" t="s">
        <v>7</v>
      </c>
      <c r="BE10" s="198" t="s">
        <v>238</v>
      </c>
      <c r="BF10" s="191"/>
      <c r="BG10" s="203"/>
      <c r="BH10" s="198"/>
      <c r="BI10" s="198" t="s">
        <v>56</v>
      </c>
      <c r="BJ10" s="198" t="s">
        <v>231</v>
      </c>
      <c r="BK10" s="198" t="s">
        <v>242</v>
      </c>
      <c r="BL10" s="198" t="s">
        <v>243</v>
      </c>
      <c r="BM10" s="183" t="s">
        <v>244</v>
      </c>
      <c r="BN10" s="198" t="s">
        <v>225</v>
      </c>
      <c r="BO10" s="198"/>
      <c r="BP10" s="198" t="s">
        <v>218</v>
      </c>
      <c r="BQ10" s="191"/>
      <c r="BR10" s="198" t="s">
        <v>179</v>
      </c>
      <c r="BS10" s="198"/>
      <c r="BT10" s="198" t="s">
        <v>238</v>
      </c>
      <c r="BU10" s="191"/>
      <c r="BV10" s="203"/>
      <c r="BW10" s="198"/>
      <c r="BX10" s="198" t="s">
        <v>231</v>
      </c>
      <c r="BY10" s="198" t="s">
        <v>234</v>
      </c>
      <c r="BZ10" s="198" t="s">
        <v>225</v>
      </c>
      <c r="CA10" s="198" t="s">
        <v>218</v>
      </c>
      <c r="CB10" s="191"/>
      <c r="CC10" s="198" t="s">
        <v>175</v>
      </c>
      <c r="CD10" s="217" t="s">
        <v>241</v>
      </c>
      <c r="CE10" s="198" t="s">
        <v>7</v>
      </c>
      <c r="CF10" s="198"/>
      <c r="CG10" s="198" t="s">
        <v>238</v>
      </c>
    </row>
    <row r="11" spans="1:106">
      <c r="A11" s="180" t="s">
        <v>245</v>
      </c>
      <c r="C11" s="224">
        <f>+'Gas Input Table Summary'!$D$8</f>
        <v>3.5000000000000003E-2</v>
      </c>
      <c r="E11" s="180" t="s">
        <v>363</v>
      </c>
      <c r="F11" s="225">
        <f>+'Total Program Inputs'!K25</f>
        <v>970</v>
      </c>
      <c r="G11" s="372"/>
      <c r="H11" s="372"/>
      <c r="J11" s="184" t="s">
        <v>247</v>
      </c>
      <c r="L11" s="191"/>
      <c r="M11" s="198" t="s">
        <v>248</v>
      </c>
      <c r="N11" s="203" t="s">
        <v>249</v>
      </c>
      <c r="O11" s="203" t="s">
        <v>235</v>
      </c>
      <c r="P11" s="215" t="s">
        <v>249</v>
      </c>
      <c r="Q11" s="215" t="s">
        <v>235</v>
      </c>
      <c r="R11" s="216" t="s">
        <v>235</v>
      </c>
      <c r="S11" s="198" t="s">
        <v>248</v>
      </c>
      <c r="T11" s="203" t="s">
        <v>364</v>
      </c>
      <c r="U11" s="216" t="s">
        <v>235</v>
      </c>
      <c r="V11" s="198" t="s">
        <v>235</v>
      </c>
      <c r="W11" s="198" t="s">
        <v>251</v>
      </c>
      <c r="X11" s="198" t="s">
        <v>140</v>
      </c>
      <c r="Y11" s="183" t="s">
        <v>54</v>
      </c>
      <c r="Z11" s="198" t="s">
        <v>54</v>
      </c>
      <c r="AA11" s="198" t="s">
        <v>54</v>
      </c>
      <c r="AB11" s="198" t="s">
        <v>54</v>
      </c>
      <c r="AC11" s="191"/>
      <c r="AD11" s="191"/>
      <c r="AF11" s="198" t="s">
        <v>235</v>
      </c>
      <c r="AG11" s="216" t="s">
        <v>235</v>
      </c>
      <c r="AH11" s="216" t="s">
        <v>235</v>
      </c>
      <c r="AI11" s="191"/>
      <c r="AJ11" s="183" t="s">
        <v>54</v>
      </c>
      <c r="AK11" s="198" t="s">
        <v>54</v>
      </c>
      <c r="AL11" s="198" t="s">
        <v>54</v>
      </c>
      <c r="AM11" s="191"/>
      <c r="AN11" s="198" t="s">
        <v>54</v>
      </c>
      <c r="AO11" s="191"/>
      <c r="AP11" s="191"/>
      <c r="AR11" s="198" t="s">
        <v>235</v>
      </c>
      <c r="AS11" s="198" t="s">
        <v>235</v>
      </c>
      <c r="AT11" s="183" t="s">
        <v>252</v>
      </c>
      <c r="AU11" s="198" t="s">
        <v>235</v>
      </c>
      <c r="AV11" s="227" t="s">
        <v>253</v>
      </c>
      <c r="AW11" s="227" t="s">
        <v>235</v>
      </c>
      <c r="AX11" s="212"/>
      <c r="AY11" s="223"/>
      <c r="AZ11" s="217" t="s">
        <v>235</v>
      </c>
      <c r="BA11" s="191"/>
      <c r="BB11" s="198" t="s">
        <v>54</v>
      </c>
      <c r="BC11" s="228" t="s">
        <v>254</v>
      </c>
      <c r="BD11" s="222" t="s">
        <v>54</v>
      </c>
      <c r="BE11" s="198" t="s">
        <v>54</v>
      </c>
      <c r="BF11" s="191"/>
      <c r="BH11" s="198"/>
      <c r="BI11" s="198" t="s">
        <v>255</v>
      </c>
      <c r="BJ11" s="198" t="s">
        <v>248</v>
      </c>
      <c r="BK11" s="198" t="s">
        <v>256</v>
      </c>
      <c r="BL11" s="198" t="s">
        <v>235</v>
      </c>
      <c r="BM11" s="183" t="s">
        <v>138</v>
      </c>
      <c r="BN11" s="198" t="s">
        <v>235</v>
      </c>
      <c r="BO11" s="198"/>
      <c r="BP11" s="198" t="s">
        <v>41</v>
      </c>
      <c r="BQ11" s="191"/>
      <c r="BR11" s="198" t="s">
        <v>54</v>
      </c>
      <c r="BS11" s="198"/>
      <c r="BT11" s="198" t="s">
        <v>54</v>
      </c>
      <c r="BU11" s="191"/>
      <c r="BW11" s="198"/>
      <c r="BX11" s="198" t="s">
        <v>235</v>
      </c>
      <c r="BY11" s="198" t="s">
        <v>235</v>
      </c>
      <c r="BZ11" s="198" t="s">
        <v>235</v>
      </c>
      <c r="CA11" s="198" t="s">
        <v>41</v>
      </c>
      <c r="CB11" s="191"/>
      <c r="CC11" s="198" t="s">
        <v>54</v>
      </c>
      <c r="CD11" s="228" t="s">
        <v>254</v>
      </c>
      <c r="CE11" s="198" t="s">
        <v>54</v>
      </c>
      <c r="CF11" s="198"/>
      <c r="CG11" s="198" t="s">
        <v>54</v>
      </c>
    </row>
    <row r="12" spans="1:106">
      <c r="A12" s="180"/>
      <c r="C12" s="224"/>
      <c r="E12" s="180" t="s">
        <v>257</v>
      </c>
      <c r="F12" s="373">
        <f>+'Total Program Inputs'!G25</f>
        <v>10583</v>
      </c>
      <c r="G12" s="374"/>
      <c r="H12" s="374"/>
      <c r="J12" s="178"/>
      <c r="L12" s="209" t="s">
        <v>258</v>
      </c>
      <c r="M12" s="230" t="s">
        <v>259</v>
      </c>
      <c r="N12" s="230" t="s">
        <v>260</v>
      </c>
      <c r="O12" s="230" t="s">
        <v>261</v>
      </c>
      <c r="P12" s="230" t="s">
        <v>262</v>
      </c>
      <c r="Q12" s="230" t="s">
        <v>263</v>
      </c>
      <c r="R12" s="230" t="s">
        <v>264</v>
      </c>
      <c r="S12" s="230" t="s">
        <v>265</v>
      </c>
      <c r="T12" s="230" t="s">
        <v>266</v>
      </c>
      <c r="U12" s="230" t="s">
        <v>267</v>
      </c>
      <c r="V12" s="230" t="s">
        <v>268</v>
      </c>
      <c r="W12" s="230" t="s">
        <v>269</v>
      </c>
      <c r="X12" s="230" t="s">
        <v>270</v>
      </c>
      <c r="Y12" s="230" t="s">
        <v>271</v>
      </c>
      <c r="Z12" s="230" t="s">
        <v>272</v>
      </c>
      <c r="AA12" s="230" t="s">
        <v>273</v>
      </c>
      <c r="AB12" s="230" t="s">
        <v>274</v>
      </c>
      <c r="AE12" s="209" t="s">
        <v>258</v>
      </c>
      <c r="AF12" s="230" t="s">
        <v>259</v>
      </c>
      <c r="AG12" s="230" t="s">
        <v>260</v>
      </c>
      <c r="AH12" s="230" t="s">
        <v>261</v>
      </c>
      <c r="AJ12" s="230" t="s">
        <v>262</v>
      </c>
      <c r="AK12" s="230" t="s">
        <v>263</v>
      </c>
      <c r="AL12" s="230" t="s">
        <v>264</v>
      </c>
      <c r="AN12" s="230" t="s">
        <v>265</v>
      </c>
      <c r="AQ12" s="209" t="s">
        <v>258</v>
      </c>
      <c r="AR12" s="230" t="s">
        <v>259</v>
      </c>
      <c r="AS12" s="230" t="s">
        <v>260</v>
      </c>
      <c r="AT12" s="230" t="s">
        <v>261</v>
      </c>
      <c r="AU12" s="230" t="s">
        <v>262</v>
      </c>
      <c r="AV12" s="230" t="s">
        <v>263</v>
      </c>
      <c r="AW12" s="230" t="s">
        <v>264</v>
      </c>
      <c r="AX12" s="231"/>
      <c r="AY12" s="231"/>
      <c r="AZ12" s="230" t="s">
        <v>265</v>
      </c>
      <c r="BA12" s="191"/>
      <c r="BB12" s="230" t="s">
        <v>266</v>
      </c>
      <c r="BC12" s="230" t="s">
        <v>267</v>
      </c>
      <c r="BD12" s="230" t="s">
        <v>268</v>
      </c>
      <c r="BE12" s="230" t="s">
        <v>269</v>
      </c>
      <c r="BH12" s="209" t="s">
        <v>258</v>
      </c>
      <c r="BI12" s="230" t="s">
        <v>259</v>
      </c>
      <c r="BJ12" s="230" t="s">
        <v>260</v>
      </c>
      <c r="BK12" s="230" t="s">
        <v>261</v>
      </c>
      <c r="BL12" s="230" t="s">
        <v>262</v>
      </c>
      <c r="BM12" s="230" t="s">
        <v>263</v>
      </c>
      <c r="BN12" s="230" t="s">
        <v>264</v>
      </c>
      <c r="BO12" s="230"/>
      <c r="BP12" s="230" t="s">
        <v>265</v>
      </c>
      <c r="BR12" s="230" t="s">
        <v>266</v>
      </c>
      <c r="BS12" s="203"/>
      <c r="BT12" s="230" t="s">
        <v>267</v>
      </c>
      <c r="BW12" s="209" t="s">
        <v>258</v>
      </c>
      <c r="BX12" s="230" t="s">
        <v>259</v>
      </c>
      <c r="BY12" s="230" t="s">
        <v>260</v>
      </c>
      <c r="BZ12" s="230" t="s">
        <v>261</v>
      </c>
      <c r="CA12" s="230" t="s">
        <v>262</v>
      </c>
      <c r="CC12" s="230" t="s">
        <v>263</v>
      </c>
      <c r="CD12" s="230" t="s">
        <v>264</v>
      </c>
      <c r="CE12" s="230" t="s">
        <v>265</v>
      </c>
      <c r="CF12" s="203"/>
      <c r="CG12" s="230" t="s">
        <v>266</v>
      </c>
    </row>
    <row r="13" spans="1:106">
      <c r="A13" s="180" t="s">
        <v>275</v>
      </c>
      <c r="C13" s="375">
        <f>+'Gas Input Table Summary'!$D$9</f>
        <v>0.12234</v>
      </c>
      <c r="E13" s="180" t="s">
        <v>276</v>
      </c>
      <c r="F13" s="220">
        <f>SUM(F11:F12)</f>
        <v>11553</v>
      </c>
      <c r="G13" s="232"/>
      <c r="H13" s="232"/>
      <c r="J13" s="233"/>
      <c r="L13" s="233"/>
      <c r="M13" s="233"/>
      <c r="N13" s="233"/>
      <c r="Q13" s="233"/>
      <c r="R13" s="179"/>
      <c r="S13" s="233"/>
      <c r="T13" s="233"/>
      <c r="V13" s="198"/>
      <c r="W13" s="233"/>
      <c r="X13" s="233"/>
      <c r="Z13" s="233"/>
      <c r="AA13" s="233"/>
      <c r="AB13" s="233"/>
      <c r="AE13" s="233"/>
      <c r="AF13" s="233"/>
      <c r="AH13" s="233"/>
      <c r="AL13" s="233"/>
      <c r="AN13" s="233"/>
      <c r="AQ13" s="233"/>
      <c r="AR13" s="233"/>
      <c r="AS13" s="233"/>
      <c r="AU13" s="233"/>
      <c r="AW13" s="181"/>
      <c r="AX13" s="234"/>
      <c r="AY13" s="235"/>
      <c r="AZ13" s="233"/>
      <c r="BB13" s="233"/>
      <c r="BC13" s="233"/>
      <c r="BD13" s="233"/>
      <c r="BE13" s="233"/>
      <c r="BH13" s="233"/>
      <c r="BI13" s="233"/>
      <c r="BJ13" s="233"/>
      <c r="BK13" s="233"/>
      <c r="BL13" s="233"/>
      <c r="BN13" s="233"/>
      <c r="BO13" s="233"/>
      <c r="BP13" s="233"/>
      <c r="BR13" s="233"/>
      <c r="BS13" s="233"/>
      <c r="BT13" s="233"/>
      <c r="BW13" s="233"/>
      <c r="BX13" s="233"/>
      <c r="BY13" s="233"/>
      <c r="BZ13" s="233"/>
      <c r="CA13" s="233"/>
      <c r="CC13" s="233"/>
      <c r="CD13" s="233"/>
      <c r="CE13" s="233"/>
      <c r="CF13" s="233"/>
      <c r="CG13" s="233"/>
    </row>
    <row r="14" spans="1:106">
      <c r="A14" s="180" t="s">
        <v>277</v>
      </c>
      <c r="C14" s="224">
        <f>+'Gas Input Table Summary'!$D$10</f>
        <v>3.5000000000000003E-2</v>
      </c>
      <c r="F14" s="236"/>
      <c r="G14" s="237"/>
      <c r="H14" s="237"/>
      <c r="J14" s="178">
        <f>$C$47-$C$45</f>
        <v>1</v>
      </c>
      <c r="L14" s="233">
        <f>$C$47</f>
        <v>2018</v>
      </c>
      <c r="M14" s="265">
        <f>ROUND(IF($C$47+$F$23&gt;L14,F25*F30,0),0)</f>
        <v>0</v>
      </c>
      <c r="N14" s="239">
        <f t="shared" ref="N14:N36" si="0">ROUND($C$17*(1+$C$18)^J14,3)</f>
        <v>2.4940000000000002</v>
      </c>
      <c r="O14" s="220">
        <f t="shared" ref="O14:O36" si="1">ROUND(M14*N14,0)</f>
        <v>0</v>
      </c>
      <c r="P14" s="239">
        <f t="shared" ref="P14:P36" si="2">ROUND($C$25*(1+$C$26)^J14,3)</f>
        <v>0</v>
      </c>
      <c r="Q14" s="220">
        <f>ROUND(M14*P14,0)</f>
        <v>0</v>
      </c>
      <c r="R14" s="376">
        <f t="shared" ref="R14:R36" si="3">O14+Q14</f>
        <v>0</v>
      </c>
      <c r="S14" s="377">
        <f t="shared" ref="S14:S36" si="4">ROUND(M14*$C$23,1)</f>
        <v>0</v>
      </c>
      <c r="T14" s="220">
        <f t="shared" ref="T14:T36" si="5">ROUND($C$20*(1+$C$21)^J14,0)</f>
        <v>149</v>
      </c>
      <c r="U14" s="378">
        <f>ROUND(S14*T14,0)</f>
        <v>0</v>
      </c>
      <c r="V14" s="232">
        <f>ROUND(+U14+R14,0)</f>
        <v>0</v>
      </c>
      <c r="W14" s="241">
        <f t="shared" ref="W14:W36" si="6">ROUND($H$36*(1+$C$11)^J14,3)</f>
        <v>1.8049999999999999</v>
      </c>
      <c r="X14" s="379">
        <f t="shared" ref="X14:X36" si="7">ROUND((1-$H$38)*(W14*M14),0)</f>
        <v>0</v>
      </c>
      <c r="Y14" s="243">
        <f>ROUND($F$11,0)</f>
        <v>970</v>
      </c>
      <c r="Z14" s="243">
        <f>ROUND($F$12,0)</f>
        <v>10583</v>
      </c>
      <c r="AA14" s="243">
        <f t="shared" ref="AA14:AA36" si="8">SUM(X14:Z14)</f>
        <v>11553</v>
      </c>
      <c r="AB14" s="220">
        <f t="shared" ref="AB14:AB36" si="9">V14-AA14</f>
        <v>-11553</v>
      </c>
      <c r="AE14" s="233">
        <f>$C$47</f>
        <v>2018</v>
      </c>
      <c r="AF14" s="220">
        <f t="shared" ref="AF14:AF36" si="10">+R14</f>
        <v>0</v>
      </c>
      <c r="AG14" s="242">
        <f t="shared" ref="AG14:AG36" si="11">+U14</f>
        <v>0</v>
      </c>
      <c r="AH14" s="243">
        <f>+AG14+AF14</f>
        <v>0</v>
      </c>
      <c r="AJ14" s="242">
        <f>ROUND(Y14,0)</f>
        <v>970</v>
      </c>
      <c r="AK14" s="242">
        <f>ROUND(Z14,0)</f>
        <v>10583</v>
      </c>
      <c r="AL14" s="220">
        <f t="shared" ref="AL14:AL36" si="12">SUM(AJ14:AK14)</f>
        <v>11553</v>
      </c>
      <c r="AN14" s="220">
        <f t="shared" ref="AN14:AN36" si="13">+AH14-AL14</f>
        <v>-11553</v>
      </c>
      <c r="AQ14" s="233">
        <f>$C$47</f>
        <v>2018</v>
      </c>
      <c r="AR14" s="220">
        <f t="shared" ref="AR14:AR36" si="14">AF14</f>
        <v>0</v>
      </c>
      <c r="AS14" s="220">
        <f t="shared" ref="AS14:AS36" si="15">+AG14</f>
        <v>0</v>
      </c>
      <c r="AT14" s="244">
        <f t="shared" ref="AT14:AT36" si="16">ROUND(($C$28/(1-$C$31))*(1+$C$29)^J14,3)</f>
        <v>2.9000000000000001E-2</v>
      </c>
      <c r="AU14" s="245">
        <f>ROUND(IF($C$47+$F$23&gt;$AQ14,$F$30*$F$27,0)*AT14,0)</f>
        <v>0</v>
      </c>
      <c r="AV14" s="239">
        <f t="shared" ref="AV14:AV36" si="17">ROUND($C$33*(1+$C$34)^J14,3)</f>
        <v>0.38800000000000001</v>
      </c>
      <c r="AW14" s="220">
        <f t="shared" ref="AW14:AW36" si="18">ROUND(AV14*M14,0)</f>
        <v>0</v>
      </c>
      <c r="AX14" s="244"/>
      <c r="AY14" s="245"/>
      <c r="AZ14" s="220">
        <f>ROUND(AR14+AS14+AU14+AW14+AY14,0)</f>
        <v>0</v>
      </c>
      <c r="BA14" s="246"/>
      <c r="BB14" s="243">
        <f>ROUND($F$13,0)</f>
        <v>11553</v>
      </c>
      <c r="BC14" s="243">
        <f>ROUND((F15*F30)-Z14,0)</f>
        <v>1417</v>
      </c>
      <c r="BD14" s="247">
        <f>BB14+BC14</f>
        <v>12970</v>
      </c>
      <c r="BE14" s="243">
        <f t="shared" ref="BE14:BE36" si="19">AZ14-BD14</f>
        <v>-12970</v>
      </c>
      <c r="BH14" s="233">
        <f>$C$47</f>
        <v>2018</v>
      </c>
      <c r="BI14" s="220">
        <f>+F12</f>
        <v>10583</v>
      </c>
      <c r="BJ14" s="265">
        <f t="shared" ref="BJ14:BJ36" si="20">+M14</f>
        <v>0</v>
      </c>
      <c r="BK14" s="248">
        <f t="shared" ref="BK14:BK36" si="21">ROUND($C$10*(1+$C$11)^J14,3)</f>
        <v>6.3639999999999999</v>
      </c>
      <c r="BL14" s="220">
        <f>ROUND(BJ14*BK14,0)</f>
        <v>0</v>
      </c>
      <c r="BM14" s="248">
        <f t="shared" ref="BM14:BM36" si="22">ROUND($C$13*(1+$C$14)^J14,3)</f>
        <v>0.127</v>
      </c>
      <c r="BN14" s="245">
        <f>ROUND(IF($C$47+$F$23&gt;$BH14,$F$30*$F$27,0)*BM14,0)</f>
        <v>0</v>
      </c>
      <c r="BO14" s="245"/>
      <c r="BP14" s="220">
        <f t="shared" ref="BP14:BP36" si="23">BI14+BL14+BN14+BO14</f>
        <v>10583</v>
      </c>
      <c r="BR14" s="220">
        <f>ROUND(F15*F30,0)</f>
        <v>12000</v>
      </c>
      <c r="BS14" s="220"/>
      <c r="BT14" s="220">
        <f>BP14-BR14</f>
        <v>-1417</v>
      </c>
      <c r="BW14" s="233">
        <f>$C$47</f>
        <v>2018</v>
      </c>
      <c r="BX14" s="220">
        <f t="shared" ref="BX14:BX36" si="24">$R14</f>
        <v>0</v>
      </c>
      <c r="BY14" s="220">
        <f>U14</f>
        <v>0</v>
      </c>
      <c r="BZ14" s="249">
        <f>AU14</f>
        <v>0</v>
      </c>
      <c r="CA14" s="220">
        <f>SUM(BX14:BZ14)</f>
        <v>0</v>
      </c>
      <c r="CC14" s="220">
        <f>BB14</f>
        <v>11553</v>
      </c>
      <c r="CD14" s="220">
        <f>BC14</f>
        <v>1417</v>
      </c>
      <c r="CE14" s="220">
        <f>SUM(CC14:CD14)</f>
        <v>12970</v>
      </c>
      <c r="CF14" s="220"/>
      <c r="CG14" s="220">
        <f>CA14-CE14</f>
        <v>-12970</v>
      </c>
    </row>
    <row r="15" spans="1:106">
      <c r="A15" s="180" t="s">
        <v>278</v>
      </c>
      <c r="C15" s="250" t="str">
        <f>+'Gas Input Table Summary'!$D$11</f>
        <v>Kwh</v>
      </c>
      <c r="E15" s="180" t="s">
        <v>279</v>
      </c>
      <c r="F15" s="380">
        <f>ROUND('Database Inputs'!K14,0)</f>
        <v>500</v>
      </c>
      <c r="G15" s="252"/>
      <c r="H15" s="252"/>
      <c r="J15" s="178">
        <f t="shared" ref="J15:J36" si="25">J14+1</f>
        <v>2</v>
      </c>
      <c r="L15" s="233">
        <f t="shared" ref="L15:L36" si="26">L14+1</f>
        <v>2019</v>
      </c>
      <c r="M15" s="238">
        <f>ROUND(IF($C$47+$F$23&gt;L15,$F$25*$F$30,0)+IF($C$48+$G$23&gt;L15,$G$25*$G$30,0),0)</f>
        <v>0</v>
      </c>
      <c r="N15" s="253">
        <f t="shared" si="0"/>
        <v>2.5819999999999999</v>
      </c>
      <c r="O15" s="381">
        <f t="shared" si="1"/>
        <v>0</v>
      </c>
      <c r="P15" s="253">
        <f t="shared" si="2"/>
        <v>0</v>
      </c>
      <c r="Q15" s="254">
        <f t="shared" ref="Q15:Q36" si="27">ROUND(M15*P15,0)</f>
        <v>0</v>
      </c>
      <c r="R15" s="382">
        <f t="shared" si="3"/>
        <v>0</v>
      </c>
      <c r="S15" s="377">
        <f t="shared" si="4"/>
        <v>0</v>
      </c>
      <c r="T15" s="254">
        <f t="shared" si="5"/>
        <v>151</v>
      </c>
      <c r="U15" s="383">
        <f>ROUND(S15*T15,0)</f>
        <v>0</v>
      </c>
      <c r="V15" s="238">
        <f t="shared" ref="V15:V36" si="28">ROUND(+U15+R15,0)</f>
        <v>0</v>
      </c>
      <c r="W15" s="255">
        <f>ROUND($H$36*(1+$C$11)^J15,3)</f>
        <v>1.8680000000000001</v>
      </c>
      <c r="X15" s="256">
        <f t="shared" si="7"/>
        <v>0</v>
      </c>
      <c r="Y15" s="256">
        <f>ROUND($G$11,0)</f>
        <v>0</v>
      </c>
      <c r="Z15" s="256">
        <f>ROUND($G$12,0)</f>
        <v>0</v>
      </c>
      <c r="AA15" s="254">
        <f>SUM(X15:Z15)</f>
        <v>0</v>
      </c>
      <c r="AB15" s="256">
        <f>V15-AA15</f>
        <v>0</v>
      </c>
      <c r="AE15" s="233">
        <f t="shared" ref="AE15:AE36" si="29">AE14+1</f>
        <v>2019</v>
      </c>
      <c r="AF15" s="256">
        <f t="shared" si="10"/>
        <v>0</v>
      </c>
      <c r="AG15" s="236">
        <f t="shared" si="11"/>
        <v>0</v>
      </c>
      <c r="AH15" s="256">
        <f>+AG15+AF15</f>
        <v>0</v>
      </c>
      <c r="AJ15" s="257">
        <f t="shared" ref="AJ15:AK34" si="30">ROUND(Y15,0)</f>
        <v>0</v>
      </c>
      <c r="AK15" s="257">
        <f t="shared" si="30"/>
        <v>0</v>
      </c>
      <c r="AL15" s="258">
        <f t="shared" si="12"/>
        <v>0</v>
      </c>
      <c r="AN15" s="259">
        <f t="shared" si="13"/>
        <v>0</v>
      </c>
      <c r="AQ15" s="233">
        <f t="shared" ref="AQ15:AQ36" si="31">AQ14+1</f>
        <v>2019</v>
      </c>
      <c r="AR15" s="256">
        <f t="shared" si="14"/>
        <v>0</v>
      </c>
      <c r="AS15" s="256">
        <f t="shared" si="15"/>
        <v>0</v>
      </c>
      <c r="AT15" s="260">
        <f t="shared" si="16"/>
        <v>0.03</v>
      </c>
      <c r="AU15" s="283">
        <f>ROUND((IF($C$47+$F$23&gt;$AQ15,$F$27*$F$30,0)+IF($C$48+$G$23&gt;AQ15,$G$27*$G$30,0))*AT15,0)</f>
        <v>0</v>
      </c>
      <c r="AV15" s="253">
        <f t="shared" si="17"/>
        <v>0.39700000000000002</v>
      </c>
      <c r="AW15" s="256">
        <f t="shared" si="18"/>
        <v>0</v>
      </c>
      <c r="AX15" s="260"/>
      <c r="AY15" s="261"/>
      <c r="AZ15" s="256">
        <f t="shared" ref="AZ15:AZ36" si="32">ROUND(AR15+AS15+AU15+AW15+AY15,0)</f>
        <v>0</v>
      </c>
      <c r="BA15" s="246"/>
      <c r="BB15" s="256">
        <f>ROUND($G$13,0)</f>
        <v>0</v>
      </c>
      <c r="BC15" s="256">
        <f>ROUND(($G$15*$G$30)-$Z$15,0)</f>
        <v>0</v>
      </c>
      <c r="BD15" s="262">
        <f t="shared" ref="BD15:BD36" si="33">BB15+BC15</f>
        <v>0</v>
      </c>
      <c r="BE15" s="256">
        <f t="shared" si="19"/>
        <v>0</v>
      </c>
      <c r="BH15" s="233">
        <f t="shared" ref="BH15:BH36" si="34">BH14+1</f>
        <v>2019</v>
      </c>
      <c r="BI15" s="256">
        <f>+G12</f>
        <v>0</v>
      </c>
      <c r="BJ15" s="265">
        <f t="shared" si="20"/>
        <v>0</v>
      </c>
      <c r="BK15" s="263">
        <f t="shared" si="21"/>
        <v>6.5869999999999997</v>
      </c>
      <c r="BL15" s="256">
        <f>ROUND(BJ15*BK15,0)</f>
        <v>0</v>
      </c>
      <c r="BM15" s="263">
        <f t="shared" si="22"/>
        <v>0.13100000000000001</v>
      </c>
      <c r="BN15" s="283">
        <f>ROUND((IF($C$47+$F$23&gt;BH15,$F$27*$F$30,0)+IF($C$48+$G$23&gt;BH15,$G$27*$G$30,0))*BM15,0)</f>
        <v>0</v>
      </c>
      <c r="BO15" s="264"/>
      <c r="BP15" s="256">
        <f t="shared" si="23"/>
        <v>0</v>
      </c>
      <c r="BR15" s="256">
        <f>ROUND($G$15*$G$30,0)</f>
        <v>0</v>
      </c>
      <c r="BS15" s="256"/>
      <c r="BT15" s="256">
        <f t="shared" ref="BT15:BT36" si="35">BP15-BR15</f>
        <v>0</v>
      </c>
      <c r="BW15" s="233">
        <f t="shared" ref="BW15:BW36" si="36">BW14+1</f>
        <v>2019</v>
      </c>
      <c r="BX15" s="256">
        <f t="shared" si="24"/>
        <v>0</v>
      </c>
      <c r="BY15" s="265">
        <f t="shared" ref="BY15:BY36" si="37">U15</f>
        <v>0</v>
      </c>
      <c r="BZ15" s="266">
        <f t="shared" ref="BZ15:BZ36" si="38">AU15</f>
        <v>0</v>
      </c>
      <c r="CA15" s="256">
        <f t="shared" ref="CA15:CA36" si="39">SUM(BX15:BZ15)</f>
        <v>0</v>
      </c>
      <c r="CC15" s="256">
        <f t="shared" ref="CC15:CD34" si="40">BB15</f>
        <v>0</v>
      </c>
      <c r="CD15" s="256">
        <f t="shared" si="40"/>
        <v>0</v>
      </c>
      <c r="CE15" s="256">
        <f t="shared" ref="CE15:CE36" si="41">SUM(CC15:CD15)</f>
        <v>0</v>
      </c>
      <c r="CF15" s="256"/>
      <c r="CG15" s="256">
        <f>CA15-CE15</f>
        <v>0</v>
      </c>
    </row>
    <row r="16" spans="1:106">
      <c r="F16" s="265"/>
      <c r="G16" s="238"/>
      <c r="H16" s="238"/>
      <c r="J16" s="178">
        <f t="shared" si="25"/>
        <v>3</v>
      </c>
      <c r="L16" s="233">
        <f t="shared" si="26"/>
        <v>2020</v>
      </c>
      <c r="M16" s="238">
        <f>ROUND(IF($C$47+$F$23&gt;L16,$F$25*$F$30,0)+IF($C$48+$G$23&gt;L16,$G$25*$G$30,0)+IF($C$49+$H$23&gt;L16,$H$25*$H$30,0),0)</f>
        <v>0</v>
      </c>
      <c r="N16" s="253">
        <f t="shared" si="0"/>
        <v>2.6720000000000002</v>
      </c>
      <c r="O16" s="381">
        <f t="shared" si="1"/>
        <v>0</v>
      </c>
      <c r="P16" s="253">
        <f t="shared" si="2"/>
        <v>0</v>
      </c>
      <c r="Q16" s="254">
        <f t="shared" si="27"/>
        <v>0</v>
      </c>
      <c r="R16" s="382">
        <f t="shared" si="3"/>
        <v>0</v>
      </c>
      <c r="S16" s="377">
        <f t="shared" si="4"/>
        <v>0</v>
      </c>
      <c r="T16" s="254">
        <f t="shared" si="5"/>
        <v>152</v>
      </c>
      <c r="U16" s="383">
        <f t="shared" ref="U16:U36" si="42">ROUND(S16*T16,0)</f>
        <v>0</v>
      </c>
      <c r="V16" s="238">
        <f t="shared" si="28"/>
        <v>0</v>
      </c>
      <c r="W16" s="255">
        <f t="shared" si="6"/>
        <v>1.9339999999999999</v>
      </c>
      <c r="X16" s="256">
        <f>ROUND((1-$H$38)*(W16*M16),0)</f>
        <v>0</v>
      </c>
      <c r="Y16" s="256">
        <f>ROUND($H$11,0)</f>
        <v>0</v>
      </c>
      <c r="Z16" s="256">
        <f>ROUND($H$12,0)</f>
        <v>0</v>
      </c>
      <c r="AA16" s="254">
        <f t="shared" si="8"/>
        <v>0</v>
      </c>
      <c r="AB16" s="256">
        <f t="shared" si="9"/>
        <v>0</v>
      </c>
      <c r="AE16" s="233">
        <f t="shared" si="29"/>
        <v>2020</v>
      </c>
      <c r="AF16" s="256">
        <f t="shared" si="10"/>
        <v>0</v>
      </c>
      <c r="AG16" s="236">
        <f t="shared" si="11"/>
        <v>0</v>
      </c>
      <c r="AH16" s="256">
        <f t="shared" ref="AH16:AH36" si="43">+AG16+AF16</f>
        <v>0</v>
      </c>
      <c r="AJ16" s="257">
        <f t="shared" si="30"/>
        <v>0</v>
      </c>
      <c r="AK16" s="257">
        <f t="shared" si="30"/>
        <v>0</v>
      </c>
      <c r="AL16" s="258">
        <f t="shared" si="12"/>
        <v>0</v>
      </c>
      <c r="AN16" s="259">
        <f t="shared" si="13"/>
        <v>0</v>
      </c>
      <c r="AQ16" s="233">
        <f t="shared" si="31"/>
        <v>2020</v>
      </c>
      <c r="AR16" s="256">
        <f t="shared" si="14"/>
        <v>0</v>
      </c>
      <c r="AS16" s="256">
        <f t="shared" si="15"/>
        <v>0</v>
      </c>
      <c r="AT16" s="260">
        <f t="shared" si="16"/>
        <v>3.1E-2</v>
      </c>
      <c r="AU16" s="283">
        <f>ROUND((IF($C$47+$F$23&gt;$AQ16,$F$27*$F$30,0)+IF($C$48+$G$23&gt;AQ16,$G$27*$G$30,0)+IF($C$49+$H$23&gt;AQ16,$H$27*$H$30,0))*AT16,0)</f>
        <v>0</v>
      </c>
      <c r="AV16" s="253">
        <f t="shared" si="17"/>
        <v>0.40500000000000003</v>
      </c>
      <c r="AW16" s="256">
        <f t="shared" si="18"/>
        <v>0</v>
      </c>
      <c r="AX16" s="260"/>
      <c r="AY16" s="261"/>
      <c r="AZ16" s="256">
        <f t="shared" si="32"/>
        <v>0</v>
      </c>
      <c r="BA16" s="246"/>
      <c r="BB16" s="256">
        <f>ROUND($H$13,0)</f>
        <v>0</v>
      </c>
      <c r="BC16" s="256">
        <f>ROUND(($H$15*$H$30)-$Z$16,0)</f>
        <v>0</v>
      </c>
      <c r="BD16" s="262">
        <f t="shared" si="33"/>
        <v>0</v>
      </c>
      <c r="BE16" s="256">
        <f t="shared" si="19"/>
        <v>0</v>
      </c>
      <c r="BH16" s="233">
        <f t="shared" si="34"/>
        <v>2020</v>
      </c>
      <c r="BI16" s="256">
        <f>ROUND(H12,0)</f>
        <v>0</v>
      </c>
      <c r="BJ16" s="265">
        <f t="shared" si="20"/>
        <v>0</v>
      </c>
      <c r="BK16" s="263">
        <f t="shared" si="21"/>
        <v>6.8179999999999996</v>
      </c>
      <c r="BL16" s="256">
        <f t="shared" ref="BL16:BL36" si="44">ROUND(BJ16*BK16,0)</f>
        <v>0</v>
      </c>
      <c r="BM16" s="263">
        <f t="shared" si="22"/>
        <v>0.13600000000000001</v>
      </c>
      <c r="BN16" s="283">
        <f>ROUND((IF($C$47+$F$23&gt;BH16,$F$27*$F$30,0)+IF($C$49+$H$23&gt;BH16,$H$27*$H$30,0)+IF($C$48+$G$23&gt;BH16,$G$27*$G$30,0))*BM16,0)</f>
        <v>0</v>
      </c>
      <c r="BO16" s="264"/>
      <c r="BP16" s="256">
        <f t="shared" si="23"/>
        <v>0</v>
      </c>
      <c r="BR16" s="256">
        <f>ROUND($H$15*$H$30,0)</f>
        <v>0</v>
      </c>
      <c r="BS16" s="256"/>
      <c r="BT16" s="256">
        <f t="shared" si="35"/>
        <v>0</v>
      </c>
      <c r="BW16" s="233">
        <f t="shared" si="36"/>
        <v>2020</v>
      </c>
      <c r="BX16" s="256">
        <f t="shared" si="24"/>
        <v>0</v>
      </c>
      <c r="BY16" s="265">
        <f t="shared" si="37"/>
        <v>0</v>
      </c>
      <c r="BZ16" s="266">
        <f t="shared" si="38"/>
        <v>0</v>
      </c>
      <c r="CA16" s="256">
        <f t="shared" si="39"/>
        <v>0</v>
      </c>
      <c r="CC16" s="256">
        <f t="shared" si="40"/>
        <v>0</v>
      </c>
      <c r="CD16" s="256">
        <f t="shared" si="40"/>
        <v>0</v>
      </c>
      <c r="CE16" s="256">
        <f t="shared" si="41"/>
        <v>0</v>
      </c>
      <c r="CF16" s="256"/>
      <c r="CG16" s="256">
        <f t="shared" ref="CG16:CG36" si="45">CA16-CE16</f>
        <v>0</v>
      </c>
    </row>
    <row r="17" spans="1:106">
      <c r="A17" s="180" t="s">
        <v>280</v>
      </c>
      <c r="C17" s="219">
        <f>+'Gas Input Table Summary'!$D$12</f>
        <v>2.41</v>
      </c>
      <c r="D17" s="268"/>
      <c r="E17" s="180" t="s">
        <v>281</v>
      </c>
      <c r="F17" s="225">
        <v>0</v>
      </c>
      <c r="G17" s="226"/>
      <c r="H17" s="226"/>
      <c r="J17" s="178">
        <f t="shared" si="25"/>
        <v>4</v>
      </c>
      <c r="L17" s="233">
        <f t="shared" si="26"/>
        <v>2021</v>
      </c>
      <c r="M17" s="238">
        <f t="shared" ref="M17:M36" si="46">ROUND(IF($C$47+$F$23&gt;L17,$F$25*$F$30,0)+IF($C$48+$G$23&gt;L17,$G$25*$G$30,0)+IF($C$49+$H$23&gt;L17,$H$25*$H$30,0),0)</f>
        <v>0</v>
      </c>
      <c r="N17" s="253">
        <f t="shared" si="0"/>
        <v>2.766</v>
      </c>
      <c r="O17" s="381">
        <f t="shared" si="1"/>
        <v>0</v>
      </c>
      <c r="P17" s="253">
        <f t="shared" si="2"/>
        <v>0</v>
      </c>
      <c r="Q17" s="254">
        <f t="shared" si="27"/>
        <v>0</v>
      </c>
      <c r="R17" s="382">
        <f t="shared" si="3"/>
        <v>0</v>
      </c>
      <c r="S17" s="377">
        <f t="shared" si="4"/>
        <v>0</v>
      </c>
      <c r="T17" s="254">
        <f t="shared" si="5"/>
        <v>154</v>
      </c>
      <c r="U17" s="383">
        <f t="shared" si="42"/>
        <v>0</v>
      </c>
      <c r="V17" s="238">
        <f t="shared" si="28"/>
        <v>0</v>
      </c>
      <c r="W17" s="255">
        <f t="shared" si="6"/>
        <v>2.0009999999999999</v>
      </c>
      <c r="X17" s="256">
        <f t="shared" si="7"/>
        <v>0</v>
      </c>
      <c r="Y17" s="256">
        <v>0</v>
      </c>
      <c r="Z17" s="256">
        <v>0</v>
      </c>
      <c r="AA17" s="254">
        <f t="shared" si="8"/>
        <v>0</v>
      </c>
      <c r="AB17" s="256">
        <f t="shared" si="9"/>
        <v>0</v>
      </c>
      <c r="AE17" s="233">
        <f t="shared" si="29"/>
        <v>2021</v>
      </c>
      <c r="AF17" s="256">
        <f t="shared" si="10"/>
        <v>0</v>
      </c>
      <c r="AG17" s="236">
        <f t="shared" si="11"/>
        <v>0</v>
      </c>
      <c r="AH17" s="256">
        <f t="shared" si="43"/>
        <v>0</v>
      </c>
      <c r="AJ17" s="257">
        <f t="shared" si="30"/>
        <v>0</v>
      </c>
      <c r="AK17" s="257">
        <f t="shared" si="30"/>
        <v>0</v>
      </c>
      <c r="AL17" s="258">
        <f t="shared" si="12"/>
        <v>0</v>
      </c>
      <c r="AN17" s="259">
        <f t="shared" si="13"/>
        <v>0</v>
      </c>
      <c r="AQ17" s="233">
        <f t="shared" si="31"/>
        <v>2021</v>
      </c>
      <c r="AR17" s="256">
        <f t="shared" si="14"/>
        <v>0</v>
      </c>
      <c r="AS17" s="256">
        <f t="shared" si="15"/>
        <v>0</v>
      </c>
      <c r="AT17" s="260">
        <f t="shared" si="16"/>
        <v>3.2000000000000001E-2</v>
      </c>
      <c r="AU17" s="283">
        <f t="shared" ref="AU17:AU36" si="47">ROUND((IF($C$47+$F$23&gt;$AQ17,$F$27*$F$30,0)+IF($C$48+$G$23&gt;AQ17,$G$27*$G$30,0)+IF($C$49+$H$23&gt;AQ17,$H$27*$H$30,0))*AT17,0)</f>
        <v>0</v>
      </c>
      <c r="AV17" s="253">
        <f t="shared" si="17"/>
        <v>0.41399999999999998</v>
      </c>
      <c r="AW17" s="256">
        <f t="shared" si="18"/>
        <v>0</v>
      </c>
      <c r="AX17" s="260"/>
      <c r="AY17" s="261"/>
      <c r="AZ17" s="256">
        <f t="shared" si="32"/>
        <v>0</v>
      </c>
      <c r="BA17" s="246"/>
      <c r="BB17" s="256">
        <v>0</v>
      </c>
      <c r="BC17" s="256">
        <v>0</v>
      </c>
      <c r="BD17" s="262">
        <f t="shared" si="33"/>
        <v>0</v>
      </c>
      <c r="BE17" s="256">
        <f t="shared" si="19"/>
        <v>0</v>
      </c>
      <c r="BH17" s="233">
        <f t="shared" si="34"/>
        <v>2021</v>
      </c>
      <c r="BI17" s="256">
        <v>0</v>
      </c>
      <c r="BJ17" s="265">
        <f t="shared" si="20"/>
        <v>0</v>
      </c>
      <c r="BK17" s="263">
        <f t="shared" si="21"/>
        <v>7.056</v>
      </c>
      <c r="BL17" s="256">
        <f t="shared" si="44"/>
        <v>0</v>
      </c>
      <c r="BM17" s="263">
        <f t="shared" si="22"/>
        <v>0.14000000000000001</v>
      </c>
      <c r="BN17" s="283">
        <f t="shared" ref="BN17:BN36" si="48">ROUND((IF($C$47+$F$23&gt;BH17,$F$27*$F$30,0)+IF($C$49+$H$23&gt;BH17,$H$27*$H$30,0)+IF($C$48+$G$23&gt;BH17,$G$27*$G$30,0))*BM17,0)</f>
        <v>0</v>
      </c>
      <c r="BO17" s="264"/>
      <c r="BP17" s="256">
        <f t="shared" si="23"/>
        <v>0</v>
      </c>
      <c r="BR17" s="256">
        <f t="shared" ref="BR17:BR36" si="49">+BC17</f>
        <v>0</v>
      </c>
      <c r="BS17" s="256"/>
      <c r="BT17" s="256">
        <f t="shared" si="35"/>
        <v>0</v>
      </c>
      <c r="BW17" s="233">
        <f t="shared" si="36"/>
        <v>2021</v>
      </c>
      <c r="BX17" s="256">
        <f t="shared" si="24"/>
        <v>0</v>
      </c>
      <c r="BY17" s="265">
        <f t="shared" si="37"/>
        <v>0</v>
      </c>
      <c r="BZ17" s="266">
        <f t="shared" si="38"/>
        <v>0</v>
      </c>
      <c r="CA17" s="256">
        <f t="shared" si="39"/>
        <v>0</v>
      </c>
      <c r="CC17" s="256">
        <f t="shared" si="40"/>
        <v>0</v>
      </c>
      <c r="CD17" s="256">
        <f t="shared" si="40"/>
        <v>0</v>
      </c>
      <c r="CE17" s="256">
        <f t="shared" si="41"/>
        <v>0</v>
      </c>
      <c r="CF17" s="256"/>
      <c r="CG17" s="256">
        <f t="shared" si="45"/>
        <v>0</v>
      </c>
    </row>
    <row r="18" spans="1:106">
      <c r="A18" s="180" t="s">
        <v>245</v>
      </c>
      <c r="C18" s="221">
        <f>+'Gas Input Table Summary'!$D$13</f>
        <v>3.5000000000000003E-2</v>
      </c>
      <c r="E18" s="176" t="s">
        <v>282</v>
      </c>
      <c r="F18" s="269">
        <v>0</v>
      </c>
      <c r="G18" s="270"/>
      <c r="H18" s="270"/>
      <c r="J18" s="178">
        <f t="shared" si="25"/>
        <v>5</v>
      </c>
      <c r="L18" s="233">
        <f t="shared" si="26"/>
        <v>2022</v>
      </c>
      <c r="M18" s="238">
        <f t="shared" si="46"/>
        <v>0</v>
      </c>
      <c r="N18" s="253">
        <f t="shared" si="0"/>
        <v>2.8620000000000001</v>
      </c>
      <c r="O18" s="381">
        <f t="shared" si="1"/>
        <v>0</v>
      </c>
      <c r="P18" s="253">
        <f t="shared" si="2"/>
        <v>0</v>
      </c>
      <c r="Q18" s="254">
        <f t="shared" si="27"/>
        <v>0</v>
      </c>
      <c r="R18" s="382">
        <f t="shared" si="3"/>
        <v>0</v>
      </c>
      <c r="S18" s="377">
        <f t="shared" si="4"/>
        <v>0</v>
      </c>
      <c r="T18" s="254">
        <f t="shared" si="5"/>
        <v>155</v>
      </c>
      <c r="U18" s="383">
        <f t="shared" si="42"/>
        <v>0</v>
      </c>
      <c r="V18" s="238">
        <f t="shared" si="28"/>
        <v>0</v>
      </c>
      <c r="W18" s="255">
        <f t="shared" si="6"/>
        <v>2.0710000000000002</v>
      </c>
      <c r="X18" s="256">
        <f t="shared" si="7"/>
        <v>0</v>
      </c>
      <c r="Y18" s="256">
        <v>0</v>
      </c>
      <c r="Z18" s="256">
        <v>0</v>
      </c>
      <c r="AA18" s="254">
        <f t="shared" si="8"/>
        <v>0</v>
      </c>
      <c r="AB18" s="256">
        <f t="shared" si="9"/>
        <v>0</v>
      </c>
      <c r="AE18" s="233">
        <f t="shared" si="29"/>
        <v>2022</v>
      </c>
      <c r="AF18" s="256">
        <f t="shared" si="10"/>
        <v>0</v>
      </c>
      <c r="AG18" s="236">
        <f t="shared" si="11"/>
        <v>0</v>
      </c>
      <c r="AH18" s="256">
        <f t="shared" si="43"/>
        <v>0</v>
      </c>
      <c r="AJ18" s="257">
        <f t="shared" si="30"/>
        <v>0</v>
      </c>
      <c r="AK18" s="257">
        <f t="shared" si="30"/>
        <v>0</v>
      </c>
      <c r="AL18" s="258">
        <f t="shared" si="12"/>
        <v>0</v>
      </c>
      <c r="AN18" s="259">
        <f t="shared" si="13"/>
        <v>0</v>
      </c>
      <c r="AQ18" s="233">
        <f t="shared" si="31"/>
        <v>2022</v>
      </c>
      <c r="AR18" s="256">
        <f t="shared" si="14"/>
        <v>0</v>
      </c>
      <c r="AS18" s="256">
        <f t="shared" si="15"/>
        <v>0</v>
      </c>
      <c r="AT18" s="260">
        <f t="shared" si="16"/>
        <v>3.3000000000000002E-2</v>
      </c>
      <c r="AU18" s="283">
        <f t="shared" si="47"/>
        <v>0</v>
      </c>
      <c r="AV18" s="253">
        <f t="shared" si="17"/>
        <v>0.42299999999999999</v>
      </c>
      <c r="AW18" s="256">
        <f t="shared" si="18"/>
        <v>0</v>
      </c>
      <c r="AX18" s="260"/>
      <c r="AY18" s="261"/>
      <c r="AZ18" s="256">
        <f t="shared" si="32"/>
        <v>0</v>
      </c>
      <c r="BA18" s="246"/>
      <c r="BB18" s="256">
        <v>0</v>
      </c>
      <c r="BC18" s="256">
        <v>0</v>
      </c>
      <c r="BD18" s="262">
        <f t="shared" si="33"/>
        <v>0</v>
      </c>
      <c r="BE18" s="256">
        <f t="shared" si="19"/>
        <v>0</v>
      </c>
      <c r="BH18" s="233">
        <f t="shared" si="34"/>
        <v>2022</v>
      </c>
      <c r="BI18" s="256">
        <v>0</v>
      </c>
      <c r="BJ18" s="265">
        <f t="shared" si="20"/>
        <v>0</v>
      </c>
      <c r="BK18" s="263">
        <f t="shared" si="21"/>
        <v>7.3029999999999999</v>
      </c>
      <c r="BL18" s="256">
        <f t="shared" si="44"/>
        <v>0</v>
      </c>
      <c r="BM18" s="263">
        <f t="shared" si="22"/>
        <v>0.14499999999999999</v>
      </c>
      <c r="BN18" s="283">
        <f t="shared" si="48"/>
        <v>0</v>
      </c>
      <c r="BO18" s="264"/>
      <c r="BP18" s="256">
        <f t="shared" si="23"/>
        <v>0</v>
      </c>
      <c r="BR18" s="256">
        <f t="shared" si="49"/>
        <v>0</v>
      </c>
      <c r="BS18" s="256"/>
      <c r="BT18" s="256">
        <f t="shared" si="35"/>
        <v>0</v>
      </c>
      <c r="BW18" s="233">
        <f t="shared" si="36"/>
        <v>2022</v>
      </c>
      <c r="BX18" s="256">
        <f t="shared" si="24"/>
        <v>0</v>
      </c>
      <c r="BY18" s="265">
        <f t="shared" si="37"/>
        <v>0</v>
      </c>
      <c r="BZ18" s="266">
        <f t="shared" si="38"/>
        <v>0</v>
      </c>
      <c r="CA18" s="256">
        <f t="shared" si="39"/>
        <v>0</v>
      </c>
      <c r="CC18" s="256">
        <f t="shared" si="40"/>
        <v>0</v>
      </c>
      <c r="CD18" s="256">
        <f t="shared" si="40"/>
        <v>0</v>
      </c>
      <c r="CE18" s="256">
        <f t="shared" si="41"/>
        <v>0</v>
      </c>
      <c r="CF18" s="256"/>
      <c r="CG18" s="256">
        <f t="shared" si="45"/>
        <v>0</v>
      </c>
      <c r="DB18" s="184" t="s">
        <v>247</v>
      </c>
    </row>
    <row r="19" spans="1:106">
      <c r="C19" s="180"/>
      <c r="G19" s="191"/>
      <c r="H19" s="191"/>
      <c r="J19" s="178">
        <f t="shared" si="25"/>
        <v>6</v>
      </c>
      <c r="L19" s="233">
        <f t="shared" si="26"/>
        <v>2023</v>
      </c>
      <c r="M19" s="238">
        <f t="shared" si="46"/>
        <v>0</v>
      </c>
      <c r="N19" s="253">
        <f t="shared" si="0"/>
        <v>2.9630000000000001</v>
      </c>
      <c r="O19" s="381">
        <f t="shared" si="1"/>
        <v>0</v>
      </c>
      <c r="P19" s="253">
        <f t="shared" si="2"/>
        <v>0</v>
      </c>
      <c r="Q19" s="254">
        <f t="shared" si="27"/>
        <v>0</v>
      </c>
      <c r="R19" s="382">
        <f t="shared" si="3"/>
        <v>0</v>
      </c>
      <c r="S19" s="377">
        <f t="shared" si="4"/>
        <v>0</v>
      </c>
      <c r="T19" s="254">
        <f t="shared" si="5"/>
        <v>157</v>
      </c>
      <c r="U19" s="383">
        <f t="shared" si="42"/>
        <v>0</v>
      </c>
      <c r="V19" s="238">
        <f t="shared" si="28"/>
        <v>0</v>
      </c>
      <c r="W19" s="255">
        <f t="shared" si="6"/>
        <v>2.1440000000000001</v>
      </c>
      <c r="X19" s="256">
        <f t="shared" si="7"/>
        <v>0</v>
      </c>
      <c r="Y19" s="256">
        <v>0</v>
      </c>
      <c r="Z19" s="256">
        <v>0</v>
      </c>
      <c r="AA19" s="254">
        <f t="shared" si="8"/>
        <v>0</v>
      </c>
      <c r="AB19" s="256">
        <f t="shared" si="9"/>
        <v>0</v>
      </c>
      <c r="AE19" s="233">
        <f t="shared" si="29"/>
        <v>2023</v>
      </c>
      <c r="AF19" s="256">
        <f t="shared" si="10"/>
        <v>0</v>
      </c>
      <c r="AG19" s="236">
        <f t="shared" si="11"/>
        <v>0</v>
      </c>
      <c r="AH19" s="256">
        <f t="shared" si="43"/>
        <v>0</v>
      </c>
      <c r="AJ19" s="257">
        <f t="shared" si="30"/>
        <v>0</v>
      </c>
      <c r="AK19" s="257">
        <f t="shared" si="30"/>
        <v>0</v>
      </c>
      <c r="AL19" s="258">
        <f t="shared" si="12"/>
        <v>0</v>
      </c>
      <c r="AN19" s="259">
        <f t="shared" si="13"/>
        <v>0</v>
      </c>
      <c r="AQ19" s="233">
        <f t="shared" si="31"/>
        <v>2023</v>
      </c>
      <c r="AR19" s="256">
        <f t="shared" si="14"/>
        <v>0</v>
      </c>
      <c r="AS19" s="256">
        <f t="shared" si="15"/>
        <v>0</v>
      </c>
      <c r="AT19" s="260">
        <f t="shared" si="16"/>
        <v>3.4000000000000002E-2</v>
      </c>
      <c r="AU19" s="283">
        <f t="shared" si="47"/>
        <v>0</v>
      </c>
      <c r="AV19" s="253">
        <f t="shared" si="17"/>
        <v>0.432</v>
      </c>
      <c r="AW19" s="256">
        <f t="shared" si="18"/>
        <v>0</v>
      </c>
      <c r="AX19" s="260"/>
      <c r="AY19" s="261"/>
      <c r="AZ19" s="256">
        <f t="shared" si="32"/>
        <v>0</v>
      </c>
      <c r="BA19" s="246"/>
      <c r="BB19" s="256">
        <v>0</v>
      </c>
      <c r="BC19" s="256">
        <v>0</v>
      </c>
      <c r="BD19" s="262">
        <f t="shared" si="33"/>
        <v>0</v>
      </c>
      <c r="BE19" s="256">
        <f t="shared" si="19"/>
        <v>0</v>
      </c>
      <c r="BH19" s="233">
        <f t="shared" si="34"/>
        <v>2023</v>
      </c>
      <c r="BI19" s="256">
        <v>0</v>
      </c>
      <c r="BJ19" s="265">
        <f t="shared" si="20"/>
        <v>0</v>
      </c>
      <c r="BK19" s="263">
        <f t="shared" si="21"/>
        <v>7.5590000000000002</v>
      </c>
      <c r="BL19" s="256">
        <f t="shared" si="44"/>
        <v>0</v>
      </c>
      <c r="BM19" s="263">
        <f t="shared" si="22"/>
        <v>0.15</v>
      </c>
      <c r="BN19" s="283">
        <f t="shared" si="48"/>
        <v>0</v>
      </c>
      <c r="BO19" s="264"/>
      <c r="BP19" s="256">
        <f t="shared" si="23"/>
        <v>0</v>
      </c>
      <c r="BR19" s="256">
        <f t="shared" si="49"/>
        <v>0</v>
      </c>
      <c r="BS19" s="256"/>
      <c r="BT19" s="256">
        <f t="shared" si="35"/>
        <v>0</v>
      </c>
      <c r="BW19" s="233">
        <f t="shared" si="36"/>
        <v>2023</v>
      </c>
      <c r="BX19" s="256">
        <f t="shared" si="24"/>
        <v>0</v>
      </c>
      <c r="BY19" s="265">
        <f t="shared" si="37"/>
        <v>0</v>
      </c>
      <c r="BZ19" s="266">
        <f t="shared" si="38"/>
        <v>0</v>
      </c>
      <c r="CA19" s="256">
        <f t="shared" si="39"/>
        <v>0</v>
      </c>
      <c r="CC19" s="256">
        <f t="shared" si="40"/>
        <v>0</v>
      </c>
      <c r="CD19" s="256">
        <f t="shared" si="40"/>
        <v>0</v>
      </c>
      <c r="CE19" s="256">
        <f t="shared" si="41"/>
        <v>0</v>
      </c>
      <c r="CF19" s="256"/>
      <c r="CG19" s="256">
        <f t="shared" si="45"/>
        <v>0</v>
      </c>
    </row>
    <row r="20" spans="1:106">
      <c r="A20" s="180" t="s">
        <v>283</v>
      </c>
      <c r="C20" s="271">
        <f>+'Gas Input Table Summary'!$D$14</f>
        <v>147.66999999999999</v>
      </c>
      <c r="E20" s="180" t="s">
        <v>284</v>
      </c>
      <c r="F20" s="225">
        <v>0</v>
      </c>
      <c r="G20" s="226"/>
      <c r="H20" s="226"/>
      <c r="J20" s="178">
        <f t="shared" si="25"/>
        <v>7</v>
      </c>
      <c r="L20" s="233">
        <f t="shared" si="26"/>
        <v>2024</v>
      </c>
      <c r="M20" s="238">
        <f t="shared" si="46"/>
        <v>0</v>
      </c>
      <c r="N20" s="253">
        <f t="shared" si="0"/>
        <v>3.0659999999999998</v>
      </c>
      <c r="O20" s="381">
        <f t="shared" si="1"/>
        <v>0</v>
      </c>
      <c r="P20" s="253">
        <f t="shared" si="2"/>
        <v>0</v>
      </c>
      <c r="Q20" s="254">
        <f t="shared" si="27"/>
        <v>0</v>
      </c>
      <c r="R20" s="382">
        <f t="shared" si="3"/>
        <v>0</v>
      </c>
      <c r="S20" s="377">
        <f t="shared" si="4"/>
        <v>0</v>
      </c>
      <c r="T20" s="254">
        <f t="shared" si="5"/>
        <v>158</v>
      </c>
      <c r="U20" s="383">
        <f t="shared" si="42"/>
        <v>0</v>
      </c>
      <c r="V20" s="238">
        <f t="shared" si="28"/>
        <v>0</v>
      </c>
      <c r="W20" s="255">
        <f t="shared" si="6"/>
        <v>2.2189999999999999</v>
      </c>
      <c r="X20" s="256">
        <f t="shared" si="7"/>
        <v>0</v>
      </c>
      <c r="Y20" s="256">
        <v>0</v>
      </c>
      <c r="Z20" s="256">
        <v>0</v>
      </c>
      <c r="AA20" s="254">
        <f t="shared" si="8"/>
        <v>0</v>
      </c>
      <c r="AB20" s="256">
        <f t="shared" si="9"/>
        <v>0</v>
      </c>
      <c r="AE20" s="233">
        <f t="shared" si="29"/>
        <v>2024</v>
      </c>
      <c r="AF20" s="256">
        <f t="shared" si="10"/>
        <v>0</v>
      </c>
      <c r="AG20" s="236">
        <f t="shared" si="11"/>
        <v>0</v>
      </c>
      <c r="AH20" s="256">
        <f t="shared" si="43"/>
        <v>0</v>
      </c>
      <c r="AJ20" s="257">
        <f t="shared" si="30"/>
        <v>0</v>
      </c>
      <c r="AK20" s="257">
        <f t="shared" si="30"/>
        <v>0</v>
      </c>
      <c r="AL20" s="258">
        <f t="shared" si="12"/>
        <v>0</v>
      </c>
      <c r="AN20" s="259">
        <f t="shared" si="13"/>
        <v>0</v>
      </c>
      <c r="AQ20" s="233">
        <f t="shared" si="31"/>
        <v>2024</v>
      </c>
      <c r="AR20" s="256">
        <f t="shared" si="14"/>
        <v>0</v>
      </c>
      <c r="AS20" s="256">
        <f t="shared" si="15"/>
        <v>0</v>
      </c>
      <c r="AT20" s="260">
        <f t="shared" si="16"/>
        <v>3.5999999999999997E-2</v>
      </c>
      <c r="AU20" s="283">
        <f t="shared" si="47"/>
        <v>0</v>
      </c>
      <c r="AV20" s="253">
        <f t="shared" si="17"/>
        <v>0.441</v>
      </c>
      <c r="AW20" s="256">
        <f t="shared" si="18"/>
        <v>0</v>
      </c>
      <c r="AX20" s="260"/>
      <c r="AY20" s="261"/>
      <c r="AZ20" s="256">
        <f t="shared" si="32"/>
        <v>0</v>
      </c>
      <c r="BA20" s="246"/>
      <c r="BB20" s="256">
        <v>0</v>
      </c>
      <c r="BC20" s="256">
        <v>0</v>
      </c>
      <c r="BD20" s="262">
        <f t="shared" si="33"/>
        <v>0</v>
      </c>
      <c r="BE20" s="256">
        <f t="shared" si="19"/>
        <v>0</v>
      </c>
      <c r="BH20" s="233">
        <f t="shared" si="34"/>
        <v>2024</v>
      </c>
      <c r="BI20" s="256">
        <v>0</v>
      </c>
      <c r="BJ20" s="265">
        <f t="shared" si="20"/>
        <v>0</v>
      </c>
      <c r="BK20" s="263">
        <f t="shared" si="21"/>
        <v>7.8230000000000004</v>
      </c>
      <c r="BL20" s="256">
        <f t="shared" si="44"/>
        <v>0</v>
      </c>
      <c r="BM20" s="263">
        <f t="shared" si="22"/>
        <v>0.156</v>
      </c>
      <c r="BN20" s="283">
        <f t="shared" si="48"/>
        <v>0</v>
      </c>
      <c r="BO20" s="264"/>
      <c r="BP20" s="256">
        <f t="shared" si="23"/>
        <v>0</v>
      </c>
      <c r="BR20" s="256">
        <f t="shared" si="49"/>
        <v>0</v>
      </c>
      <c r="BS20" s="256"/>
      <c r="BT20" s="256">
        <f t="shared" si="35"/>
        <v>0</v>
      </c>
      <c r="BW20" s="233">
        <f t="shared" si="36"/>
        <v>2024</v>
      </c>
      <c r="BX20" s="256">
        <f t="shared" si="24"/>
        <v>0</v>
      </c>
      <c r="BY20" s="265">
        <f t="shared" si="37"/>
        <v>0</v>
      </c>
      <c r="BZ20" s="266">
        <f t="shared" si="38"/>
        <v>0</v>
      </c>
      <c r="CA20" s="256">
        <f t="shared" si="39"/>
        <v>0</v>
      </c>
      <c r="CC20" s="256">
        <f t="shared" si="40"/>
        <v>0</v>
      </c>
      <c r="CD20" s="256">
        <f t="shared" si="40"/>
        <v>0</v>
      </c>
      <c r="CE20" s="256">
        <f t="shared" si="41"/>
        <v>0</v>
      </c>
      <c r="CF20" s="256"/>
      <c r="CG20" s="256">
        <f t="shared" si="45"/>
        <v>0</v>
      </c>
      <c r="DB20" s="233"/>
    </row>
    <row r="21" spans="1:106">
      <c r="A21" s="180" t="s">
        <v>245</v>
      </c>
      <c r="C21" s="221">
        <f>+'Gas Input Table Summary'!$D$15</f>
        <v>0.01</v>
      </c>
      <c r="E21" s="176" t="s">
        <v>282</v>
      </c>
      <c r="F21" s="269">
        <v>0</v>
      </c>
      <c r="G21" s="270"/>
      <c r="H21" s="270"/>
      <c r="J21" s="178">
        <f t="shared" si="25"/>
        <v>8</v>
      </c>
      <c r="L21" s="233">
        <f t="shared" si="26"/>
        <v>2025</v>
      </c>
      <c r="M21" s="238">
        <f t="shared" si="46"/>
        <v>0</v>
      </c>
      <c r="N21" s="253">
        <f t="shared" si="0"/>
        <v>3.1739999999999999</v>
      </c>
      <c r="O21" s="381">
        <f t="shared" si="1"/>
        <v>0</v>
      </c>
      <c r="P21" s="253">
        <f t="shared" si="2"/>
        <v>0</v>
      </c>
      <c r="Q21" s="254">
        <f t="shared" si="27"/>
        <v>0</v>
      </c>
      <c r="R21" s="382">
        <f t="shared" si="3"/>
        <v>0</v>
      </c>
      <c r="S21" s="377">
        <f t="shared" si="4"/>
        <v>0</v>
      </c>
      <c r="T21" s="254">
        <f t="shared" si="5"/>
        <v>160</v>
      </c>
      <c r="U21" s="383">
        <f t="shared" si="42"/>
        <v>0</v>
      </c>
      <c r="V21" s="238">
        <f t="shared" si="28"/>
        <v>0</v>
      </c>
      <c r="W21" s="255">
        <f t="shared" si="6"/>
        <v>2.2970000000000002</v>
      </c>
      <c r="X21" s="256">
        <f t="shared" si="7"/>
        <v>0</v>
      </c>
      <c r="Y21" s="256">
        <v>0</v>
      </c>
      <c r="Z21" s="256">
        <v>0</v>
      </c>
      <c r="AA21" s="254">
        <f t="shared" si="8"/>
        <v>0</v>
      </c>
      <c r="AB21" s="256">
        <f t="shared" si="9"/>
        <v>0</v>
      </c>
      <c r="AE21" s="233">
        <f t="shared" si="29"/>
        <v>2025</v>
      </c>
      <c r="AF21" s="256">
        <f t="shared" si="10"/>
        <v>0</v>
      </c>
      <c r="AG21" s="236">
        <f t="shared" si="11"/>
        <v>0</v>
      </c>
      <c r="AH21" s="256">
        <f t="shared" si="43"/>
        <v>0</v>
      </c>
      <c r="AJ21" s="257">
        <f t="shared" si="30"/>
        <v>0</v>
      </c>
      <c r="AK21" s="257">
        <f t="shared" si="30"/>
        <v>0</v>
      </c>
      <c r="AL21" s="258">
        <f t="shared" si="12"/>
        <v>0</v>
      </c>
      <c r="AN21" s="259">
        <f t="shared" si="13"/>
        <v>0</v>
      </c>
      <c r="AQ21" s="233">
        <f t="shared" si="31"/>
        <v>2025</v>
      </c>
      <c r="AR21" s="256">
        <f t="shared" si="14"/>
        <v>0</v>
      </c>
      <c r="AS21" s="256">
        <f t="shared" si="15"/>
        <v>0</v>
      </c>
      <c r="AT21" s="260">
        <f t="shared" si="16"/>
        <v>3.6999999999999998E-2</v>
      </c>
      <c r="AU21" s="283">
        <f t="shared" si="47"/>
        <v>0</v>
      </c>
      <c r="AV21" s="253">
        <f t="shared" si="17"/>
        <v>0.45100000000000001</v>
      </c>
      <c r="AW21" s="256">
        <f t="shared" si="18"/>
        <v>0</v>
      </c>
      <c r="AX21" s="260"/>
      <c r="AY21" s="261"/>
      <c r="AZ21" s="256">
        <f t="shared" si="32"/>
        <v>0</v>
      </c>
      <c r="BA21" s="246"/>
      <c r="BB21" s="256">
        <v>0</v>
      </c>
      <c r="BC21" s="256">
        <v>0</v>
      </c>
      <c r="BD21" s="262">
        <f t="shared" si="33"/>
        <v>0</v>
      </c>
      <c r="BE21" s="256">
        <f t="shared" si="19"/>
        <v>0</v>
      </c>
      <c r="BH21" s="233">
        <f t="shared" si="34"/>
        <v>2025</v>
      </c>
      <c r="BI21" s="256">
        <v>0</v>
      </c>
      <c r="BJ21" s="265">
        <f t="shared" si="20"/>
        <v>0</v>
      </c>
      <c r="BK21" s="263">
        <f t="shared" si="21"/>
        <v>8.0969999999999995</v>
      </c>
      <c r="BL21" s="256">
        <f t="shared" si="44"/>
        <v>0</v>
      </c>
      <c r="BM21" s="263">
        <f t="shared" si="22"/>
        <v>0.161</v>
      </c>
      <c r="BN21" s="283">
        <f t="shared" si="48"/>
        <v>0</v>
      </c>
      <c r="BO21" s="264"/>
      <c r="BP21" s="256">
        <f t="shared" si="23"/>
        <v>0</v>
      </c>
      <c r="BR21" s="256">
        <f t="shared" si="49"/>
        <v>0</v>
      </c>
      <c r="BS21" s="256"/>
      <c r="BT21" s="256">
        <f t="shared" si="35"/>
        <v>0</v>
      </c>
      <c r="BW21" s="233">
        <f t="shared" si="36"/>
        <v>2025</v>
      </c>
      <c r="BX21" s="256">
        <f t="shared" si="24"/>
        <v>0</v>
      </c>
      <c r="BY21" s="265">
        <f t="shared" si="37"/>
        <v>0</v>
      </c>
      <c r="BZ21" s="266">
        <f t="shared" si="38"/>
        <v>0</v>
      </c>
      <c r="CA21" s="256">
        <f t="shared" si="39"/>
        <v>0</v>
      </c>
      <c r="CC21" s="256">
        <f t="shared" si="40"/>
        <v>0</v>
      </c>
      <c r="CD21" s="256">
        <f t="shared" si="40"/>
        <v>0</v>
      </c>
      <c r="CE21" s="256">
        <f t="shared" si="41"/>
        <v>0</v>
      </c>
      <c r="CF21" s="256"/>
      <c r="CG21" s="256">
        <f t="shared" si="45"/>
        <v>0</v>
      </c>
      <c r="DB21" s="178">
        <f>$J14</f>
        <v>1</v>
      </c>
    </row>
    <row r="22" spans="1:106">
      <c r="F22" s="236"/>
      <c r="G22" s="237"/>
      <c r="H22" s="237"/>
      <c r="J22" s="178">
        <f t="shared" si="25"/>
        <v>9</v>
      </c>
      <c r="L22" s="233">
        <f t="shared" si="26"/>
        <v>2026</v>
      </c>
      <c r="M22" s="238">
        <f t="shared" si="46"/>
        <v>0</v>
      </c>
      <c r="N22" s="253">
        <f t="shared" si="0"/>
        <v>3.2850000000000001</v>
      </c>
      <c r="O22" s="381">
        <f t="shared" si="1"/>
        <v>0</v>
      </c>
      <c r="P22" s="253">
        <f t="shared" si="2"/>
        <v>0</v>
      </c>
      <c r="Q22" s="254">
        <f t="shared" si="27"/>
        <v>0</v>
      </c>
      <c r="R22" s="382">
        <f t="shared" si="3"/>
        <v>0</v>
      </c>
      <c r="S22" s="377">
        <f t="shared" si="4"/>
        <v>0</v>
      </c>
      <c r="T22" s="254">
        <f t="shared" si="5"/>
        <v>162</v>
      </c>
      <c r="U22" s="383">
        <f t="shared" si="42"/>
        <v>0</v>
      </c>
      <c r="V22" s="238">
        <f t="shared" si="28"/>
        <v>0</v>
      </c>
      <c r="W22" s="255">
        <f t="shared" si="6"/>
        <v>2.3769999999999998</v>
      </c>
      <c r="X22" s="256">
        <f t="shared" si="7"/>
        <v>0</v>
      </c>
      <c r="Y22" s="256">
        <v>0</v>
      </c>
      <c r="Z22" s="256">
        <v>0</v>
      </c>
      <c r="AA22" s="254">
        <f t="shared" si="8"/>
        <v>0</v>
      </c>
      <c r="AB22" s="256">
        <f t="shared" si="9"/>
        <v>0</v>
      </c>
      <c r="AE22" s="233">
        <f t="shared" si="29"/>
        <v>2026</v>
      </c>
      <c r="AF22" s="256">
        <f t="shared" si="10"/>
        <v>0</v>
      </c>
      <c r="AG22" s="236">
        <f t="shared" si="11"/>
        <v>0</v>
      </c>
      <c r="AH22" s="256">
        <f t="shared" si="43"/>
        <v>0</v>
      </c>
      <c r="AJ22" s="257">
        <f t="shared" si="30"/>
        <v>0</v>
      </c>
      <c r="AK22" s="257">
        <f t="shared" si="30"/>
        <v>0</v>
      </c>
      <c r="AL22" s="258">
        <f t="shared" si="12"/>
        <v>0</v>
      </c>
      <c r="AN22" s="259">
        <f t="shared" si="13"/>
        <v>0</v>
      </c>
      <c r="AQ22" s="233">
        <f t="shared" si="31"/>
        <v>2026</v>
      </c>
      <c r="AR22" s="256">
        <f t="shared" si="14"/>
        <v>0</v>
      </c>
      <c r="AS22" s="256">
        <f t="shared" si="15"/>
        <v>0</v>
      </c>
      <c r="AT22" s="260">
        <f t="shared" si="16"/>
        <v>3.7999999999999999E-2</v>
      </c>
      <c r="AU22" s="283">
        <f t="shared" si="47"/>
        <v>0</v>
      </c>
      <c r="AV22" s="253">
        <f t="shared" si="17"/>
        <v>0.46100000000000002</v>
      </c>
      <c r="AW22" s="256">
        <f t="shared" si="18"/>
        <v>0</v>
      </c>
      <c r="AX22" s="260"/>
      <c r="AY22" s="261"/>
      <c r="AZ22" s="256">
        <f t="shared" si="32"/>
        <v>0</v>
      </c>
      <c r="BA22" s="246"/>
      <c r="BB22" s="256">
        <v>0</v>
      </c>
      <c r="BC22" s="256">
        <v>0</v>
      </c>
      <c r="BD22" s="262">
        <f t="shared" si="33"/>
        <v>0</v>
      </c>
      <c r="BE22" s="256">
        <f t="shared" si="19"/>
        <v>0</v>
      </c>
      <c r="BH22" s="233">
        <f t="shared" si="34"/>
        <v>2026</v>
      </c>
      <c r="BI22" s="256">
        <v>0</v>
      </c>
      <c r="BJ22" s="265">
        <f t="shared" si="20"/>
        <v>0</v>
      </c>
      <c r="BK22" s="263">
        <f t="shared" si="21"/>
        <v>8.3800000000000008</v>
      </c>
      <c r="BL22" s="256">
        <f t="shared" si="44"/>
        <v>0</v>
      </c>
      <c r="BM22" s="263">
        <f t="shared" si="22"/>
        <v>0.16700000000000001</v>
      </c>
      <c r="BN22" s="283">
        <f t="shared" si="48"/>
        <v>0</v>
      </c>
      <c r="BO22" s="264"/>
      <c r="BP22" s="256">
        <f t="shared" si="23"/>
        <v>0</v>
      </c>
      <c r="BR22" s="256">
        <f t="shared" si="49"/>
        <v>0</v>
      </c>
      <c r="BS22" s="256"/>
      <c r="BT22" s="256">
        <f t="shared" si="35"/>
        <v>0</v>
      </c>
      <c r="BW22" s="233">
        <f t="shared" si="36"/>
        <v>2026</v>
      </c>
      <c r="BX22" s="256">
        <f t="shared" si="24"/>
        <v>0</v>
      </c>
      <c r="BY22" s="265">
        <f t="shared" si="37"/>
        <v>0</v>
      </c>
      <c r="BZ22" s="266">
        <f t="shared" si="38"/>
        <v>0</v>
      </c>
      <c r="CA22" s="256">
        <f t="shared" si="39"/>
        <v>0</v>
      </c>
      <c r="CC22" s="256">
        <f t="shared" si="40"/>
        <v>0</v>
      </c>
      <c r="CD22" s="256">
        <f t="shared" si="40"/>
        <v>0</v>
      </c>
      <c r="CE22" s="256">
        <f t="shared" si="41"/>
        <v>0</v>
      </c>
      <c r="CF22" s="256"/>
      <c r="CG22" s="256">
        <f t="shared" si="45"/>
        <v>0</v>
      </c>
      <c r="DB22" s="178">
        <f>$J15</f>
        <v>2</v>
      </c>
    </row>
    <row r="23" spans="1:106">
      <c r="A23" s="180" t="s">
        <v>285</v>
      </c>
      <c r="C23" s="272">
        <f>+'Gas Input Table Summary'!$D$16</f>
        <v>0.01</v>
      </c>
      <c r="E23" s="180" t="s">
        <v>286</v>
      </c>
      <c r="F23" s="384">
        <f>ROUND('Database Inputs'!D14,0)</f>
        <v>0</v>
      </c>
      <c r="G23" s="274"/>
      <c r="H23" s="274"/>
      <c r="J23" s="178">
        <f t="shared" si="25"/>
        <v>10</v>
      </c>
      <c r="L23" s="233">
        <f t="shared" si="26"/>
        <v>2027</v>
      </c>
      <c r="M23" s="238">
        <f t="shared" si="46"/>
        <v>0</v>
      </c>
      <c r="N23" s="253">
        <f t="shared" si="0"/>
        <v>3.4</v>
      </c>
      <c r="O23" s="381">
        <f t="shared" si="1"/>
        <v>0</v>
      </c>
      <c r="P23" s="253">
        <f t="shared" si="2"/>
        <v>0</v>
      </c>
      <c r="Q23" s="254">
        <f t="shared" si="27"/>
        <v>0</v>
      </c>
      <c r="R23" s="382">
        <f t="shared" si="3"/>
        <v>0</v>
      </c>
      <c r="S23" s="377">
        <f t="shared" si="4"/>
        <v>0</v>
      </c>
      <c r="T23" s="254">
        <f t="shared" si="5"/>
        <v>163</v>
      </c>
      <c r="U23" s="383">
        <f t="shared" si="42"/>
        <v>0</v>
      </c>
      <c r="V23" s="238">
        <f t="shared" si="28"/>
        <v>0</v>
      </c>
      <c r="W23" s="255">
        <f t="shared" si="6"/>
        <v>2.46</v>
      </c>
      <c r="X23" s="256">
        <f t="shared" si="7"/>
        <v>0</v>
      </c>
      <c r="Y23" s="256">
        <v>0</v>
      </c>
      <c r="Z23" s="256">
        <v>0</v>
      </c>
      <c r="AA23" s="254">
        <f t="shared" si="8"/>
        <v>0</v>
      </c>
      <c r="AB23" s="256">
        <f t="shared" si="9"/>
        <v>0</v>
      </c>
      <c r="AE23" s="233">
        <f t="shared" si="29"/>
        <v>2027</v>
      </c>
      <c r="AF23" s="256">
        <f t="shared" si="10"/>
        <v>0</v>
      </c>
      <c r="AG23" s="236">
        <f t="shared" si="11"/>
        <v>0</v>
      </c>
      <c r="AH23" s="256">
        <f t="shared" si="43"/>
        <v>0</v>
      </c>
      <c r="AJ23" s="257">
        <f t="shared" si="30"/>
        <v>0</v>
      </c>
      <c r="AK23" s="257">
        <f t="shared" si="30"/>
        <v>0</v>
      </c>
      <c r="AL23" s="258">
        <f t="shared" si="12"/>
        <v>0</v>
      </c>
      <c r="AN23" s="259">
        <f t="shared" si="13"/>
        <v>0</v>
      </c>
      <c r="AQ23" s="233">
        <f t="shared" si="31"/>
        <v>2027</v>
      </c>
      <c r="AR23" s="256">
        <f t="shared" si="14"/>
        <v>0</v>
      </c>
      <c r="AS23" s="256">
        <f t="shared" si="15"/>
        <v>0</v>
      </c>
      <c r="AT23" s="260">
        <f t="shared" si="16"/>
        <v>0.04</v>
      </c>
      <c r="AU23" s="283">
        <f t="shared" si="47"/>
        <v>0</v>
      </c>
      <c r="AV23" s="253">
        <f t="shared" si="17"/>
        <v>0.47099999999999997</v>
      </c>
      <c r="AW23" s="256">
        <f t="shared" si="18"/>
        <v>0</v>
      </c>
      <c r="AX23" s="260"/>
      <c r="AY23" s="261"/>
      <c r="AZ23" s="256">
        <f t="shared" si="32"/>
        <v>0</v>
      </c>
      <c r="BA23" s="246"/>
      <c r="BB23" s="256">
        <v>0</v>
      </c>
      <c r="BC23" s="256">
        <v>0</v>
      </c>
      <c r="BD23" s="262">
        <f t="shared" si="33"/>
        <v>0</v>
      </c>
      <c r="BE23" s="256">
        <f t="shared" si="19"/>
        <v>0</v>
      </c>
      <c r="BH23" s="233">
        <f t="shared" si="34"/>
        <v>2027</v>
      </c>
      <c r="BI23" s="256">
        <v>0</v>
      </c>
      <c r="BJ23" s="265">
        <f t="shared" si="20"/>
        <v>0</v>
      </c>
      <c r="BK23" s="263">
        <f t="shared" si="21"/>
        <v>8.6739999999999995</v>
      </c>
      <c r="BL23" s="256">
        <f t="shared" si="44"/>
        <v>0</v>
      </c>
      <c r="BM23" s="263">
        <f t="shared" si="22"/>
        <v>0.17299999999999999</v>
      </c>
      <c r="BN23" s="283">
        <f t="shared" si="48"/>
        <v>0</v>
      </c>
      <c r="BO23" s="264"/>
      <c r="BP23" s="256">
        <f t="shared" si="23"/>
        <v>0</v>
      </c>
      <c r="BR23" s="256">
        <f t="shared" si="49"/>
        <v>0</v>
      </c>
      <c r="BS23" s="256"/>
      <c r="BT23" s="256">
        <f t="shared" si="35"/>
        <v>0</v>
      </c>
      <c r="BW23" s="233">
        <f t="shared" si="36"/>
        <v>2027</v>
      </c>
      <c r="BX23" s="256">
        <f t="shared" si="24"/>
        <v>0</v>
      </c>
      <c r="BY23" s="265">
        <f t="shared" si="37"/>
        <v>0</v>
      </c>
      <c r="BZ23" s="266">
        <f t="shared" si="38"/>
        <v>0</v>
      </c>
      <c r="CA23" s="256">
        <f t="shared" si="39"/>
        <v>0</v>
      </c>
      <c r="CC23" s="256">
        <f t="shared" si="40"/>
        <v>0</v>
      </c>
      <c r="CD23" s="256">
        <f t="shared" si="40"/>
        <v>0</v>
      </c>
      <c r="CE23" s="256">
        <f t="shared" si="41"/>
        <v>0</v>
      </c>
      <c r="CF23" s="256"/>
      <c r="CG23" s="256">
        <f t="shared" si="45"/>
        <v>0</v>
      </c>
      <c r="DB23" s="178">
        <f>$J16</f>
        <v>3</v>
      </c>
    </row>
    <row r="24" spans="1:106">
      <c r="F24" s="236"/>
      <c r="G24" s="237"/>
      <c r="H24" s="237"/>
      <c r="J24" s="178">
        <f t="shared" si="25"/>
        <v>11</v>
      </c>
      <c r="L24" s="233">
        <f t="shared" si="26"/>
        <v>2028</v>
      </c>
      <c r="M24" s="238">
        <f t="shared" si="46"/>
        <v>0</v>
      </c>
      <c r="N24" s="253">
        <f t="shared" si="0"/>
        <v>3.5190000000000001</v>
      </c>
      <c r="O24" s="381">
        <f t="shared" si="1"/>
        <v>0</v>
      </c>
      <c r="P24" s="253">
        <f t="shared" si="2"/>
        <v>0</v>
      </c>
      <c r="Q24" s="254">
        <f t="shared" si="27"/>
        <v>0</v>
      </c>
      <c r="R24" s="382">
        <f t="shared" si="3"/>
        <v>0</v>
      </c>
      <c r="S24" s="377">
        <f t="shared" si="4"/>
        <v>0</v>
      </c>
      <c r="T24" s="254">
        <f t="shared" si="5"/>
        <v>165</v>
      </c>
      <c r="U24" s="383">
        <f t="shared" si="42"/>
        <v>0</v>
      </c>
      <c r="V24" s="238">
        <f t="shared" si="28"/>
        <v>0</v>
      </c>
      <c r="W24" s="255">
        <f t="shared" si="6"/>
        <v>2.5459999999999998</v>
      </c>
      <c r="X24" s="256">
        <f t="shared" si="7"/>
        <v>0</v>
      </c>
      <c r="Y24" s="256">
        <v>0</v>
      </c>
      <c r="Z24" s="256">
        <v>0</v>
      </c>
      <c r="AA24" s="254">
        <f t="shared" si="8"/>
        <v>0</v>
      </c>
      <c r="AB24" s="256">
        <f t="shared" si="9"/>
        <v>0</v>
      </c>
      <c r="AE24" s="233">
        <f t="shared" si="29"/>
        <v>2028</v>
      </c>
      <c r="AF24" s="256">
        <f t="shared" si="10"/>
        <v>0</v>
      </c>
      <c r="AG24" s="236">
        <f t="shared" si="11"/>
        <v>0</v>
      </c>
      <c r="AH24" s="256">
        <f t="shared" si="43"/>
        <v>0</v>
      </c>
      <c r="AJ24" s="257">
        <f t="shared" si="30"/>
        <v>0</v>
      </c>
      <c r="AK24" s="257">
        <f t="shared" si="30"/>
        <v>0</v>
      </c>
      <c r="AL24" s="258">
        <f t="shared" si="12"/>
        <v>0</v>
      </c>
      <c r="AN24" s="259">
        <f t="shared" si="13"/>
        <v>0</v>
      </c>
      <c r="AQ24" s="233">
        <f t="shared" si="31"/>
        <v>2028</v>
      </c>
      <c r="AR24" s="256">
        <f t="shared" si="14"/>
        <v>0</v>
      </c>
      <c r="AS24" s="256">
        <f t="shared" si="15"/>
        <v>0</v>
      </c>
      <c r="AT24" s="260">
        <f t="shared" si="16"/>
        <v>4.1000000000000002E-2</v>
      </c>
      <c r="AU24" s="283">
        <f t="shared" si="47"/>
        <v>0</v>
      </c>
      <c r="AV24" s="253">
        <f t="shared" si="17"/>
        <v>0.48099999999999998</v>
      </c>
      <c r="AW24" s="256">
        <f t="shared" si="18"/>
        <v>0</v>
      </c>
      <c r="AX24" s="260"/>
      <c r="AY24" s="261"/>
      <c r="AZ24" s="256">
        <f t="shared" si="32"/>
        <v>0</v>
      </c>
      <c r="BA24" s="246"/>
      <c r="BB24" s="256">
        <v>0</v>
      </c>
      <c r="BC24" s="256">
        <v>0</v>
      </c>
      <c r="BD24" s="262">
        <f t="shared" si="33"/>
        <v>0</v>
      </c>
      <c r="BE24" s="256">
        <f t="shared" si="19"/>
        <v>0</v>
      </c>
      <c r="BH24" s="233">
        <f t="shared" si="34"/>
        <v>2028</v>
      </c>
      <c r="BI24" s="256">
        <v>0</v>
      </c>
      <c r="BJ24" s="265">
        <f t="shared" si="20"/>
        <v>0</v>
      </c>
      <c r="BK24" s="263">
        <f t="shared" si="21"/>
        <v>8.9770000000000003</v>
      </c>
      <c r="BL24" s="256">
        <f t="shared" si="44"/>
        <v>0</v>
      </c>
      <c r="BM24" s="263">
        <f t="shared" si="22"/>
        <v>0.17899999999999999</v>
      </c>
      <c r="BN24" s="283">
        <f t="shared" si="48"/>
        <v>0</v>
      </c>
      <c r="BO24" s="264"/>
      <c r="BP24" s="256">
        <f t="shared" si="23"/>
        <v>0</v>
      </c>
      <c r="BR24" s="256">
        <f t="shared" si="49"/>
        <v>0</v>
      </c>
      <c r="BS24" s="256"/>
      <c r="BT24" s="256">
        <f t="shared" si="35"/>
        <v>0</v>
      </c>
      <c r="BW24" s="233">
        <f t="shared" si="36"/>
        <v>2028</v>
      </c>
      <c r="BX24" s="256">
        <f t="shared" si="24"/>
        <v>0</v>
      </c>
      <c r="BY24" s="265">
        <f t="shared" si="37"/>
        <v>0</v>
      </c>
      <c r="BZ24" s="266">
        <f t="shared" si="38"/>
        <v>0</v>
      </c>
      <c r="CA24" s="256">
        <f t="shared" si="39"/>
        <v>0</v>
      </c>
      <c r="CC24" s="256">
        <f t="shared" si="40"/>
        <v>0</v>
      </c>
      <c r="CD24" s="256">
        <f t="shared" si="40"/>
        <v>0</v>
      </c>
      <c r="CE24" s="256">
        <f t="shared" si="41"/>
        <v>0</v>
      </c>
      <c r="CF24" s="256"/>
      <c r="CG24" s="256">
        <f t="shared" si="45"/>
        <v>0</v>
      </c>
      <c r="DB24" s="178">
        <f>$J17</f>
        <v>4</v>
      </c>
    </row>
    <row r="25" spans="1:106">
      <c r="A25" s="176" t="s">
        <v>287</v>
      </c>
      <c r="C25" s="219">
        <f>+'Gas Input Table Summary'!$D$17</f>
        <v>0</v>
      </c>
      <c r="E25" s="275" t="s">
        <v>288</v>
      </c>
      <c r="F25" s="276">
        <f>+ROUND(F32/F30,3)</f>
        <v>0</v>
      </c>
      <c r="G25" s="385"/>
      <c r="H25" s="385"/>
      <c r="J25" s="178">
        <f t="shared" si="25"/>
        <v>12</v>
      </c>
      <c r="L25" s="233">
        <f t="shared" si="26"/>
        <v>2029</v>
      </c>
      <c r="M25" s="238">
        <f t="shared" si="46"/>
        <v>0</v>
      </c>
      <c r="N25" s="253">
        <f t="shared" si="0"/>
        <v>3.6419999999999999</v>
      </c>
      <c r="O25" s="381">
        <f t="shared" si="1"/>
        <v>0</v>
      </c>
      <c r="P25" s="253">
        <f t="shared" si="2"/>
        <v>0</v>
      </c>
      <c r="Q25" s="254">
        <f t="shared" si="27"/>
        <v>0</v>
      </c>
      <c r="R25" s="382">
        <f t="shared" si="3"/>
        <v>0</v>
      </c>
      <c r="S25" s="377">
        <f t="shared" si="4"/>
        <v>0</v>
      </c>
      <c r="T25" s="254">
        <f t="shared" si="5"/>
        <v>166</v>
      </c>
      <c r="U25" s="383">
        <f t="shared" si="42"/>
        <v>0</v>
      </c>
      <c r="V25" s="238">
        <f t="shared" si="28"/>
        <v>0</v>
      </c>
      <c r="W25" s="255">
        <f t="shared" si="6"/>
        <v>2.6349999999999998</v>
      </c>
      <c r="X25" s="256">
        <f t="shared" si="7"/>
        <v>0</v>
      </c>
      <c r="Y25" s="256">
        <v>0</v>
      </c>
      <c r="Z25" s="256">
        <v>0</v>
      </c>
      <c r="AA25" s="254">
        <f t="shared" si="8"/>
        <v>0</v>
      </c>
      <c r="AB25" s="256">
        <f t="shared" si="9"/>
        <v>0</v>
      </c>
      <c r="AE25" s="233">
        <f t="shared" si="29"/>
        <v>2029</v>
      </c>
      <c r="AF25" s="256">
        <f t="shared" si="10"/>
        <v>0</v>
      </c>
      <c r="AG25" s="236">
        <f t="shared" si="11"/>
        <v>0</v>
      </c>
      <c r="AH25" s="256">
        <f t="shared" si="43"/>
        <v>0</v>
      </c>
      <c r="AJ25" s="257">
        <f t="shared" si="30"/>
        <v>0</v>
      </c>
      <c r="AK25" s="257">
        <f t="shared" si="30"/>
        <v>0</v>
      </c>
      <c r="AL25" s="258">
        <f t="shared" si="12"/>
        <v>0</v>
      </c>
      <c r="AN25" s="259">
        <f t="shared" si="13"/>
        <v>0</v>
      </c>
      <c r="AQ25" s="233">
        <f t="shared" si="31"/>
        <v>2029</v>
      </c>
      <c r="AR25" s="256">
        <f t="shared" si="14"/>
        <v>0</v>
      </c>
      <c r="AS25" s="256">
        <f t="shared" si="15"/>
        <v>0</v>
      </c>
      <c r="AT25" s="260">
        <f t="shared" si="16"/>
        <v>4.2000000000000003E-2</v>
      </c>
      <c r="AU25" s="283">
        <f t="shared" si="47"/>
        <v>0</v>
      </c>
      <c r="AV25" s="253">
        <f t="shared" si="17"/>
        <v>0.49099999999999999</v>
      </c>
      <c r="AW25" s="256">
        <f t="shared" si="18"/>
        <v>0</v>
      </c>
      <c r="AX25" s="260"/>
      <c r="AY25" s="261"/>
      <c r="AZ25" s="256">
        <f t="shared" si="32"/>
        <v>0</v>
      </c>
      <c r="BA25" s="246"/>
      <c r="BB25" s="256">
        <v>0</v>
      </c>
      <c r="BC25" s="256">
        <v>0</v>
      </c>
      <c r="BD25" s="262">
        <f t="shared" si="33"/>
        <v>0</v>
      </c>
      <c r="BE25" s="256">
        <f t="shared" si="19"/>
        <v>0</v>
      </c>
      <c r="BH25" s="233">
        <f t="shared" si="34"/>
        <v>2029</v>
      </c>
      <c r="BI25" s="256">
        <v>0</v>
      </c>
      <c r="BJ25" s="265">
        <f t="shared" si="20"/>
        <v>0</v>
      </c>
      <c r="BK25" s="263">
        <f t="shared" si="21"/>
        <v>9.2919999999999998</v>
      </c>
      <c r="BL25" s="256">
        <f t="shared" si="44"/>
        <v>0</v>
      </c>
      <c r="BM25" s="263">
        <f t="shared" si="22"/>
        <v>0.185</v>
      </c>
      <c r="BN25" s="283">
        <f t="shared" si="48"/>
        <v>0</v>
      </c>
      <c r="BO25" s="264"/>
      <c r="BP25" s="256">
        <f t="shared" si="23"/>
        <v>0</v>
      </c>
      <c r="BR25" s="256">
        <f t="shared" si="49"/>
        <v>0</v>
      </c>
      <c r="BS25" s="256"/>
      <c r="BT25" s="256">
        <f t="shared" si="35"/>
        <v>0</v>
      </c>
      <c r="BW25" s="233">
        <f t="shared" si="36"/>
        <v>2029</v>
      </c>
      <c r="BX25" s="256">
        <f t="shared" si="24"/>
        <v>0</v>
      </c>
      <c r="BY25" s="265">
        <f t="shared" si="37"/>
        <v>0</v>
      </c>
      <c r="BZ25" s="266">
        <f t="shared" si="38"/>
        <v>0</v>
      </c>
      <c r="CA25" s="256">
        <f t="shared" si="39"/>
        <v>0</v>
      </c>
      <c r="CC25" s="256">
        <f t="shared" si="40"/>
        <v>0</v>
      </c>
      <c r="CD25" s="256">
        <f t="shared" si="40"/>
        <v>0</v>
      </c>
      <c r="CE25" s="256">
        <f t="shared" si="41"/>
        <v>0</v>
      </c>
      <c r="CF25" s="256"/>
      <c r="CG25" s="256">
        <f t="shared" si="45"/>
        <v>0</v>
      </c>
      <c r="DB25" s="178"/>
    </row>
    <row r="26" spans="1:106">
      <c r="A26" s="180" t="s">
        <v>245</v>
      </c>
      <c r="C26" s="221">
        <f>+'Gas Input Table Summary'!$D$18</f>
        <v>0</v>
      </c>
      <c r="F26" s="236"/>
      <c r="G26" s="237"/>
      <c r="H26" s="237"/>
      <c r="J26" s="178">
        <f t="shared" si="25"/>
        <v>13</v>
      </c>
      <c r="L26" s="233">
        <f t="shared" si="26"/>
        <v>2030</v>
      </c>
      <c r="M26" s="238">
        <f t="shared" si="46"/>
        <v>0</v>
      </c>
      <c r="N26" s="253">
        <f t="shared" si="0"/>
        <v>3.7690000000000001</v>
      </c>
      <c r="O26" s="381">
        <f t="shared" si="1"/>
        <v>0</v>
      </c>
      <c r="P26" s="253">
        <f t="shared" si="2"/>
        <v>0</v>
      </c>
      <c r="Q26" s="254">
        <f t="shared" si="27"/>
        <v>0</v>
      </c>
      <c r="R26" s="382">
        <f t="shared" si="3"/>
        <v>0</v>
      </c>
      <c r="S26" s="377">
        <f t="shared" si="4"/>
        <v>0</v>
      </c>
      <c r="T26" s="254">
        <f t="shared" si="5"/>
        <v>168</v>
      </c>
      <c r="U26" s="383">
        <f t="shared" si="42"/>
        <v>0</v>
      </c>
      <c r="V26" s="238">
        <f t="shared" si="28"/>
        <v>0</v>
      </c>
      <c r="W26" s="255">
        <f t="shared" si="6"/>
        <v>2.7280000000000002</v>
      </c>
      <c r="X26" s="256">
        <f t="shared" si="7"/>
        <v>0</v>
      </c>
      <c r="Y26" s="256">
        <v>0</v>
      </c>
      <c r="Z26" s="256">
        <v>0</v>
      </c>
      <c r="AA26" s="254">
        <f t="shared" si="8"/>
        <v>0</v>
      </c>
      <c r="AB26" s="256">
        <f t="shared" si="9"/>
        <v>0</v>
      </c>
      <c r="AE26" s="233">
        <f t="shared" si="29"/>
        <v>2030</v>
      </c>
      <c r="AF26" s="256">
        <f t="shared" si="10"/>
        <v>0</v>
      </c>
      <c r="AG26" s="236">
        <f t="shared" si="11"/>
        <v>0</v>
      </c>
      <c r="AH26" s="256">
        <f t="shared" si="43"/>
        <v>0</v>
      </c>
      <c r="AJ26" s="257">
        <f t="shared" si="30"/>
        <v>0</v>
      </c>
      <c r="AK26" s="257">
        <f t="shared" si="30"/>
        <v>0</v>
      </c>
      <c r="AL26" s="258">
        <f t="shared" si="12"/>
        <v>0</v>
      </c>
      <c r="AN26" s="259">
        <f t="shared" si="13"/>
        <v>0</v>
      </c>
      <c r="AQ26" s="233">
        <f t="shared" si="31"/>
        <v>2030</v>
      </c>
      <c r="AR26" s="256">
        <f t="shared" si="14"/>
        <v>0</v>
      </c>
      <c r="AS26" s="256">
        <f t="shared" si="15"/>
        <v>0</v>
      </c>
      <c r="AT26" s="260">
        <f t="shared" si="16"/>
        <v>4.3999999999999997E-2</v>
      </c>
      <c r="AU26" s="283">
        <f t="shared" si="47"/>
        <v>0</v>
      </c>
      <c r="AV26" s="253">
        <f t="shared" si="17"/>
        <v>0.502</v>
      </c>
      <c r="AW26" s="256">
        <f t="shared" si="18"/>
        <v>0</v>
      </c>
      <c r="AX26" s="260"/>
      <c r="AY26" s="261"/>
      <c r="AZ26" s="256">
        <f t="shared" si="32"/>
        <v>0</v>
      </c>
      <c r="BA26" s="246"/>
      <c r="BB26" s="256">
        <v>0</v>
      </c>
      <c r="BC26" s="256">
        <v>0</v>
      </c>
      <c r="BD26" s="262">
        <f t="shared" si="33"/>
        <v>0</v>
      </c>
      <c r="BE26" s="256">
        <f t="shared" si="19"/>
        <v>0</v>
      </c>
      <c r="BH26" s="233">
        <f t="shared" si="34"/>
        <v>2030</v>
      </c>
      <c r="BI26" s="256">
        <v>0</v>
      </c>
      <c r="BJ26" s="265">
        <f t="shared" si="20"/>
        <v>0</v>
      </c>
      <c r="BK26" s="263">
        <f t="shared" si="21"/>
        <v>9.6170000000000009</v>
      </c>
      <c r="BL26" s="256">
        <f t="shared" si="44"/>
        <v>0</v>
      </c>
      <c r="BM26" s="263">
        <f t="shared" si="22"/>
        <v>0.191</v>
      </c>
      <c r="BN26" s="283">
        <f t="shared" si="48"/>
        <v>0</v>
      </c>
      <c r="BO26" s="264"/>
      <c r="BP26" s="256">
        <f t="shared" si="23"/>
        <v>0</v>
      </c>
      <c r="BR26" s="256">
        <f t="shared" si="49"/>
        <v>0</v>
      </c>
      <c r="BS26" s="256"/>
      <c r="BT26" s="256">
        <f t="shared" si="35"/>
        <v>0</v>
      </c>
      <c r="BW26" s="233">
        <f t="shared" si="36"/>
        <v>2030</v>
      </c>
      <c r="BX26" s="256">
        <f t="shared" si="24"/>
        <v>0</v>
      </c>
      <c r="BY26" s="265">
        <f t="shared" si="37"/>
        <v>0</v>
      </c>
      <c r="BZ26" s="266">
        <f t="shared" si="38"/>
        <v>0</v>
      </c>
      <c r="CA26" s="256">
        <f t="shared" si="39"/>
        <v>0</v>
      </c>
      <c r="CC26" s="256">
        <f t="shared" si="40"/>
        <v>0</v>
      </c>
      <c r="CD26" s="256">
        <f t="shared" si="40"/>
        <v>0</v>
      </c>
      <c r="CE26" s="256">
        <f t="shared" si="41"/>
        <v>0</v>
      </c>
      <c r="CF26" s="256"/>
      <c r="CG26" s="256">
        <f t="shared" si="45"/>
        <v>0</v>
      </c>
      <c r="DB26" s="178"/>
    </row>
    <row r="27" spans="1:106">
      <c r="A27" s="180"/>
      <c r="C27" s="221"/>
      <c r="E27" s="180" t="s">
        <v>289</v>
      </c>
      <c r="F27" s="265">
        <v>0</v>
      </c>
      <c r="G27" s="238"/>
      <c r="H27" s="238"/>
      <c r="J27" s="178">
        <f t="shared" si="25"/>
        <v>14</v>
      </c>
      <c r="L27" s="233">
        <f t="shared" si="26"/>
        <v>2031</v>
      </c>
      <c r="M27" s="238">
        <f t="shared" si="46"/>
        <v>0</v>
      </c>
      <c r="N27" s="253">
        <f t="shared" si="0"/>
        <v>3.9009999999999998</v>
      </c>
      <c r="O27" s="381">
        <f t="shared" si="1"/>
        <v>0</v>
      </c>
      <c r="P27" s="253">
        <f t="shared" si="2"/>
        <v>0</v>
      </c>
      <c r="Q27" s="254">
        <f t="shared" si="27"/>
        <v>0</v>
      </c>
      <c r="R27" s="382">
        <f t="shared" si="3"/>
        <v>0</v>
      </c>
      <c r="S27" s="377">
        <f t="shared" si="4"/>
        <v>0</v>
      </c>
      <c r="T27" s="254">
        <f t="shared" si="5"/>
        <v>170</v>
      </c>
      <c r="U27" s="383">
        <f t="shared" si="42"/>
        <v>0</v>
      </c>
      <c r="V27" s="238">
        <f t="shared" si="28"/>
        <v>0</v>
      </c>
      <c r="W27" s="255">
        <f t="shared" si="6"/>
        <v>2.823</v>
      </c>
      <c r="X27" s="256">
        <f t="shared" si="7"/>
        <v>0</v>
      </c>
      <c r="Y27" s="256">
        <v>0</v>
      </c>
      <c r="Z27" s="256">
        <v>0</v>
      </c>
      <c r="AA27" s="254">
        <f t="shared" si="8"/>
        <v>0</v>
      </c>
      <c r="AB27" s="256">
        <f t="shared" si="9"/>
        <v>0</v>
      </c>
      <c r="AE27" s="233">
        <f t="shared" si="29"/>
        <v>2031</v>
      </c>
      <c r="AF27" s="256">
        <f t="shared" si="10"/>
        <v>0</v>
      </c>
      <c r="AG27" s="236">
        <f t="shared" si="11"/>
        <v>0</v>
      </c>
      <c r="AH27" s="256">
        <f t="shared" si="43"/>
        <v>0</v>
      </c>
      <c r="AJ27" s="257">
        <f t="shared" si="30"/>
        <v>0</v>
      </c>
      <c r="AK27" s="257">
        <f t="shared" si="30"/>
        <v>0</v>
      </c>
      <c r="AL27" s="258">
        <f t="shared" si="12"/>
        <v>0</v>
      </c>
      <c r="AN27" s="259">
        <f t="shared" si="13"/>
        <v>0</v>
      </c>
      <c r="AQ27" s="233">
        <f t="shared" si="31"/>
        <v>2031</v>
      </c>
      <c r="AR27" s="256">
        <f t="shared" si="14"/>
        <v>0</v>
      </c>
      <c r="AS27" s="256">
        <f t="shared" si="15"/>
        <v>0</v>
      </c>
      <c r="AT27" s="260">
        <f t="shared" si="16"/>
        <v>4.4999999999999998E-2</v>
      </c>
      <c r="AU27" s="283">
        <f t="shared" si="47"/>
        <v>0</v>
      </c>
      <c r="AV27" s="253">
        <f t="shared" si="17"/>
        <v>0.51300000000000001</v>
      </c>
      <c r="AW27" s="256">
        <f t="shared" si="18"/>
        <v>0</v>
      </c>
      <c r="AX27" s="260"/>
      <c r="AY27" s="261"/>
      <c r="AZ27" s="256">
        <f t="shared" si="32"/>
        <v>0</v>
      </c>
      <c r="BA27" s="246"/>
      <c r="BB27" s="256">
        <v>0</v>
      </c>
      <c r="BC27" s="256">
        <v>0</v>
      </c>
      <c r="BD27" s="262">
        <f t="shared" si="33"/>
        <v>0</v>
      </c>
      <c r="BE27" s="256">
        <f t="shared" si="19"/>
        <v>0</v>
      </c>
      <c r="BH27" s="233">
        <f t="shared" si="34"/>
        <v>2031</v>
      </c>
      <c r="BI27" s="256">
        <v>0</v>
      </c>
      <c r="BJ27" s="265">
        <f t="shared" si="20"/>
        <v>0</v>
      </c>
      <c r="BK27" s="263">
        <f t="shared" si="21"/>
        <v>9.9529999999999994</v>
      </c>
      <c r="BL27" s="256">
        <f t="shared" si="44"/>
        <v>0</v>
      </c>
      <c r="BM27" s="263">
        <f t="shared" si="22"/>
        <v>0.19800000000000001</v>
      </c>
      <c r="BN27" s="283">
        <f t="shared" si="48"/>
        <v>0</v>
      </c>
      <c r="BO27" s="264"/>
      <c r="BP27" s="256">
        <f t="shared" si="23"/>
        <v>0</v>
      </c>
      <c r="BR27" s="256">
        <f t="shared" si="49"/>
        <v>0</v>
      </c>
      <c r="BS27" s="256"/>
      <c r="BT27" s="256">
        <f t="shared" si="35"/>
        <v>0</v>
      </c>
      <c r="BW27" s="233">
        <f t="shared" si="36"/>
        <v>2031</v>
      </c>
      <c r="BX27" s="256">
        <f t="shared" si="24"/>
        <v>0</v>
      </c>
      <c r="BY27" s="265">
        <f t="shared" si="37"/>
        <v>0</v>
      </c>
      <c r="BZ27" s="266">
        <f t="shared" si="38"/>
        <v>0</v>
      </c>
      <c r="CA27" s="256">
        <f t="shared" si="39"/>
        <v>0</v>
      </c>
      <c r="CC27" s="256">
        <f t="shared" si="40"/>
        <v>0</v>
      </c>
      <c r="CD27" s="256">
        <f t="shared" si="40"/>
        <v>0</v>
      </c>
      <c r="CE27" s="256">
        <f t="shared" si="41"/>
        <v>0</v>
      </c>
      <c r="CF27" s="256"/>
      <c r="CG27" s="256">
        <f t="shared" si="45"/>
        <v>0</v>
      </c>
      <c r="DB27" s="178"/>
    </row>
    <row r="28" spans="1:106">
      <c r="A28" s="180" t="s">
        <v>290</v>
      </c>
      <c r="C28" s="375">
        <f>+'Gas Input Table Summary'!$D$19</f>
        <v>2.6630000000000001E-2</v>
      </c>
      <c r="E28" s="180" t="s">
        <v>291</v>
      </c>
      <c r="F28" s="265">
        <v>0</v>
      </c>
      <c r="G28" s="238"/>
      <c r="H28" s="238"/>
      <c r="J28" s="178">
        <f t="shared" si="25"/>
        <v>15</v>
      </c>
      <c r="L28" s="233">
        <f t="shared" si="26"/>
        <v>2032</v>
      </c>
      <c r="M28" s="238">
        <f t="shared" si="46"/>
        <v>0</v>
      </c>
      <c r="N28" s="253">
        <f t="shared" si="0"/>
        <v>4.0380000000000003</v>
      </c>
      <c r="O28" s="381">
        <f t="shared" si="1"/>
        <v>0</v>
      </c>
      <c r="P28" s="253">
        <f t="shared" si="2"/>
        <v>0</v>
      </c>
      <c r="Q28" s="254">
        <f t="shared" si="27"/>
        <v>0</v>
      </c>
      <c r="R28" s="382">
        <f t="shared" si="3"/>
        <v>0</v>
      </c>
      <c r="S28" s="377">
        <f t="shared" si="4"/>
        <v>0</v>
      </c>
      <c r="T28" s="254">
        <f t="shared" si="5"/>
        <v>171</v>
      </c>
      <c r="U28" s="383">
        <f t="shared" si="42"/>
        <v>0</v>
      </c>
      <c r="V28" s="238">
        <f t="shared" si="28"/>
        <v>0</v>
      </c>
      <c r="W28" s="255">
        <f t="shared" si="6"/>
        <v>2.9220000000000002</v>
      </c>
      <c r="X28" s="256">
        <f t="shared" si="7"/>
        <v>0</v>
      </c>
      <c r="Y28" s="256">
        <v>0</v>
      </c>
      <c r="Z28" s="256">
        <v>0</v>
      </c>
      <c r="AA28" s="254">
        <f t="shared" si="8"/>
        <v>0</v>
      </c>
      <c r="AB28" s="256">
        <f t="shared" si="9"/>
        <v>0</v>
      </c>
      <c r="AE28" s="233">
        <f t="shared" si="29"/>
        <v>2032</v>
      </c>
      <c r="AF28" s="256">
        <f t="shared" si="10"/>
        <v>0</v>
      </c>
      <c r="AG28" s="236">
        <f t="shared" si="11"/>
        <v>0</v>
      </c>
      <c r="AH28" s="256">
        <f t="shared" si="43"/>
        <v>0</v>
      </c>
      <c r="AJ28" s="257">
        <f t="shared" si="30"/>
        <v>0</v>
      </c>
      <c r="AK28" s="257">
        <f t="shared" si="30"/>
        <v>0</v>
      </c>
      <c r="AL28" s="258">
        <f t="shared" si="12"/>
        <v>0</v>
      </c>
      <c r="AN28" s="259">
        <f t="shared" si="13"/>
        <v>0</v>
      </c>
      <c r="AQ28" s="233">
        <f t="shared" si="31"/>
        <v>2032</v>
      </c>
      <c r="AR28" s="256">
        <f t="shared" si="14"/>
        <v>0</v>
      </c>
      <c r="AS28" s="256">
        <f t="shared" si="15"/>
        <v>0</v>
      </c>
      <c r="AT28" s="260">
        <f t="shared" si="16"/>
        <v>4.7E-2</v>
      </c>
      <c r="AU28" s="283">
        <f t="shared" si="47"/>
        <v>0</v>
      </c>
      <c r="AV28" s="253">
        <f t="shared" si="17"/>
        <v>0.52400000000000002</v>
      </c>
      <c r="AW28" s="256">
        <f t="shared" si="18"/>
        <v>0</v>
      </c>
      <c r="AX28" s="260"/>
      <c r="AY28" s="261"/>
      <c r="AZ28" s="256">
        <f t="shared" si="32"/>
        <v>0</v>
      </c>
      <c r="BA28" s="246"/>
      <c r="BB28" s="256">
        <v>0</v>
      </c>
      <c r="BC28" s="256">
        <v>0</v>
      </c>
      <c r="BD28" s="262">
        <f t="shared" si="33"/>
        <v>0</v>
      </c>
      <c r="BE28" s="256">
        <f t="shared" si="19"/>
        <v>0</v>
      </c>
      <c r="BH28" s="233">
        <f t="shared" si="34"/>
        <v>2032</v>
      </c>
      <c r="BI28" s="256">
        <v>0</v>
      </c>
      <c r="BJ28" s="265">
        <f t="shared" si="20"/>
        <v>0</v>
      </c>
      <c r="BK28" s="263">
        <f t="shared" si="21"/>
        <v>10.302</v>
      </c>
      <c r="BL28" s="256">
        <f t="shared" si="44"/>
        <v>0</v>
      </c>
      <c r="BM28" s="263">
        <f t="shared" si="22"/>
        <v>0.20499999999999999</v>
      </c>
      <c r="BN28" s="283">
        <f t="shared" si="48"/>
        <v>0</v>
      </c>
      <c r="BO28" s="264"/>
      <c r="BP28" s="256">
        <f t="shared" si="23"/>
        <v>0</v>
      </c>
      <c r="BR28" s="256">
        <f t="shared" si="49"/>
        <v>0</v>
      </c>
      <c r="BS28" s="256"/>
      <c r="BT28" s="256">
        <f t="shared" si="35"/>
        <v>0</v>
      </c>
      <c r="BW28" s="233">
        <f t="shared" si="36"/>
        <v>2032</v>
      </c>
      <c r="BX28" s="256">
        <f t="shared" si="24"/>
        <v>0</v>
      </c>
      <c r="BY28" s="265">
        <f t="shared" si="37"/>
        <v>0</v>
      </c>
      <c r="BZ28" s="266">
        <f t="shared" si="38"/>
        <v>0</v>
      </c>
      <c r="CA28" s="256">
        <f t="shared" si="39"/>
        <v>0</v>
      </c>
      <c r="CC28" s="256">
        <f t="shared" si="40"/>
        <v>0</v>
      </c>
      <c r="CD28" s="256">
        <f t="shared" si="40"/>
        <v>0</v>
      </c>
      <c r="CE28" s="256">
        <f t="shared" si="41"/>
        <v>0</v>
      </c>
      <c r="CF28" s="256"/>
      <c r="CG28" s="256">
        <f t="shared" si="45"/>
        <v>0</v>
      </c>
      <c r="DB28" s="178"/>
    </row>
    <row r="29" spans="1:106">
      <c r="A29" s="180" t="s">
        <v>277</v>
      </c>
      <c r="C29" s="221">
        <f>+'Gas Input Table Summary'!$D$20</f>
        <v>3.5000000000000003E-2</v>
      </c>
      <c r="E29" s="180"/>
      <c r="F29" s="265"/>
      <c r="G29" s="238"/>
      <c r="H29" s="238"/>
      <c r="J29" s="178">
        <f t="shared" si="25"/>
        <v>16</v>
      </c>
      <c r="L29" s="233">
        <f t="shared" si="26"/>
        <v>2033</v>
      </c>
      <c r="M29" s="238">
        <f t="shared" si="46"/>
        <v>0</v>
      </c>
      <c r="N29" s="253">
        <f t="shared" si="0"/>
        <v>4.1790000000000003</v>
      </c>
      <c r="O29" s="381">
        <f t="shared" si="1"/>
        <v>0</v>
      </c>
      <c r="P29" s="253">
        <f t="shared" si="2"/>
        <v>0</v>
      </c>
      <c r="Q29" s="254">
        <f t="shared" si="27"/>
        <v>0</v>
      </c>
      <c r="R29" s="382">
        <f t="shared" si="3"/>
        <v>0</v>
      </c>
      <c r="S29" s="377">
        <f t="shared" si="4"/>
        <v>0</v>
      </c>
      <c r="T29" s="254">
        <f t="shared" si="5"/>
        <v>173</v>
      </c>
      <c r="U29" s="383">
        <f t="shared" si="42"/>
        <v>0</v>
      </c>
      <c r="V29" s="238">
        <f t="shared" si="28"/>
        <v>0</v>
      </c>
      <c r="W29" s="255">
        <f t="shared" si="6"/>
        <v>3.024</v>
      </c>
      <c r="X29" s="256">
        <f t="shared" si="7"/>
        <v>0</v>
      </c>
      <c r="Y29" s="278">
        <v>0</v>
      </c>
      <c r="Z29" s="278">
        <v>0</v>
      </c>
      <c r="AA29" s="287">
        <f t="shared" si="8"/>
        <v>0</v>
      </c>
      <c r="AB29" s="278">
        <f t="shared" si="9"/>
        <v>0</v>
      </c>
      <c r="AE29" s="233">
        <f t="shared" si="29"/>
        <v>2033</v>
      </c>
      <c r="AF29" s="256">
        <f t="shared" si="10"/>
        <v>0</v>
      </c>
      <c r="AG29" s="236">
        <f t="shared" si="11"/>
        <v>0</v>
      </c>
      <c r="AH29" s="256">
        <f t="shared" si="43"/>
        <v>0</v>
      </c>
      <c r="AJ29" s="257">
        <f t="shared" si="30"/>
        <v>0</v>
      </c>
      <c r="AK29" s="257">
        <f t="shared" si="30"/>
        <v>0</v>
      </c>
      <c r="AL29" s="258">
        <f t="shared" si="12"/>
        <v>0</v>
      </c>
      <c r="AN29" s="259">
        <f t="shared" si="13"/>
        <v>0</v>
      </c>
      <c r="AQ29" s="233">
        <f t="shared" si="31"/>
        <v>2033</v>
      </c>
      <c r="AR29" s="278">
        <f t="shared" si="14"/>
        <v>0</v>
      </c>
      <c r="AS29" s="256">
        <f t="shared" si="15"/>
        <v>0</v>
      </c>
      <c r="AT29" s="260">
        <f t="shared" si="16"/>
        <v>4.9000000000000002E-2</v>
      </c>
      <c r="AU29" s="283">
        <f t="shared" si="47"/>
        <v>0</v>
      </c>
      <c r="AV29" s="253">
        <f t="shared" si="17"/>
        <v>0.53500000000000003</v>
      </c>
      <c r="AW29" s="256">
        <f t="shared" si="18"/>
        <v>0</v>
      </c>
      <c r="AX29" s="260"/>
      <c r="AY29" s="261"/>
      <c r="AZ29" s="278">
        <f t="shared" si="32"/>
        <v>0</v>
      </c>
      <c r="BA29" s="246"/>
      <c r="BB29" s="278">
        <v>0</v>
      </c>
      <c r="BC29" s="256">
        <v>0</v>
      </c>
      <c r="BD29" s="262">
        <f t="shared" si="33"/>
        <v>0</v>
      </c>
      <c r="BE29" s="278">
        <f t="shared" si="19"/>
        <v>0</v>
      </c>
      <c r="BH29" s="233">
        <f t="shared" si="34"/>
        <v>2033</v>
      </c>
      <c r="BI29" s="256">
        <v>0</v>
      </c>
      <c r="BJ29" s="265">
        <f t="shared" si="20"/>
        <v>0</v>
      </c>
      <c r="BK29" s="263">
        <f t="shared" si="21"/>
        <v>10.662000000000001</v>
      </c>
      <c r="BL29" s="256">
        <f t="shared" si="44"/>
        <v>0</v>
      </c>
      <c r="BM29" s="263">
        <f t="shared" si="22"/>
        <v>0.21199999999999999</v>
      </c>
      <c r="BN29" s="283">
        <f t="shared" si="48"/>
        <v>0</v>
      </c>
      <c r="BO29" s="264"/>
      <c r="BP29" s="256">
        <f t="shared" si="23"/>
        <v>0</v>
      </c>
      <c r="BR29" s="256">
        <f t="shared" si="49"/>
        <v>0</v>
      </c>
      <c r="BS29" s="256"/>
      <c r="BT29" s="256">
        <f t="shared" si="35"/>
        <v>0</v>
      </c>
      <c r="BW29" s="233">
        <f t="shared" si="36"/>
        <v>2033</v>
      </c>
      <c r="BX29" s="256">
        <f t="shared" si="24"/>
        <v>0</v>
      </c>
      <c r="BY29" s="265">
        <f t="shared" si="37"/>
        <v>0</v>
      </c>
      <c r="BZ29" s="266">
        <f t="shared" si="38"/>
        <v>0</v>
      </c>
      <c r="CA29" s="256">
        <f t="shared" si="39"/>
        <v>0</v>
      </c>
      <c r="CC29" s="256">
        <f t="shared" si="40"/>
        <v>0</v>
      </c>
      <c r="CD29" s="256">
        <f t="shared" si="40"/>
        <v>0</v>
      </c>
      <c r="CE29" s="256">
        <f t="shared" si="41"/>
        <v>0</v>
      </c>
      <c r="CF29" s="256"/>
      <c r="CG29" s="256">
        <f t="shared" si="45"/>
        <v>0</v>
      </c>
      <c r="DB29" s="178"/>
    </row>
    <row r="30" spans="1:106">
      <c r="E30" s="180" t="s">
        <v>292</v>
      </c>
      <c r="F30" s="293">
        <f>ROUND('Database Inputs'!C14,0)</f>
        <v>24</v>
      </c>
      <c r="G30" s="387"/>
      <c r="H30" s="387"/>
      <c r="J30" s="178">
        <f t="shared" si="25"/>
        <v>17</v>
      </c>
      <c r="L30" s="233">
        <f t="shared" si="26"/>
        <v>2034</v>
      </c>
      <c r="M30" s="238">
        <f t="shared" si="46"/>
        <v>0</v>
      </c>
      <c r="N30" s="253">
        <f t="shared" si="0"/>
        <v>4.3250000000000002</v>
      </c>
      <c r="O30" s="381">
        <f t="shared" si="1"/>
        <v>0</v>
      </c>
      <c r="P30" s="253">
        <f t="shared" si="2"/>
        <v>0</v>
      </c>
      <c r="Q30" s="254">
        <f t="shared" si="27"/>
        <v>0</v>
      </c>
      <c r="R30" s="382">
        <f t="shared" si="3"/>
        <v>0</v>
      </c>
      <c r="S30" s="377">
        <f t="shared" si="4"/>
        <v>0</v>
      </c>
      <c r="T30" s="254">
        <f t="shared" si="5"/>
        <v>175</v>
      </c>
      <c r="U30" s="383">
        <f t="shared" si="42"/>
        <v>0</v>
      </c>
      <c r="V30" s="238">
        <f t="shared" si="28"/>
        <v>0</v>
      </c>
      <c r="W30" s="255">
        <f t="shared" si="6"/>
        <v>3.13</v>
      </c>
      <c r="X30" s="256">
        <f t="shared" si="7"/>
        <v>0</v>
      </c>
      <c r="Y30" s="278">
        <v>0</v>
      </c>
      <c r="Z30" s="278">
        <v>0</v>
      </c>
      <c r="AA30" s="287">
        <f t="shared" si="8"/>
        <v>0</v>
      </c>
      <c r="AB30" s="278">
        <f t="shared" si="9"/>
        <v>0</v>
      </c>
      <c r="AE30" s="233">
        <f t="shared" si="29"/>
        <v>2034</v>
      </c>
      <c r="AF30" s="256">
        <f t="shared" si="10"/>
        <v>0</v>
      </c>
      <c r="AG30" s="236">
        <f t="shared" si="11"/>
        <v>0</v>
      </c>
      <c r="AH30" s="256">
        <f t="shared" si="43"/>
        <v>0</v>
      </c>
      <c r="AJ30" s="257">
        <f t="shared" si="30"/>
        <v>0</v>
      </c>
      <c r="AK30" s="257">
        <f t="shared" si="30"/>
        <v>0</v>
      </c>
      <c r="AL30" s="258">
        <f t="shared" si="12"/>
        <v>0</v>
      </c>
      <c r="AN30" s="259">
        <f t="shared" si="13"/>
        <v>0</v>
      </c>
      <c r="AQ30" s="233">
        <f t="shared" si="31"/>
        <v>2034</v>
      </c>
      <c r="AR30" s="278">
        <f t="shared" si="14"/>
        <v>0</v>
      </c>
      <c r="AS30" s="256">
        <f t="shared" si="15"/>
        <v>0</v>
      </c>
      <c r="AT30" s="260">
        <f t="shared" si="16"/>
        <v>0.05</v>
      </c>
      <c r="AU30" s="283">
        <f t="shared" si="47"/>
        <v>0</v>
      </c>
      <c r="AV30" s="253">
        <f t="shared" si="17"/>
        <v>0.54600000000000004</v>
      </c>
      <c r="AW30" s="256">
        <f t="shared" si="18"/>
        <v>0</v>
      </c>
      <c r="AX30" s="260"/>
      <c r="AY30" s="261"/>
      <c r="AZ30" s="278">
        <f t="shared" si="32"/>
        <v>0</v>
      </c>
      <c r="BA30" s="246"/>
      <c r="BB30" s="278">
        <v>0</v>
      </c>
      <c r="BC30" s="256">
        <v>0</v>
      </c>
      <c r="BD30" s="262">
        <f t="shared" si="33"/>
        <v>0</v>
      </c>
      <c r="BE30" s="278">
        <f t="shared" si="19"/>
        <v>0</v>
      </c>
      <c r="BH30" s="233">
        <f t="shared" si="34"/>
        <v>2034</v>
      </c>
      <c r="BI30" s="256">
        <v>0</v>
      </c>
      <c r="BJ30" s="265">
        <f t="shared" si="20"/>
        <v>0</v>
      </c>
      <c r="BK30" s="263">
        <f t="shared" si="21"/>
        <v>11.035</v>
      </c>
      <c r="BL30" s="256">
        <f t="shared" si="44"/>
        <v>0</v>
      </c>
      <c r="BM30" s="263">
        <f t="shared" si="22"/>
        <v>0.22</v>
      </c>
      <c r="BN30" s="283">
        <f t="shared" si="48"/>
        <v>0</v>
      </c>
      <c r="BO30" s="264"/>
      <c r="BP30" s="256">
        <f t="shared" si="23"/>
        <v>0</v>
      </c>
      <c r="BR30" s="256">
        <f t="shared" si="49"/>
        <v>0</v>
      </c>
      <c r="BS30" s="256"/>
      <c r="BT30" s="256">
        <f t="shared" si="35"/>
        <v>0</v>
      </c>
      <c r="BW30" s="233">
        <f t="shared" si="36"/>
        <v>2034</v>
      </c>
      <c r="BX30" s="256">
        <f t="shared" si="24"/>
        <v>0</v>
      </c>
      <c r="BY30" s="265">
        <f t="shared" si="37"/>
        <v>0</v>
      </c>
      <c r="BZ30" s="266">
        <f t="shared" si="38"/>
        <v>0</v>
      </c>
      <c r="CA30" s="256">
        <f t="shared" si="39"/>
        <v>0</v>
      </c>
      <c r="CC30" s="256">
        <f t="shared" si="40"/>
        <v>0</v>
      </c>
      <c r="CD30" s="256">
        <f t="shared" si="40"/>
        <v>0</v>
      </c>
      <c r="CE30" s="256">
        <f t="shared" si="41"/>
        <v>0</v>
      </c>
      <c r="CF30" s="256"/>
      <c r="CG30" s="256">
        <f t="shared" si="45"/>
        <v>0</v>
      </c>
      <c r="DB30" s="178">
        <f>$J18</f>
        <v>5</v>
      </c>
    </row>
    <row r="31" spans="1:106">
      <c r="A31" s="176" t="s">
        <v>293</v>
      </c>
      <c r="C31" s="224">
        <f>+'Gas Input Table Summary'!$D$21</f>
        <v>5.0999999999999997E-2</v>
      </c>
      <c r="F31" s="236"/>
      <c r="G31" s="237"/>
      <c r="H31" s="237"/>
      <c r="J31" s="178">
        <f t="shared" si="25"/>
        <v>18</v>
      </c>
      <c r="L31" s="233">
        <f t="shared" si="26"/>
        <v>2035</v>
      </c>
      <c r="M31" s="238">
        <f t="shared" si="46"/>
        <v>0</v>
      </c>
      <c r="N31" s="253">
        <f t="shared" si="0"/>
        <v>4.4770000000000003</v>
      </c>
      <c r="O31" s="381">
        <f t="shared" si="1"/>
        <v>0</v>
      </c>
      <c r="P31" s="253">
        <f t="shared" si="2"/>
        <v>0</v>
      </c>
      <c r="Q31" s="254">
        <f t="shared" si="27"/>
        <v>0</v>
      </c>
      <c r="R31" s="382">
        <f t="shared" si="3"/>
        <v>0</v>
      </c>
      <c r="S31" s="377">
        <f t="shared" si="4"/>
        <v>0</v>
      </c>
      <c r="T31" s="254">
        <f t="shared" si="5"/>
        <v>177</v>
      </c>
      <c r="U31" s="383">
        <f t="shared" si="42"/>
        <v>0</v>
      </c>
      <c r="V31" s="238">
        <f t="shared" si="28"/>
        <v>0</v>
      </c>
      <c r="W31" s="255">
        <f t="shared" si="6"/>
        <v>3.2389999999999999</v>
      </c>
      <c r="X31" s="256">
        <f t="shared" si="7"/>
        <v>0</v>
      </c>
      <c r="Y31" s="278">
        <v>0</v>
      </c>
      <c r="Z31" s="278">
        <v>0</v>
      </c>
      <c r="AA31" s="287">
        <f t="shared" si="8"/>
        <v>0</v>
      </c>
      <c r="AB31" s="278">
        <f t="shared" si="9"/>
        <v>0</v>
      </c>
      <c r="AE31" s="233">
        <f t="shared" si="29"/>
        <v>2035</v>
      </c>
      <c r="AF31" s="256">
        <f t="shared" si="10"/>
        <v>0</v>
      </c>
      <c r="AG31" s="236">
        <f t="shared" si="11"/>
        <v>0</v>
      </c>
      <c r="AH31" s="256">
        <f t="shared" si="43"/>
        <v>0</v>
      </c>
      <c r="AJ31" s="257">
        <f t="shared" si="30"/>
        <v>0</v>
      </c>
      <c r="AK31" s="257">
        <f t="shared" si="30"/>
        <v>0</v>
      </c>
      <c r="AL31" s="258">
        <f t="shared" si="12"/>
        <v>0</v>
      </c>
      <c r="AN31" s="259">
        <f t="shared" si="13"/>
        <v>0</v>
      </c>
      <c r="AQ31" s="233">
        <f t="shared" si="31"/>
        <v>2035</v>
      </c>
      <c r="AR31" s="278">
        <f t="shared" si="14"/>
        <v>0</v>
      </c>
      <c r="AS31" s="256">
        <f t="shared" si="15"/>
        <v>0</v>
      </c>
      <c r="AT31" s="260">
        <f t="shared" si="16"/>
        <v>5.1999999999999998E-2</v>
      </c>
      <c r="AU31" s="283">
        <f t="shared" si="47"/>
        <v>0</v>
      </c>
      <c r="AV31" s="253">
        <f t="shared" si="17"/>
        <v>0.55800000000000005</v>
      </c>
      <c r="AW31" s="256">
        <f t="shared" si="18"/>
        <v>0</v>
      </c>
      <c r="AX31" s="260"/>
      <c r="AY31" s="261"/>
      <c r="AZ31" s="278">
        <f t="shared" si="32"/>
        <v>0</v>
      </c>
      <c r="BA31" s="246"/>
      <c r="BB31" s="278">
        <v>0</v>
      </c>
      <c r="BC31" s="256">
        <v>0</v>
      </c>
      <c r="BD31" s="262">
        <f t="shared" si="33"/>
        <v>0</v>
      </c>
      <c r="BE31" s="278">
        <f t="shared" si="19"/>
        <v>0</v>
      </c>
      <c r="BH31" s="233">
        <f t="shared" si="34"/>
        <v>2035</v>
      </c>
      <c r="BI31" s="256">
        <v>0</v>
      </c>
      <c r="BJ31" s="265">
        <f t="shared" si="20"/>
        <v>0</v>
      </c>
      <c r="BK31" s="263">
        <f t="shared" si="21"/>
        <v>11.422000000000001</v>
      </c>
      <c r="BL31" s="256">
        <f t="shared" si="44"/>
        <v>0</v>
      </c>
      <c r="BM31" s="263">
        <f t="shared" si="22"/>
        <v>0.22700000000000001</v>
      </c>
      <c r="BN31" s="283">
        <f t="shared" si="48"/>
        <v>0</v>
      </c>
      <c r="BO31" s="264"/>
      <c r="BP31" s="256">
        <f t="shared" si="23"/>
        <v>0</v>
      </c>
      <c r="BR31" s="256">
        <f t="shared" si="49"/>
        <v>0</v>
      </c>
      <c r="BS31" s="256"/>
      <c r="BT31" s="256">
        <f t="shared" si="35"/>
        <v>0</v>
      </c>
      <c r="BW31" s="233">
        <f t="shared" si="36"/>
        <v>2035</v>
      </c>
      <c r="BX31" s="256">
        <f t="shared" si="24"/>
        <v>0</v>
      </c>
      <c r="BY31" s="265">
        <f t="shared" si="37"/>
        <v>0</v>
      </c>
      <c r="BZ31" s="266">
        <f t="shared" si="38"/>
        <v>0</v>
      </c>
      <c r="CA31" s="256">
        <f t="shared" si="39"/>
        <v>0</v>
      </c>
      <c r="CC31" s="256">
        <f t="shared" si="40"/>
        <v>0</v>
      </c>
      <c r="CD31" s="256">
        <f t="shared" si="40"/>
        <v>0</v>
      </c>
      <c r="CE31" s="256">
        <f t="shared" si="41"/>
        <v>0</v>
      </c>
      <c r="CF31" s="256"/>
      <c r="CG31" s="256">
        <f t="shared" si="45"/>
        <v>0</v>
      </c>
      <c r="DB31" s="178">
        <f>$J19</f>
        <v>6</v>
      </c>
    </row>
    <row r="32" spans="1:106">
      <c r="E32" s="275" t="s">
        <v>294</v>
      </c>
      <c r="F32" s="384">
        <f>+'Total Program Inputs'!E25</f>
        <v>0</v>
      </c>
      <c r="G32" s="388"/>
      <c r="H32" s="388"/>
      <c r="J32" s="178">
        <f t="shared" si="25"/>
        <v>19</v>
      </c>
      <c r="L32" s="233">
        <f t="shared" si="26"/>
        <v>2036</v>
      </c>
      <c r="M32" s="238">
        <f t="shared" si="46"/>
        <v>0</v>
      </c>
      <c r="N32" s="253">
        <f t="shared" si="0"/>
        <v>4.633</v>
      </c>
      <c r="O32" s="381">
        <f t="shared" si="1"/>
        <v>0</v>
      </c>
      <c r="P32" s="253">
        <f t="shared" si="2"/>
        <v>0</v>
      </c>
      <c r="Q32" s="254">
        <f t="shared" si="27"/>
        <v>0</v>
      </c>
      <c r="R32" s="382">
        <f t="shared" si="3"/>
        <v>0</v>
      </c>
      <c r="S32" s="377">
        <f t="shared" si="4"/>
        <v>0</v>
      </c>
      <c r="T32" s="254">
        <f t="shared" si="5"/>
        <v>178</v>
      </c>
      <c r="U32" s="383">
        <f t="shared" si="42"/>
        <v>0</v>
      </c>
      <c r="V32" s="238">
        <f t="shared" si="28"/>
        <v>0</v>
      </c>
      <c r="W32" s="255">
        <f t="shared" si="6"/>
        <v>3.3530000000000002</v>
      </c>
      <c r="X32" s="256">
        <f t="shared" si="7"/>
        <v>0</v>
      </c>
      <c r="Y32" s="278">
        <v>0</v>
      </c>
      <c r="Z32" s="278">
        <v>0</v>
      </c>
      <c r="AA32" s="287">
        <f t="shared" si="8"/>
        <v>0</v>
      </c>
      <c r="AB32" s="278">
        <f t="shared" si="9"/>
        <v>0</v>
      </c>
      <c r="AE32" s="233">
        <f t="shared" si="29"/>
        <v>2036</v>
      </c>
      <c r="AF32" s="256">
        <f t="shared" si="10"/>
        <v>0</v>
      </c>
      <c r="AG32" s="236">
        <f t="shared" si="11"/>
        <v>0</v>
      </c>
      <c r="AH32" s="256">
        <f t="shared" si="43"/>
        <v>0</v>
      </c>
      <c r="AJ32" s="257">
        <f t="shared" si="30"/>
        <v>0</v>
      </c>
      <c r="AK32" s="257">
        <f t="shared" si="30"/>
        <v>0</v>
      </c>
      <c r="AL32" s="258">
        <f t="shared" si="12"/>
        <v>0</v>
      </c>
      <c r="AN32" s="259">
        <f t="shared" si="13"/>
        <v>0</v>
      </c>
      <c r="AQ32" s="233">
        <f t="shared" si="31"/>
        <v>2036</v>
      </c>
      <c r="AR32" s="278">
        <f t="shared" si="14"/>
        <v>0</v>
      </c>
      <c r="AS32" s="256">
        <f t="shared" si="15"/>
        <v>0</v>
      </c>
      <c r="AT32" s="260">
        <f t="shared" si="16"/>
        <v>5.3999999999999999E-2</v>
      </c>
      <c r="AU32" s="283">
        <f t="shared" si="47"/>
        <v>0</v>
      </c>
      <c r="AV32" s="253">
        <f t="shared" si="17"/>
        <v>0.56999999999999995</v>
      </c>
      <c r="AW32" s="256">
        <f t="shared" si="18"/>
        <v>0</v>
      </c>
      <c r="AX32" s="260"/>
      <c r="AY32" s="261"/>
      <c r="AZ32" s="278">
        <f t="shared" si="32"/>
        <v>0</v>
      </c>
      <c r="BA32" s="246"/>
      <c r="BB32" s="278">
        <v>0</v>
      </c>
      <c r="BC32" s="256">
        <v>0</v>
      </c>
      <c r="BD32" s="262">
        <f t="shared" si="33"/>
        <v>0</v>
      </c>
      <c r="BE32" s="278">
        <f t="shared" si="19"/>
        <v>0</v>
      </c>
      <c r="BH32" s="233">
        <f t="shared" si="34"/>
        <v>2036</v>
      </c>
      <c r="BI32" s="256">
        <v>0</v>
      </c>
      <c r="BJ32" s="265">
        <f t="shared" si="20"/>
        <v>0</v>
      </c>
      <c r="BK32" s="263">
        <f t="shared" si="21"/>
        <v>11.821</v>
      </c>
      <c r="BL32" s="256">
        <f t="shared" si="44"/>
        <v>0</v>
      </c>
      <c r="BM32" s="263">
        <f t="shared" si="22"/>
        <v>0.23499999999999999</v>
      </c>
      <c r="BN32" s="283">
        <f t="shared" si="48"/>
        <v>0</v>
      </c>
      <c r="BO32" s="264"/>
      <c r="BP32" s="256">
        <f t="shared" si="23"/>
        <v>0</v>
      </c>
      <c r="BR32" s="256">
        <f t="shared" si="49"/>
        <v>0</v>
      </c>
      <c r="BS32" s="256"/>
      <c r="BT32" s="256">
        <f t="shared" si="35"/>
        <v>0</v>
      </c>
      <c r="BW32" s="233">
        <f t="shared" si="36"/>
        <v>2036</v>
      </c>
      <c r="BX32" s="256">
        <f t="shared" si="24"/>
        <v>0</v>
      </c>
      <c r="BY32" s="265">
        <f t="shared" si="37"/>
        <v>0</v>
      </c>
      <c r="BZ32" s="266">
        <f t="shared" si="38"/>
        <v>0</v>
      </c>
      <c r="CA32" s="256">
        <f t="shared" si="39"/>
        <v>0</v>
      </c>
      <c r="CC32" s="256">
        <f t="shared" si="40"/>
        <v>0</v>
      </c>
      <c r="CD32" s="256">
        <f t="shared" si="40"/>
        <v>0</v>
      </c>
      <c r="CE32" s="256">
        <f t="shared" si="41"/>
        <v>0</v>
      </c>
      <c r="CF32" s="256"/>
      <c r="CG32" s="256">
        <f t="shared" si="45"/>
        <v>0</v>
      </c>
      <c r="DB32" s="178">
        <f>$J20</f>
        <v>7</v>
      </c>
    </row>
    <row r="33" spans="1:106">
      <c r="A33" s="176" t="s">
        <v>295</v>
      </c>
      <c r="C33" s="219">
        <f>+'Gas Input Table Summary'!$D$22</f>
        <v>0.38</v>
      </c>
      <c r="F33" s="236"/>
      <c r="G33" s="237"/>
      <c r="H33" s="237"/>
      <c r="J33" s="178">
        <f t="shared" si="25"/>
        <v>20</v>
      </c>
      <c r="L33" s="233">
        <f t="shared" si="26"/>
        <v>2037</v>
      </c>
      <c r="M33" s="238">
        <f t="shared" si="46"/>
        <v>0</v>
      </c>
      <c r="N33" s="253">
        <f t="shared" si="0"/>
        <v>4.7949999999999999</v>
      </c>
      <c r="O33" s="381">
        <f t="shared" si="1"/>
        <v>0</v>
      </c>
      <c r="P33" s="253">
        <f t="shared" si="2"/>
        <v>0</v>
      </c>
      <c r="Q33" s="254">
        <f t="shared" si="27"/>
        <v>0</v>
      </c>
      <c r="R33" s="382">
        <f t="shared" si="3"/>
        <v>0</v>
      </c>
      <c r="S33" s="377">
        <f t="shared" si="4"/>
        <v>0</v>
      </c>
      <c r="T33" s="254">
        <f t="shared" si="5"/>
        <v>180</v>
      </c>
      <c r="U33" s="383">
        <f t="shared" si="42"/>
        <v>0</v>
      </c>
      <c r="V33" s="238">
        <f t="shared" si="28"/>
        <v>0</v>
      </c>
      <c r="W33" s="255">
        <f t="shared" si="6"/>
        <v>3.47</v>
      </c>
      <c r="X33" s="256">
        <f t="shared" si="7"/>
        <v>0</v>
      </c>
      <c r="Y33" s="278">
        <v>0</v>
      </c>
      <c r="Z33" s="278">
        <v>0</v>
      </c>
      <c r="AA33" s="287">
        <f t="shared" si="8"/>
        <v>0</v>
      </c>
      <c r="AB33" s="278">
        <f t="shared" si="9"/>
        <v>0</v>
      </c>
      <c r="AE33" s="233">
        <f t="shared" si="29"/>
        <v>2037</v>
      </c>
      <c r="AF33" s="256">
        <f t="shared" si="10"/>
        <v>0</v>
      </c>
      <c r="AG33" s="236">
        <f t="shared" si="11"/>
        <v>0</v>
      </c>
      <c r="AH33" s="256">
        <f t="shared" si="43"/>
        <v>0</v>
      </c>
      <c r="AJ33" s="257">
        <f t="shared" si="30"/>
        <v>0</v>
      </c>
      <c r="AK33" s="257">
        <f t="shared" si="30"/>
        <v>0</v>
      </c>
      <c r="AL33" s="258">
        <f t="shared" si="12"/>
        <v>0</v>
      </c>
      <c r="AN33" s="259">
        <f t="shared" si="13"/>
        <v>0</v>
      </c>
      <c r="AQ33" s="233">
        <f t="shared" si="31"/>
        <v>2037</v>
      </c>
      <c r="AR33" s="278">
        <f t="shared" si="14"/>
        <v>0</v>
      </c>
      <c r="AS33" s="256">
        <f t="shared" si="15"/>
        <v>0</v>
      </c>
      <c r="AT33" s="260">
        <f t="shared" si="16"/>
        <v>5.6000000000000001E-2</v>
      </c>
      <c r="AU33" s="283">
        <f t="shared" si="47"/>
        <v>0</v>
      </c>
      <c r="AV33" s="253">
        <f t="shared" si="17"/>
        <v>0.58299999999999996</v>
      </c>
      <c r="AW33" s="256">
        <f t="shared" si="18"/>
        <v>0</v>
      </c>
      <c r="AX33" s="260"/>
      <c r="AY33" s="261"/>
      <c r="AZ33" s="278">
        <f t="shared" si="32"/>
        <v>0</v>
      </c>
      <c r="BA33" s="246"/>
      <c r="BB33" s="278">
        <v>0</v>
      </c>
      <c r="BC33" s="256">
        <v>0</v>
      </c>
      <c r="BD33" s="262">
        <f t="shared" si="33"/>
        <v>0</v>
      </c>
      <c r="BE33" s="278">
        <f t="shared" si="19"/>
        <v>0</v>
      </c>
      <c r="BH33" s="233">
        <f t="shared" si="34"/>
        <v>2037</v>
      </c>
      <c r="BI33" s="256">
        <v>0</v>
      </c>
      <c r="BJ33" s="265">
        <f t="shared" si="20"/>
        <v>0</v>
      </c>
      <c r="BK33" s="263">
        <f t="shared" si="21"/>
        <v>12.234999999999999</v>
      </c>
      <c r="BL33" s="256">
        <f t="shared" si="44"/>
        <v>0</v>
      </c>
      <c r="BM33" s="263">
        <f t="shared" si="22"/>
        <v>0.24299999999999999</v>
      </c>
      <c r="BN33" s="283">
        <f t="shared" si="48"/>
        <v>0</v>
      </c>
      <c r="BO33" s="283"/>
      <c r="BP33" s="256">
        <f t="shared" si="23"/>
        <v>0</v>
      </c>
      <c r="BR33" s="256">
        <f t="shared" si="49"/>
        <v>0</v>
      </c>
      <c r="BS33" s="256"/>
      <c r="BT33" s="256">
        <f t="shared" si="35"/>
        <v>0</v>
      </c>
      <c r="BW33" s="233">
        <f t="shared" si="36"/>
        <v>2037</v>
      </c>
      <c r="BX33" s="256">
        <f t="shared" si="24"/>
        <v>0</v>
      </c>
      <c r="BY33" s="265">
        <f t="shared" si="37"/>
        <v>0</v>
      </c>
      <c r="BZ33" s="266">
        <f t="shared" si="38"/>
        <v>0</v>
      </c>
      <c r="CA33" s="256">
        <f t="shared" si="39"/>
        <v>0</v>
      </c>
      <c r="CC33" s="256">
        <f t="shared" si="40"/>
        <v>0</v>
      </c>
      <c r="CD33" s="256">
        <f t="shared" si="40"/>
        <v>0</v>
      </c>
      <c r="CE33" s="256">
        <f t="shared" si="41"/>
        <v>0</v>
      </c>
      <c r="CF33" s="256"/>
      <c r="CG33" s="256">
        <f t="shared" si="45"/>
        <v>0</v>
      </c>
      <c r="DB33" s="178"/>
    </row>
    <row r="34" spans="1:106">
      <c r="A34" s="180" t="s">
        <v>245</v>
      </c>
      <c r="C34" s="221">
        <f>+'Gas Input Table Summary'!$D$23</f>
        <v>2.1600000000000001E-2</v>
      </c>
      <c r="E34" s="176" t="s">
        <v>296</v>
      </c>
      <c r="F34" s="220">
        <f>ROUND('Database Inputs'!L14,0)</f>
        <v>450</v>
      </c>
      <c r="G34" s="389"/>
      <c r="H34" s="389"/>
      <c r="J34" s="178">
        <f t="shared" si="25"/>
        <v>21</v>
      </c>
      <c r="L34" s="233">
        <f t="shared" si="26"/>
        <v>2038</v>
      </c>
      <c r="M34" s="238">
        <f t="shared" si="46"/>
        <v>0</v>
      </c>
      <c r="N34" s="286">
        <f t="shared" si="0"/>
        <v>4.9630000000000001</v>
      </c>
      <c r="O34" s="257">
        <f t="shared" si="1"/>
        <v>0</v>
      </c>
      <c r="P34" s="286">
        <f t="shared" si="2"/>
        <v>0</v>
      </c>
      <c r="Q34" s="287">
        <f t="shared" si="27"/>
        <v>0</v>
      </c>
      <c r="R34" s="390">
        <f t="shared" si="3"/>
        <v>0</v>
      </c>
      <c r="S34" s="391">
        <f t="shared" si="4"/>
        <v>0</v>
      </c>
      <c r="T34" s="287">
        <f t="shared" si="5"/>
        <v>182</v>
      </c>
      <c r="U34" s="392">
        <f t="shared" si="42"/>
        <v>0</v>
      </c>
      <c r="V34" s="238">
        <f t="shared" si="28"/>
        <v>0</v>
      </c>
      <c r="W34" s="263">
        <f t="shared" si="6"/>
        <v>3.5920000000000001</v>
      </c>
      <c r="X34" s="278">
        <f t="shared" si="7"/>
        <v>0</v>
      </c>
      <c r="Y34" s="278">
        <v>0</v>
      </c>
      <c r="Z34" s="278">
        <v>0</v>
      </c>
      <c r="AA34" s="287">
        <f t="shared" si="8"/>
        <v>0</v>
      </c>
      <c r="AB34" s="278">
        <f t="shared" si="9"/>
        <v>0</v>
      </c>
      <c r="AC34" s="191"/>
      <c r="AD34" s="191"/>
      <c r="AE34" s="198">
        <f t="shared" si="29"/>
        <v>2038</v>
      </c>
      <c r="AF34" s="278">
        <f t="shared" si="10"/>
        <v>0</v>
      </c>
      <c r="AG34" s="237">
        <f t="shared" si="11"/>
        <v>0</v>
      </c>
      <c r="AH34" s="278">
        <f t="shared" si="43"/>
        <v>0</v>
      </c>
      <c r="AI34" s="191"/>
      <c r="AJ34" s="257">
        <f t="shared" si="30"/>
        <v>0</v>
      </c>
      <c r="AK34" s="257">
        <f t="shared" si="30"/>
        <v>0</v>
      </c>
      <c r="AL34" s="258">
        <f t="shared" si="12"/>
        <v>0</v>
      </c>
      <c r="AM34" s="191"/>
      <c r="AN34" s="288">
        <f t="shared" si="13"/>
        <v>0</v>
      </c>
      <c r="AO34" s="191"/>
      <c r="AP34" s="191"/>
      <c r="AQ34" s="198">
        <f t="shared" si="31"/>
        <v>2038</v>
      </c>
      <c r="AR34" s="278">
        <f t="shared" si="14"/>
        <v>0</v>
      </c>
      <c r="AS34" s="278">
        <f t="shared" si="15"/>
        <v>0</v>
      </c>
      <c r="AT34" s="289">
        <f t="shared" si="16"/>
        <v>5.8000000000000003E-2</v>
      </c>
      <c r="AU34" s="283">
        <f t="shared" si="47"/>
        <v>0</v>
      </c>
      <c r="AV34" s="286">
        <f t="shared" si="17"/>
        <v>0.59499999999999997</v>
      </c>
      <c r="AW34" s="278">
        <f t="shared" si="18"/>
        <v>0</v>
      </c>
      <c r="AX34" s="289"/>
      <c r="AY34" s="290"/>
      <c r="AZ34" s="278">
        <f t="shared" si="32"/>
        <v>0</v>
      </c>
      <c r="BA34" s="291"/>
      <c r="BB34" s="278">
        <v>0</v>
      </c>
      <c r="BC34" s="278">
        <v>0</v>
      </c>
      <c r="BD34" s="292">
        <f t="shared" si="33"/>
        <v>0</v>
      </c>
      <c r="BE34" s="278">
        <f t="shared" si="19"/>
        <v>0</v>
      </c>
      <c r="BF34" s="191"/>
      <c r="BG34" s="191"/>
      <c r="BH34" s="198">
        <f t="shared" si="34"/>
        <v>2038</v>
      </c>
      <c r="BI34" s="278">
        <v>0</v>
      </c>
      <c r="BJ34" s="238">
        <f t="shared" si="20"/>
        <v>0</v>
      </c>
      <c r="BK34" s="263">
        <f t="shared" si="21"/>
        <v>12.663</v>
      </c>
      <c r="BL34" s="278">
        <f t="shared" si="44"/>
        <v>0</v>
      </c>
      <c r="BM34" s="263">
        <f t="shared" si="22"/>
        <v>0.252</v>
      </c>
      <c r="BN34" s="283">
        <f t="shared" si="48"/>
        <v>0</v>
      </c>
      <c r="BO34" s="283"/>
      <c r="BP34" s="278">
        <f t="shared" si="23"/>
        <v>0</v>
      </c>
      <c r="BQ34" s="191"/>
      <c r="BR34" s="278">
        <f t="shared" si="49"/>
        <v>0</v>
      </c>
      <c r="BS34" s="278"/>
      <c r="BT34" s="278">
        <f t="shared" si="35"/>
        <v>0</v>
      </c>
      <c r="BU34" s="191"/>
      <c r="BV34" s="191"/>
      <c r="BW34" s="198">
        <f t="shared" si="36"/>
        <v>2038</v>
      </c>
      <c r="BX34" s="278">
        <f t="shared" si="24"/>
        <v>0</v>
      </c>
      <c r="BY34" s="238">
        <f t="shared" si="37"/>
        <v>0</v>
      </c>
      <c r="BZ34" s="266">
        <f t="shared" si="38"/>
        <v>0</v>
      </c>
      <c r="CA34" s="278">
        <f t="shared" si="39"/>
        <v>0</v>
      </c>
      <c r="CB34" s="191"/>
      <c r="CC34" s="278">
        <f t="shared" si="40"/>
        <v>0</v>
      </c>
      <c r="CD34" s="278">
        <f t="shared" si="40"/>
        <v>0</v>
      </c>
      <c r="CE34" s="278">
        <f t="shared" si="41"/>
        <v>0</v>
      </c>
      <c r="CF34" s="278"/>
      <c r="CG34" s="278">
        <f t="shared" si="45"/>
        <v>0</v>
      </c>
      <c r="DB34" s="178"/>
    </row>
    <row r="35" spans="1:106">
      <c r="A35" s="180"/>
      <c r="C35" s="221"/>
      <c r="E35" s="180"/>
      <c r="F35" s="293"/>
      <c r="G35" s="294"/>
      <c r="H35" s="294"/>
      <c r="J35" s="178">
        <f t="shared" si="25"/>
        <v>22</v>
      </c>
      <c r="L35" s="233">
        <f t="shared" si="26"/>
        <v>2039</v>
      </c>
      <c r="M35" s="238">
        <f t="shared" si="46"/>
        <v>0</v>
      </c>
      <c r="N35" s="286">
        <f t="shared" si="0"/>
        <v>5.1369999999999996</v>
      </c>
      <c r="O35" s="257">
        <f t="shared" si="1"/>
        <v>0</v>
      </c>
      <c r="P35" s="286">
        <f t="shared" si="2"/>
        <v>0</v>
      </c>
      <c r="Q35" s="287">
        <f t="shared" si="27"/>
        <v>0</v>
      </c>
      <c r="R35" s="390">
        <f t="shared" si="3"/>
        <v>0</v>
      </c>
      <c r="S35" s="391">
        <f t="shared" si="4"/>
        <v>0</v>
      </c>
      <c r="T35" s="287">
        <f t="shared" si="5"/>
        <v>184</v>
      </c>
      <c r="U35" s="392">
        <f t="shared" si="42"/>
        <v>0</v>
      </c>
      <c r="V35" s="238">
        <f t="shared" si="28"/>
        <v>0</v>
      </c>
      <c r="W35" s="263">
        <f t="shared" si="6"/>
        <v>3.7170000000000001</v>
      </c>
      <c r="X35" s="278">
        <f t="shared" si="7"/>
        <v>0</v>
      </c>
      <c r="Y35" s="278">
        <v>0</v>
      </c>
      <c r="Z35" s="278">
        <v>0</v>
      </c>
      <c r="AA35" s="287">
        <f t="shared" si="8"/>
        <v>0</v>
      </c>
      <c r="AB35" s="278">
        <f t="shared" si="9"/>
        <v>0</v>
      </c>
      <c r="AC35" s="191"/>
      <c r="AD35" s="191"/>
      <c r="AE35" s="198">
        <f t="shared" si="29"/>
        <v>2039</v>
      </c>
      <c r="AF35" s="278">
        <f t="shared" si="10"/>
        <v>0</v>
      </c>
      <c r="AG35" s="237">
        <f t="shared" si="11"/>
        <v>0</v>
      </c>
      <c r="AH35" s="278">
        <f t="shared" si="43"/>
        <v>0</v>
      </c>
      <c r="AI35" s="191"/>
      <c r="AJ35" s="257">
        <f t="shared" ref="AJ35:AK36" si="50">ROUND(Y35,0)</f>
        <v>0</v>
      </c>
      <c r="AK35" s="257">
        <f t="shared" si="50"/>
        <v>0</v>
      </c>
      <c r="AL35" s="258">
        <f t="shared" si="12"/>
        <v>0</v>
      </c>
      <c r="AM35" s="191"/>
      <c r="AN35" s="288">
        <f t="shared" si="13"/>
        <v>0</v>
      </c>
      <c r="AO35" s="191"/>
      <c r="AP35" s="191"/>
      <c r="AQ35" s="198">
        <f t="shared" si="31"/>
        <v>2039</v>
      </c>
      <c r="AR35" s="278">
        <f t="shared" si="14"/>
        <v>0</v>
      </c>
      <c r="AS35" s="278">
        <f t="shared" si="15"/>
        <v>0</v>
      </c>
      <c r="AT35" s="289">
        <f t="shared" si="16"/>
        <v>0.06</v>
      </c>
      <c r="AU35" s="283">
        <f t="shared" si="47"/>
        <v>0</v>
      </c>
      <c r="AV35" s="286">
        <f t="shared" si="17"/>
        <v>0.60799999999999998</v>
      </c>
      <c r="AW35" s="278">
        <f t="shared" si="18"/>
        <v>0</v>
      </c>
      <c r="AX35" s="289"/>
      <c r="AY35" s="290"/>
      <c r="AZ35" s="278">
        <f t="shared" si="32"/>
        <v>0</v>
      </c>
      <c r="BA35" s="291"/>
      <c r="BB35" s="278">
        <v>0</v>
      </c>
      <c r="BC35" s="278">
        <v>0</v>
      </c>
      <c r="BD35" s="292">
        <f t="shared" si="33"/>
        <v>0</v>
      </c>
      <c r="BE35" s="278">
        <f t="shared" si="19"/>
        <v>0</v>
      </c>
      <c r="BF35" s="191"/>
      <c r="BG35" s="191"/>
      <c r="BH35" s="198">
        <f t="shared" si="34"/>
        <v>2039</v>
      </c>
      <c r="BI35" s="278">
        <v>0</v>
      </c>
      <c r="BJ35" s="238">
        <f t="shared" si="20"/>
        <v>0</v>
      </c>
      <c r="BK35" s="263">
        <f t="shared" si="21"/>
        <v>13.106999999999999</v>
      </c>
      <c r="BL35" s="278">
        <f t="shared" si="44"/>
        <v>0</v>
      </c>
      <c r="BM35" s="263">
        <f t="shared" si="22"/>
        <v>0.26100000000000001</v>
      </c>
      <c r="BN35" s="283">
        <f t="shared" si="48"/>
        <v>0</v>
      </c>
      <c r="BO35" s="283"/>
      <c r="BP35" s="278">
        <f t="shared" si="23"/>
        <v>0</v>
      </c>
      <c r="BQ35" s="191"/>
      <c r="BR35" s="278">
        <f t="shared" si="49"/>
        <v>0</v>
      </c>
      <c r="BS35" s="278"/>
      <c r="BT35" s="278">
        <f t="shared" si="35"/>
        <v>0</v>
      </c>
      <c r="BU35" s="191"/>
      <c r="BV35" s="191"/>
      <c r="BW35" s="198">
        <f t="shared" si="36"/>
        <v>2039</v>
      </c>
      <c r="BX35" s="278">
        <f t="shared" si="24"/>
        <v>0</v>
      </c>
      <c r="BY35" s="238">
        <f t="shared" si="37"/>
        <v>0</v>
      </c>
      <c r="BZ35" s="266">
        <f t="shared" si="38"/>
        <v>0</v>
      </c>
      <c r="CA35" s="278">
        <f t="shared" si="39"/>
        <v>0</v>
      </c>
      <c r="CB35" s="191"/>
      <c r="CC35" s="278">
        <f t="shared" ref="CC35:CD36" si="51">BB35</f>
        <v>0</v>
      </c>
      <c r="CD35" s="278">
        <f t="shared" si="51"/>
        <v>0</v>
      </c>
      <c r="CE35" s="278">
        <f t="shared" si="41"/>
        <v>0</v>
      </c>
      <c r="CF35" s="278"/>
      <c r="CG35" s="278">
        <f t="shared" si="45"/>
        <v>0</v>
      </c>
      <c r="DB35" s="178">
        <f>$J21</f>
        <v>8</v>
      </c>
    </row>
    <row r="36" spans="1:106">
      <c r="A36" s="180" t="s">
        <v>297</v>
      </c>
      <c r="C36" s="219">
        <f>+'Gas Input Table Summary'!$D$24</f>
        <v>0</v>
      </c>
      <c r="E36" s="295" t="s">
        <v>298</v>
      </c>
      <c r="F36" s="296"/>
      <c r="H36" s="297">
        <f>+'Gas Input Table Summary'!D58</f>
        <v>1.744</v>
      </c>
      <c r="J36" s="178">
        <f t="shared" si="25"/>
        <v>23</v>
      </c>
      <c r="L36" s="233">
        <f t="shared" si="26"/>
        <v>2040</v>
      </c>
      <c r="M36" s="393">
        <f t="shared" si="46"/>
        <v>0</v>
      </c>
      <c r="N36" s="253">
        <f t="shared" si="0"/>
        <v>5.3170000000000002</v>
      </c>
      <c r="O36" s="257">
        <f t="shared" si="1"/>
        <v>0</v>
      </c>
      <c r="P36" s="286">
        <f t="shared" si="2"/>
        <v>0</v>
      </c>
      <c r="Q36" s="287">
        <f t="shared" si="27"/>
        <v>0</v>
      </c>
      <c r="R36" s="390">
        <f t="shared" si="3"/>
        <v>0</v>
      </c>
      <c r="S36" s="391">
        <f t="shared" si="4"/>
        <v>0</v>
      </c>
      <c r="T36" s="287">
        <f t="shared" si="5"/>
        <v>186</v>
      </c>
      <c r="U36" s="392">
        <f t="shared" si="42"/>
        <v>0</v>
      </c>
      <c r="V36" s="393">
        <f t="shared" si="28"/>
        <v>0</v>
      </c>
      <c r="W36" s="255">
        <f t="shared" si="6"/>
        <v>3.847</v>
      </c>
      <c r="X36" s="278">
        <f t="shared" si="7"/>
        <v>0</v>
      </c>
      <c r="Y36" s="278">
        <v>0</v>
      </c>
      <c r="Z36" s="278">
        <v>0</v>
      </c>
      <c r="AA36" s="394">
        <f t="shared" si="8"/>
        <v>0</v>
      </c>
      <c r="AB36" s="395">
        <f t="shared" si="9"/>
        <v>0</v>
      </c>
      <c r="AE36" s="233">
        <f t="shared" si="29"/>
        <v>2040</v>
      </c>
      <c r="AF36" s="278">
        <f t="shared" si="10"/>
        <v>0</v>
      </c>
      <c r="AG36" s="237">
        <f t="shared" si="11"/>
        <v>0</v>
      </c>
      <c r="AH36" s="395">
        <f t="shared" si="43"/>
        <v>0</v>
      </c>
      <c r="AJ36" s="257">
        <f t="shared" si="50"/>
        <v>0</v>
      </c>
      <c r="AK36" s="257">
        <f t="shared" si="50"/>
        <v>0</v>
      </c>
      <c r="AL36" s="396">
        <f t="shared" si="12"/>
        <v>0</v>
      </c>
      <c r="AN36" s="397">
        <f t="shared" si="13"/>
        <v>0</v>
      </c>
      <c r="AQ36" s="233">
        <f t="shared" si="31"/>
        <v>2040</v>
      </c>
      <c r="AR36" s="278">
        <f t="shared" si="14"/>
        <v>0</v>
      </c>
      <c r="AS36" s="278">
        <f t="shared" si="15"/>
        <v>0</v>
      </c>
      <c r="AT36" s="289">
        <f t="shared" si="16"/>
        <v>6.2E-2</v>
      </c>
      <c r="AU36" s="283">
        <f t="shared" si="47"/>
        <v>0</v>
      </c>
      <c r="AV36" s="286">
        <f t="shared" si="17"/>
        <v>0.621</v>
      </c>
      <c r="AW36" s="278">
        <f t="shared" si="18"/>
        <v>0</v>
      </c>
      <c r="AX36" s="260"/>
      <c r="AY36" s="398"/>
      <c r="AZ36" s="395">
        <f t="shared" si="32"/>
        <v>0</v>
      </c>
      <c r="BA36" s="246"/>
      <c r="BB36" s="278">
        <v>0</v>
      </c>
      <c r="BC36" s="278">
        <v>0</v>
      </c>
      <c r="BD36" s="399">
        <f t="shared" si="33"/>
        <v>0</v>
      </c>
      <c r="BE36" s="395">
        <f t="shared" si="19"/>
        <v>0</v>
      </c>
      <c r="BH36" s="233">
        <f t="shared" si="34"/>
        <v>2040</v>
      </c>
      <c r="BI36" s="278">
        <v>0</v>
      </c>
      <c r="BJ36" s="393">
        <f t="shared" si="20"/>
        <v>0</v>
      </c>
      <c r="BK36" s="263">
        <f t="shared" si="21"/>
        <v>13.565</v>
      </c>
      <c r="BL36" s="278">
        <f t="shared" si="44"/>
        <v>0</v>
      </c>
      <c r="BM36" s="263">
        <f t="shared" si="22"/>
        <v>0.27</v>
      </c>
      <c r="BN36" s="283">
        <f t="shared" si="48"/>
        <v>0</v>
      </c>
      <c r="BO36" s="400"/>
      <c r="BP36" s="395">
        <f t="shared" si="23"/>
        <v>0</v>
      </c>
      <c r="BR36" s="395">
        <f t="shared" si="49"/>
        <v>0</v>
      </c>
      <c r="BS36" s="395"/>
      <c r="BT36" s="395">
        <f t="shared" si="35"/>
        <v>0</v>
      </c>
      <c r="BW36" s="233">
        <f t="shared" si="36"/>
        <v>2040</v>
      </c>
      <c r="BX36" s="278">
        <f t="shared" si="24"/>
        <v>0</v>
      </c>
      <c r="BY36" s="265">
        <f t="shared" si="37"/>
        <v>0</v>
      </c>
      <c r="BZ36" s="266">
        <f t="shared" si="38"/>
        <v>0</v>
      </c>
      <c r="CA36" s="395">
        <f t="shared" si="39"/>
        <v>0</v>
      </c>
      <c r="CC36" s="395">
        <f t="shared" si="51"/>
        <v>0</v>
      </c>
      <c r="CD36" s="395">
        <f t="shared" si="51"/>
        <v>0</v>
      </c>
      <c r="CE36" s="395">
        <f t="shared" si="41"/>
        <v>0</v>
      </c>
      <c r="CF36" s="395"/>
      <c r="CG36" s="395">
        <f t="shared" si="45"/>
        <v>0</v>
      </c>
      <c r="DB36" s="178"/>
    </row>
    <row r="37" spans="1:106">
      <c r="A37" s="176" t="s">
        <v>277</v>
      </c>
      <c r="C37" s="221">
        <f>+'Gas Input Table Summary'!$D$25</f>
        <v>0</v>
      </c>
      <c r="E37" s="234"/>
      <c r="F37" s="298"/>
      <c r="H37" s="234"/>
      <c r="M37" s="184"/>
      <c r="N37" s="176"/>
      <c r="R37" s="179"/>
      <c r="T37" s="303"/>
      <c r="V37" s="401"/>
      <c r="X37" s="191"/>
      <c r="Y37" s="191"/>
      <c r="Z37" s="191"/>
      <c r="AA37" s="184"/>
      <c r="AB37" s="184"/>
      <c r="AF37" s="184"/>
      <c r="AH37" s="184"/>
      <c r="AN37" s="184"/>
      <c r="AR37" s="184"/>
      <c r="AU37" s="262"/>
      <c r="AW37" s="262"/>
      <c r="AY37" s="262"/>
      <c r="AZ37" s="262"/>
      <c r="BB37" s="191"/>
      <c r="BC37" s="238"/>
      <c r="BG37" s="183"/>
      <c r="BJ37" s="402"/>
      <c r="BP37" s="184"/>
      <c r="BT37" s="401"/>
      <c r="BV37" s="183"/>
      <c r="BY37" s="402"/>
      <c r="CA37" s="184"/>
      <c r="CG37" s="401"/>
      <c r="DB37" s="178">
        <f>$J22</f>
        <v>9</v>
      </c>
    </row>
    <row r="38" spans="1:106">
      <c r="C38" s="221"/>
      <c r="E38" s="301" t="s">
        <v>299</v>
      </c>
      <c r="F38" s="234"/>
      <c r="H38" s="302">
        <v>0.35</v>
      </c>
      <c r="J38" s="179"/>
      <c r="K38" s="176" t="s">
        <v>300</v>
      </c>
      <c r="M38" s="265">
        <f>SUM(M14:M36)</f>
        <v>0</v>
      </c>
      <c r="N38" s="176"/>
      <c r="R38" s="179"/>
      <c r="S38" s="232"/>
      <c r="T38" s="303"/>
      <c r="V38" s="232">
        <f>SUM(V14:V36)</f>
        <v>0</v>
      </c>
      <c r="X38" s="220"/>
      <c r="Y38" s="220"/>
      <c r="Z38" s="220"/>
      <c r="AA38" s="220">
        <f>SUM(AA14:AA36)</f>
        <v>11553</v>
      </c>
      <c r="AB38" s="220">
        <f>SUM(AB14:AB36)</f>
        <v>-11553</v>
      </c>
      <c r="AD38" s="180" t="s">
        <v>301</v>
      </c>
      <c r="AE38" s="265"/>
      <c r="AF38" s="220"/>
      <c r="AG38" s="220"/>
      <c r="AH38" s="220">
        <f>SUM(AH14:AH36)</f>
        <v>0</v>
      </c>
      <c r="AL38" s="220">
        <f>SUM(AL14:AL36)</f>
        <v>11553</v>
      </c>
      <c r="AN38" s="220">
        <f>SUM(AN14:AN36)</f>
        <v>-11553</v>
      </c>
      <c r="AP38" s="180" t="s">
        <v>301</v>
      </c>
      <c r="AQ38" s="265"/>
      <c r="AR38" s="220"/>
      <c r="AS38" s="220"/>
      <c r="AU38" s="256"/>
      <c r="AW38" s="256"/>
      <c r="AY38" s="256"/>
      <c r="AZ38" s="304">
        <f>SUM(AZ14:AZ36)</f>
        <v>0</v>
      </c>
      <c r="BB38" s="220"/>
      <c r="BC38" s="220"/>
      <c r="BD38" s="220">
        <f>SUM(BD14:BD36)</f>
        <v>12970</v>
      </c>
      <c r="BE38" s="220">
        <f>SUM(BE14:BE36)</f>
        <v>-12970</v>
      </c>
      <c r="BG38" s="305" t="s">
        <v>300</v>
      </c>
      <c r="BI38" s="220"/>
      <c r="BJ38" s="265">
        <f>SUM(BJ14:BJ36)</f>
        <v>0</v>
      </c>
      <c r="BK38" s="303"/>
      <c r="BL38" s="220"/>
      <c r="BN38" s="220"/>
      <c r="BO38" s="220"/>
      <c r="BP38" s="220">
        <f>SUM(BP14:BP36)</f>
        <v>10583</v>
      </c>
      <c r="BR38" s="220">
        <f>SUM(BR14:BR36)</f>
        <v>12000</v>
      </c>
      <c r="BS38" s="220"/>
      <c r="BT38" s="220">
        <f>SUM(BT14:BT36)</f>
        <v>-1417</v>
      </c>
      <c r="BX38" s="220"/>
      <c r="BY38" s="265"/>
      <c r="BZ38" s="305" t="s">
        <v>300</v>
      </c>
      <c r="CA38" s="220">
        <f>SUM(CA14:CA36)</f>
        <v>0</v>
      </c>
      <c r="CC38" s="220"/>
      <c r="CD38" s="220"/>
      <c r="CE38" s="220">
        <f>SUM(CE14:CE36)</f>
        <v>12970</v>
      </c>
      <c r="CF38" s="220"/>
      <c r="CG38" s="220">
        <f>SUM(CG14:CG36)</f>
        <v>-12970</v>
      </c>
      <c r="DB38" s="178"/>
    </row>
    <row r="39" spans="1:106">
      <c r="A39" s="180" t="s">
        <v>302</v>
      </c>
      <c r="C39" s="224">
        <f>+'Gas Input Table Summary'!$D$26</f>
        <v>9.69E-2</v>
      </c>
      <c r="E39" s="306" t="s">
        <v>303</v>
      </c>
      <c r="M39" s="265"/>
      <c r="N39" s="176"/>
      <c r="R39" s="179"/>
      <c r="S39" s="307"/>
      <c r="T39" s="184" t="s">
        <v>304</v>
      </c>
      <c r="V39" s="307">
        <f>ROUND(V14+NPV($C$41,V15:V36),0)</f>
        <v>0</v>
      </c>
      <c r="X39" s="220"/>
      <c r="Y39" s="220"/>
      <c r="Z39" s="220"/>
      <c r="AA39" s="220">
        <f>ROUND(AA14+NPV($C$41,AA15:AA36),0)</f>
        <v>11553</v>
      </c>
      <c r="AB39" s="220">
        <f>ROUND(AB14+NPV($C$41,AB15:AB36),0)</f>
        <v>-11553</v>
      </c>
      <c r="AF39" s="220"/>
      <c r="AG39" s="180" t="s">
        <v>304</v>
      </c>
      <c r="AH39" s="220">
        <f>ROUND(AH14+NPV($C$41,AH15:AH36),0)</f>
        <v>0</v>
      </c>
      <c r="AL39" s="220">
        <f>ROUND(AL14+NPV($C$41,AL15:AL36),0)</f>
        <v>11553</v>
      </c>
      <c r="AN39" s="220">
        <f>+AH39-AL39</f>
        <v>-11553</v>
      </c>
      <c r="AR39" s="220"/>
      <c r="AS39" s="220"/>
      <c r="AU39" s="256"/>
      <c r="AW39" s="180" t="s">
        <v>304</v>
      </c>
      <c r="AY39" s="256"/>
      <c r="AZ39" s="220">
        <f>ROUND(AZ14+NPV($C$43,AZ15:AZ36),0)</f>
        <v>0</v>
      </c>
      <c r="BB39" s="220"/>
      <c r="BC39" s="220"/>
      <c r="BD39" s="220">
        <f>ROUND(BD14+NPV($C$43,BD15:BD36),0)</f>
        <v>12970</v>
      </c>
      <c r="BE39" s="220">
        <f>AZ39-BD39</f>
        <v>-12970</v>
      </c>
      <c r="BG39" s="183"/>
      <c r="BI39" s="220"/>
      <c r="BL39" s="220"/>
      <c r="BN39" s="220" t="s">
        <v>305</v>
      </c>
      <c r="BO39" s="220"/>
      <c r="BP39" s="220">
        <f>ROUND(BP14+NPV($C$39,BP15:BP36),0)</f>
        <v>10583</v>
      </c>
      <c r="BR39" s="220">
        <f>ROUND(BR14+NPV($C$39,BR15:BR36),0)</f>
        <v>12000</v>
      </c>
      <c r="BS39" s="220"/>
      <c r="BT39" s="265">
        <f>ROUND(BT14+NPV($C$39,BT15:BT36),0)</f>
        <v>-1417</v>
      </c>
      <c r="BV39" s="183"/>
      <c r="BX39" s="220"/>
      <c r="BZ39" s="220" t="s">
        <v>305</v>
      </c>
      <c r="CA39" s="220">
        <f>ROUND(CA14+NPV($C$41,CA15:CA36),0)</f>
        <v>0</v>
      </c>
      <c r="CC39" s="220"/>
      <c r="CD39" s="220"/>
      <c r="CE39" s="220">
        <f>ROUND(CE14+NPV($C$41,CE15:CE36),0)</f>
        <v>12970</v>
      </c>
      <c r="CF39" s="220"/>
      <c r="CG39" s="265">
        <f>ROUND(CG14+NPV($C$41,CG15:CG36),0)</f>
        <v>-12970</v>
      </c>
      <c r="DB39" s="178"/>
    </row>
    <row r="40" spans="1:106">
      <c r="A40" s="180"/>
      <c r="C40" s="224"/>
      <c r="F40" s="236"/>
      <c r="M40" s="265"/>
      <c r="N40" s="176"/>
      <c r="R40" s="179"/>
      <c r="T40" s="303"/>
      <c r="V40" s="238"/>
      <c r="X40" s="180" t="s">
        <v>216</v>
      </c>
      <c r="Z40" s="265"/>
      <c r="AA40" s="265"/>
      <c r="AB40" s="238"/>
      <c r="AF40" s="265"/>
      <c r="AH40" s="265"/>
      <c r="AI40" s="265"/>
      <c r="AR40" s="265"/>
      <c r="AY40" s="265"/>
      <c r="AZ40" s="265"/>
      <c r="BA40" s="265"/>
      <c r="BB40" s="265"/>
      <c r="BC40" s="265"/>
      <c r="BD40" s="265"/>
      <c r="BE40" s="265"/>
      <c r="BF40" s="265"/>
      <c r="BG40" s="183"/>
      <c r="BI40" s="220"/>
      <c r="BP40" s="265"/>
      <c r="BS40" s="265"/>
      <c r="BU40" s="265"/>
      <c r="BV40" s="183"/>
      <c r="BX40" s="220"/>
      <c r="CA40" s="265"/>
      <c r="CF40" s="265"/>
      <c r="DB40" s="178">
        <f>$J23</f>
        <v>10</v>
      </c>
    </row>
    <row r="41" spans="1:106">
      <c r="A41" s="180" t="s">
        <v>306</v>
      </c>
      <c r="C41" s="224">
        <f>+'Gas Input Table Summary'!$D$27</f>
        <v>7.2160000000000002E-2</v>
      </c>
      <c r="E41" s="308" t="s">
        <v>307</v>
      </c>
      <c r="F41" s="309" t="s">
        <v>308</v>
      </c>
      <c r="G41" s="310" t="s">
        <v>309</v>
      </c>
      <c r="K41" s="180" t="s">
        <v>310</v>
      </c>
      <c r="M41" s="265"/>
      <c r="N41" s="220">
        <f>AB39</f>
        <v>-11553</v>
      </c>
      <c r="Q41" s="220"/>
      <c r="R41" s="179"/>
      <c r="T41" s="303"/>
      <c r="U41" s="303"/>
      <c r="V41" s="265"/>
      <c r="X41" s="180" t="s">
        <v>216</v>
      </c>
      <c r="Z41" s="265"/>
      <c r="AA41" s="265"/>
      <c r="AB41" s="238"/>
      <c r="AD41" s="180" t="s">
        <v>310</v>
      </c>
      <c r="AF41" s="265"/>
      <c r="AG41" s="220">
        <f>AN39</f>
        <v>-11553</v>
      </c>
      <c r="AH41" s="220"/>
      <c r="AI41" s="265"/>
      <c r="AM41" s="265"/>
      <c r="AP41" s="180" t="s">
        <v>310</v>
      </c>
      <c r="AR41" s="265"/>
      <c r="AS41" s="220">
        <f>BE39</f>
        <v>-12970</v>
      </c>
      <c r="AU41" s="220"/>
      <c r="AW41" s="220"/>
      <c r="AY41" s="265"/>
      <c r="AZ41" s="265"/>
      <c r="BA41" s="311"/>
      <c r="BB41" s="265"/>
      <c r="BC41" s="265"/>
      <c r="BD41" s="265"/>
      <c r="BF41" s="265"/>
      <c r="BG41" s="180" t="s">
        <v>310</v>
      </c>
      <c r="BJ41" s="220">
        <f>BT39</f>
        <v>-1417</v>
      </c>
      <c r="BK41" s="220"/>
      <c r="BP41" s="265"/>
      <c r="BS41" s="265"/>
      <c r="BT41" s="265"/>
      <c r="BU41" s="265"/>
      <c r="BV41" s="180" t="s">
        <v>310</v>
      </c>
      <c r="BY41" s="220">
        <f>CG39</f>
        <v>-12970</v>
      </c>
      <c r="BZ41" s="220"/>
      <c r="CA41" s="265"/>
      <c r="CF41" s="265"/>
      <c r="CG41" s="265"/>
      <c r="DB41" s="178">
        <f>$J24</f>
        <v>11</v>
      </c>
    </row>
    <row r="42" spans="1:106" ht="13.5" thickBot="1">
      <c r="E42" s="312" t="s">
        <v>205</v>
      </c>
      <c r="F42" s="313">
        <f>N41</f>
        <v>-11553</v>
      </c>
      <c r="G42" s="314">
        <f>N42</f>
        <v>0</v>
      </c>
      <c r="K42" s="180" t="s">
        <v>311</v>
      </c>
      <c r="N42" s="315">
        <f>ROUND(V39/AA39,2)</f>
        <v>0</v>
      </c>
      <c r="Q42" s="303"/>
      <c r="R42" s="179"/>
      <c r="AB42" s="238"/>
      <c r="AD42" s="180" t="s">
        <v>311</v>
      </c>
      <c r="AF42" s="303"/>
      <c r="AG42" s="316">
        <f>ROUND(AH39/AL39,2)</f>
        <v>0</v>
      </c>
      <c r="AH42" s="303"/>
      <c r="AP42" s="180" t="s">
        <v>311</v>
      </c>
      <c r="AR42" s="303"/>
      <c r="AS42" s="316">
        <f>ROUND(AZ39/BD39,2)</f>
        <v>0</v>
      </c>
      <c r="AU42" s="303"/>
      <c r="AW42" s="303"/>
      <c r="AZ42" s="176"/>
      <c r="BD42" s="265"/>
      <c r="BG42" s="180" t="s">
        <v>311</v>
      </c>
      <c r="BJ42" s="316">
        <f>ROUND(BP39/BR39,2)</f>
        <v>0.88</v>
      </c>
      <c r="BK42" s="303"/>
      <c r="BV42" s="180" t="s">
        <v>311</v>
      </c>
      <c r="BY42" s="316">
        <f>ROUND(CA39/CE39,2)</f>
        <v>0</v>
      </c>
      <c r="BZ42" s="303"/>
      <c r="DB42" s="178">
        <f>$J25</f>
        <v>12</v>
      </c>
    </row>
    <row r="43" spans="1:106" ht="13.5" thickTop="1">
      <c r="A43" s="176" t="s">
        <v>312</v>
      </c>
      <c r="C43" s="224">
        <f>+'Gas Input Table Summary'!$D$28</f>
        <v>2.6800000000000001E-2</v>
      </c>
      <c r="E43" s="317" t="s">
        <v>206</v>
      </c>
      <c r="F43" s="232">
        <f>AG41</f>
        <v>-11553</v>
      </c>
      <c r="G43" s="318">
        <f>AG42</f>
        <v>0</v>
      </c>
      <c r="J43" s="319"/>
      <c r="K43" s="320"/>
      <c r="L43" s="319"/>
      <c r="M43" s="319"/>
      <c r="N43" s="319"/>
      <c r="O43" s="319"/>
      <c r="Q43" s="319"/>
      <c r="R43" s="321"/>
      <c r="S43" s="319"/>
      <c r="T43" s="319"/>
      <c r="U43" s="319"/>
      <c r="V43" s="319"/>
      <c r="W43" s="319"/>
      <c r="X43" s="319"/>
      <c r="AB43" s="238"/>
      <c r="AD43" s="180"/>
      <c r="AM43" s="322"/>
      <c r="AN43" s="180"/>
      <c r="AP43" s="180"/>
      <c r="AZ43" s="176"/>
      <c r="BB43" s="322"/>
      <c r="BE43" s="180"/>
      <c r="BG43" s="183"/>
      <c r="BV43" s="183"/>
      <c r="CI43" s="246"/>
      <c r="DB43" s="178">
        <f>$J26</f>
        <v>13</v>
      </c>
    </row>
    <row r="44" spans="1:106">
      <c r="E44" s="323" t="s">
        <v>207</v>
      </c>
      <c r="F44" s="232">
        <f>AS41</f>
        <v>-12970</v>
      </c>
      <c r="G44" s="318">
        <f>AS42</f>
        <v>0</v>
      </c>
      <c r="J44" s="324" t="s">
        <v>313</v>
      </c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6"/>
      <c r="AB44" s="238"/>
      <c r="AZ44" s="176"/>
      <c r="BD44" s="183"/>
      <c r="BV44" s="324" t="s">
        <v>313</v>
      </c>
      <c r="BW44" s="325"/>
      <c r="BX44" s="327"/>
      <c r="BY44" s="327"/>
      <c r="BZ44" s="328"/>
      <c r="CI44" s="246"/>
      <c r="DB44" s="178"/>
    </row>
    <row r="45" spans="1:106">
      <c r="A45" s="180" t="s">
        <v>314</v>
      </c>
      <c r="C45" s="329">
        <f>+'Gas Input Table Summary'!$D$29</f>
        <v>2017</v>
      </c>
      <c r="E45" s="317" t="s">
        <v>208</v>
      </c>
      <c r="F45" s="232">
        <f>BJ41</f>
        <v>-1417</v>
      </c>
      <c r="G45" s="318">
        <f>BJ42</f>
        <v>0.88</v>
      </c>
      <c r="J45" s="330" t="s">
        <v>259</v>
      </c>
      <c r="K45" s="331" t="s">
        <v>315</v>
      </c>
      <c r="L45" s="299"/>
      <c r="M45" s="299"/>
      <c r="N45" s="299"/>
      <c r="O45" s="299"/>
      <c r="P45" s="299"/>
      <c r="Q45" s="299"/>
      <c r="R45" s="299"/>
      <c r="S45" s="299"/>
      <c r="T45" s="332" t="s">
        <v>267</v>
      </c>
      <c r="U45" s="331" t="s">
        <v>316</v>
      </c>
      <c r="V45" s="299"/>
      <c r="W45" s="299"/>
      <c r="X45" s="333"/>
      <c r="AB45" s="238"/>
      <c r="AD45" s="324" t="s">
        <v>313</v>
      </c>
      <c r="AE45" s="325"/>
      <c r="AF45" s="327"/>
      <c r="AG45" s="327"/>
      <c r="AH45" s="328"/>
      <c r="AI45" s="328"/>
      <c r="AJ45" s="328"/>
      <c r="AK45" s="328"/>
      <c r="AN45" s="180"/>
      <c r="AP45" s="324" t="s">
        <v>313</v>
      </c>
      <c r="AQ45" s="325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8"/>
      <c r="BG45" s="324" t="s">
        <v>313</v>
      </c>
      <c r="BH45" s="325"/>
      <c r="BI45" s="327"/>
      <c r="BJ45" s="327"/>
      <c r="BK45" s="327"/>
      <c r="BL45" s="327"/>
      <c r="BM45" s="327"/>
      <c r="BN45" s="327"/>
      <c r="BO45" s="334"/>
      <c r="BP45" s="327"/>
      <c r="BQ45" s="327"/>
      <c r="BR45" s="327"/>
      <c r="BS45" s="327"/>
      <c r="BT45" s="328"/>
      <c r="BV45" s="335" t="s">
        <v>259</v>
      </c>
      <c r="BW45" s="331" t="s">
        <v>317</v>
      </c>
      <c r="BX45" s="299"/>
      <c r="BY45" s="299"/>
      <c r="BZ45" s="333"/>
      <c r="CA45" s="336" t="s">
        <v>216</v>
      </c>
      <c r="CB45" s="336"/>
      <c r="CC45" s="336"/>
      <c r="CD45" s="336"/>
      <c r="CE45" s="336"/>
      <c r="CI45" s="246"/>
      <c r="DB45" s="178"/>
    </row>
    <row r="46" spans="1:106">
      <c r="C46" s="183"/>
      <c r="E46" s="337" t="s">
        <v>209</v>
      </c>
      <c r="F46" s="338">
        <f>BY41</f>
        <v>-12970</v>
      </c>
      <c r="G46" s="339">
        <f>BY42</f>
        <v>0</v>
      </c>
      <c r="J46" s="340" t="s">
        <v>260</v>
      </c>
      <c r="K46" s="341" t="s">
        <v>318</v>
      </c>
      <c r="L46" s="191"/>
      <c r="M46" s="191"/>
      <c r="N46" s="191"/>
      <c r="O46" s="191"/>
      <c r="P46" s="191"/>
      <c r="Q46" s="191"/>
      <c r="R46" s="191"/>
      <c r="S46" s="191"/>
      <c r="T46" s="342" t="s">
        <v>268</v>
      </c>
      <c r="U46" s="341" t="s">
        <v>319</v>
      </c>
      <c r="V46" s="191"/>
      <c r="W46" s="191"/>
      <c r="X46" s="343"/>
      <c r="AB46" s="184"/>
      <c r="AD46" s="330" t="s">
        <v>259</v>
      </c>
      <c r="AE46" s="331" t="s">
        <v>317</v>
      </c>
      <c r="AF46" s="299"/>
      <c r="AG46" s="299"/>
      <c r="AH46" s="299"/>
      <c r="AI46" s="299"/>
      <c r="AJ46" s="299"/>
      <c r="AK46" s="333"/>
      <c r="AN46" s="180"/>
      <c r="AP46" s="344" t="s">
        <v>259</v>
      </c>
      <c r="AQ46" s="331" t="s">
        <v>317</v>
      </c>
      <c r="AR46" s="299"/>
      <c r="AS46" s="299"/>
      <c r="AU46" s="299"/>
      <c r="AW46" s="342" t="s">
        <v>266</v>
      </c>
      <c r="AZ46" s="228" t="s">
        <v>320</v>
      </c>
      <c r="BA46" s="191"/>
      <c r="BC46" s="191"/>
      <c r="BD46" s="299"/>
      <c r="BE46" s="333"/>
      <c r="BG46" s="335" t="s">
        <v>259</v>
      </c>
      <c r="BH46" s="331" t="s">
        <v>321</v>
      </c>
      <c r="BI46" s="299"/>
      <c r="BJ46" s="299"/>
      <c r="BK46" s="299"/>
      <c r="BL46" s="300" t="s">
        <v>265</v>
      </c>
      <c r="BM46" s="345" t="s">
        <v>322</v>
      </c>
      <c r="BN46" s="299"/>
      <c r="BO46" s="299"/>
      <c r="BP46" s="299"/>
      <c r="BQ46" s="299"/>
      <c r="BR46" s="299"/>
      <c r="BS46" s="299"/>
      <c r="BT46" s="333"/>
      <c r="BV46" s="346" t="s">
        <v>260</v>
      </c>
      <c r="BW46" s="341" t="s">
        <v>323</v>
      </c>
      <c r="BX46" s="191"/>
      <c r="BY46" s="191"/>
      <c r="BZ46" s="343"/>
      <c r="CI46" s="246"/>
      <c r="DB46" s="178"/>
    </row>
    <row r="47" spans="1:106">
      <c r="A47" s="180" t="s">
        <v>324</v>
      </c>
      <c r="C47" s="329">
        <f>+'Total Program Inputs'!B6</f>
        <v>2018</v>
      </c>
      <c r="J47" s="340" t="s">
        <v>261</v>
      </c>
      <c r="K47" s="347" t="s">
        <v>325</v>
      </c>
      <c r="L47" s="191"/>
      <c r="M47" s="191"/>
      <c r="N47" s="191"/>
      <c r="O47" s="191"/>
      <c r="P47" s="191"/>
      <c r="Q47" s="191"/>
      <c r="R47" s="191"/>
      <c r="S47" s="191"/>
      <c r="T47" s="342" t="s">
        <v>269</v>
      </c>
      <c r="U47" s="341" t="s">
        <v>326</v>
      </c>
      <c r="V47" s="191"/>
      <c r="W47" s="191"/>
      <c r="X47" s="343"/>
      <c r="AB47" s="220"/>
      <c r="AD47" s="340" t="s">
        <v>260</v>
      </c>
      <c r="AE47" s="347" t="s">
        <v>323</v>
      </c>
      <c r="AF47" s="191"/>
      <c r="AG47" s="191"/>
      <c r="AH47" s="191"/>
      <c r="AI47" s="191"/>
      <c r="AJ47" s="191"/>
      <c r="AK47" s="343"/>
      <c r="AP47" s="348" t="s">
        <v>265</v>
      </c>
      <c r="AQ47" s="341" t="s">
        <v>323</v>
      </c>
      <c r="AR47" s="191"/>
      <c r="AS47" s="191"/>
      <c r="AU47" s="191"/>
      <c r="AW47" s="342" t="s">
        <v>267</v>
      </c>
      <c r="AZ47" s="347" t="s">
        <v>327</v>
      </c>
      <c r="BA47" s="191"/>
      <c r="BC47" s="191"/>
      <c r="BD47" s="191"/>
      <c r="BE47" s="343"/>
      <c r="BG47" s="346" t="s">
        <v>260</v>
      </c>
      <c r="BH47" s="341" t="s">
        <v>328</v>
      </c>
      <c r="BI47" s="191"/>
      <c r="BJ47" s="191"/>
      <c r="BK47" s="191"/>
      <c r="BL47" s="203" t="s">
        <v>266</v>
      </c>
      <c r="BM47" s="349" t="s">
        <v>329</v>
      </c>
      <c r="BN47" s="191"/>
      <c r="BO47" s="336"/>
      <c r="BP47" s="336"/>
      <c r="BQ47" s="336"/>
      <c r="BR47" s="336"/>
      <c r="BS47" s="191"/>
      <c r="BT47" s="343"/>
      <c r="BV47" s="346" t="s">
        <v>261</v>
      </c>
      <c r="BW47" s="341" t="s">
        <v>330</v>
      </c>
      <c r="BX47" s="218"/>
      <c r="BY47" s="218"/>
      <c r="BZ47" s="343"/>
      <c r="CI47" s="246"/>
      <c r="DB47" s="178"/>
    </row>
    <row r="48" spans="1:106">
      <c r="A48" s="180"/>
      <c r="C48" s="233"/>
      <c r="J48" s="340" t="s">
        <v>262</v>
      </c>
      <c r="K48" s="341" t="s">
        <v>331</v>
      </c>
      <c r="L48" s="191"/>
      <c r="M48" s="191"/>
      <c r="N48" s="191"/>
      <c r="O48" s="191"/>
      <c r="P48" s="191"/>
      <c r="Q48" s="191"/>
      <c r="R48" s="191"/>
      <c r="S48" s="191"/>
      <c r="T48" s="342" t="s">
        <v>270</v>
      </c>
      <c r="U48" s="268" t="s">
        <v>332</v>
      </c>
      <c r="V48" s="191"/>
      <c r="W48" s="191"/>
      <c r="X48" s="343"/>
      <c r="AB48" s="265"/>
      <c r="AD48" s="340" t="s">
        <v>261</v>
      </c>
      <c r="AE48" s="347" t="s">
        <v>333</v>
      </c>
      <c r="AF48" s="191"/>
      <c r="AG48" s="191"/>
      <c r="AH48" s="191"/>
      <c r="AI48" s="191"/>
      <c r="AJ48" s="191"/>
      <c r="AK48" s="343"/>
      <c r="AP48" s="348" t="s">
        <v>261</v>
      </c>
      <c r="AQ48" s="350" t="s">
        <v>334</v>
      </c>
      <c r="AR48" s="218"/>
      <c r="AS48" s="218"/>
      <c r="AU48" s="218"/>
      <c r="AW48" s="342" t="s">
        <v>268</v>
      </c>
      <c r="AZ48" s="347" t="s">
        <v>335</v>
      </c>
      <c r="BA48" s="191"/>
      <c r="BC48" s="191"/>
      <c r="BD48" s="191"/>
      <c r="BE48" s="343"/>
      <c r="BG48" s="346" t="s">
        <v>261</v>
      </c>
      <c r="BH48" s="349" t="s">
        <v>336</v>
      </c>
      <c r="BI48" s="218"/>
      <c r="BJ48" s="218"/>
      <c r="BK48" s="191"/>
      <c r="BL48" s="351" t="s">
        <v>267</v>
      </c>
      <c r="BM48" s="349" t="s">
        <v>337</v>
      </c>
      <c r="BN48" s="191"/>
      <c r="BO48" s="191"/>
      <c r="BP48" s="191"/>
      <c r="BQ48" s="191"/>
      <c r="BR48" s="191"/>
      <c r="BS48" s="191"/>
      <c r="BT48" s="343"/>
      <c r="BV48" s="346" t="s">
        <v>262</v>
      </c>
      <c r="BW48" s="341" t="s">
        <v>338</v>
      </c>
      <c r="BX48" s="218"/>
      <c r="BY48" s="218"/>
      <c r="BZ48" s="343"/>
      <c r="CI48" s="246"/>
      <c r="DB48" s="178"/>
    </row>
    <row r="49" spans="1:108">
      <c r="A49" s="180"/>
      <c r="C49" s="183"/>
      <c r="J49" s="340" t="s">
        <v>263</v>
      </c>
      <c r="K49" s="347" t="s">
        <v>339</v>
      </c>
      <c r="L49" s="191"/>
      <c r="M49" s="191"/>
      <c r="N49" s="191"/>
      <c r="O49" s="211"/>
      <c r="P49" s="191"/>
      <c r="Q49" s="191"/>
      <c r="R49" s="191"/>
      <c r="S49" s="191"/>
      <c r="T49" s="342" t="s">
        <v>271</v>
      </c>
      <c r="U49" s="341" t="s">
        <v>340</v>
      </c>
      <c r="V49" s="191"/>
      <c r="W49" s="191"/>
      <c r="X49" s="343"/>
      <c r="AB49" s="265"/>
      <c r="AD49" s="340" t="s">
        <v>262</v>
      </c>
      <c r="AE49" s="341" t="s">
        <v>341</v>
      </c>
      <c r="AF49" s="191"/>
      <c r="AG49" s="191"/>
      <c r="AH49" s="191"/>
      <c r="AI49" s="191"/>
      <c r="AJ49" s="191"/>
      <c r="AK49" s="343"/>
      <c r="AO49" s="180"/>
      <c r="AP49" s="348" t="s">
        <v>262</v>
      </c>
      <c r="AQ49" s="350" t="s">
        <v>342</v>
      </c>
      <c r="AR49" s="218"/>
      <c r="AS49" s="218"/>
      <c r="AU49" s="218"/>
      <c r="AW49" s="342" t="s">
        <v>269</v>
      </c>
      <c r="AZ49" s="347" t="s">
        <v>343</v>
      </c>
      <c r="BA49" s="191"/>
      <c r="BC49" s="191"/>
      <c r="BD49" s="191"/>
      <c r="BE49" s="343"/>
      <c r="BG49" s="346" t="s">
        <v>262</v>
      </c>
      <c r="BH49" s="350" t="s">
        <v>344</v>
      </c>
      <c r="BI49" s="218"/>
      <c r="BJ49" s="218"/>
      <c r="BK49" s="191"/>
      <c r="BL49" s="191"/>
      <c r="BM49" s="191"/>
      <c r="BN49" s="191"/>
      <c r="BO49" s="191"/>
      <c r="BP49" s="191"/>
      <c r="BQ49" s="191"/>
      <c r="BR49" s="191"/>
      <c r="BS49" s="191"/>
      <c r="BT49" s="343"/>
      <c r="BV49" s="346" t="s">
        <v>263</v>
      </c>
      <c r="BW49" s="341" t="s">
        <v>345</v>
      </c>
      <c r="BX49" s="218"/>
      <c r="BY49" s="218"/>
      <c r="BZ49" s="343"/>
      <c r="CA49" s="191"/>
      <c r="CB49" s="191"/>
      <c r="CC49" s="191"/>
      <c r="CD49" s="191"/>
      <c r="CE49" s="191"/>
      <c r="DB49" s="178">
        <f>$J27</f>
        <v>14</v>
      </c>
    </row>
    <row r="50" spans="1:108">
      <c r="J50" s="340" t="s">
        <v>264</v>
      </c>
      <c r="K50" s="341" t="s">
        <v>346</v>
      </c>
      <c r="L50" s="191"/>
      <c r="M50" s="191"/>
      <c r="N50" s="191"/>
      <c r="O50" s="191"/>
      <c r="P50" s="191"/>
      <c r="Q50" s="191"/>
      <c r="R50" s="191"/>
      <c r="S50" s="191"/>
      <c r="T50" s="342" t="s">
        <v>272</v>
      </c>
      <c r="U50" s="347" t="s">
        <v>347</v>
      </c>
      <c r="V50" s="191"/>
      <c r="W50" s="191"/>
      <c r="X50" s="343"/>
      <c r="AD50" s="340" t="s">
        <v>263</v>
      </c>
      <c r="AE50" s="341" t="s">
        <v>321</v>
      </c>
      <c r="AF50" s="191"/>
      <c r="AG50" s="191"/>
      <c r="AH50" s="191"/>
      <c r="AI50" s="191"/>
      <c r="AJ50" s="191"/>
      <c r="AK50" s="343"/>
      <c r="AP50" s="348" t="s">
        <v>263</v>
      </c>
      <c r="AQ50" s="350" t="s">
        <v>348</v>
      </c>
      <c r="AR50" s="218"/>
      <c r="AS50" s="218"/>
      <c r="AU50" s="218"/>
      <c r="AW50" s="342"/>
      <c r="AZ50" s="176"/>
      <c r="BA50" s="191"/>
      <c r="BC50" s="191"/>
      <c r="BD50" s="191"/>
      <c r="BE50" s="343"/>
      <c r="BG50" s="346" t="s">
        <v>263</v>
      </c>
      <c r="BH50" s="350" t="s">
        <v>349</v>
      </c>
      <c r="BI50" s="218"/>
      <c r="BJ50" s="218"/>
      <c r="BK50" s="191"/>
      <c r="BL50" s="191"/>
      <c r="BM50" s="191"/>
      <c r="BN50" s="191"/>
      <c r="BO50" s="191"/>
      <c r="BP50" s="191"/>
      <c r="BQ50" s="191"/>
      <c r="BR50" s="191"/>
      <c r="BS50" s="191"/>
      <c r="BT50" s="343"/>
      <c r="BV50" s="346" t="s">
        <v>264</v>
      </c>
      <c r="BW50" s="341" t="s">
        <v>350</v>
      </c>
      <c r="BX50" s="218"/>
      <c r="BY50" s="218"/>
      <c r="BZ50" s="343"/>
      <c r="CA50" s="191"/>
      <c r="CB50" s="191"/>
      <c r="CC50" s="191"/>
      <c r="CD50" s="191"/>
      <c r="CE50" s="191"/>
      <c r="DB50" s="178">
        <f>$J28</f>
        <v>15</v>
      </c>
    </row>
    <row r="51" spans="1:108" ht="14.1" customHeight="1">
      <c r="A51" s="191"/>
      <c r="B51" s="191"/>
      <c r="C51" s="191"/>
      <c r="J51" s="340" t="s">
        <v>265</v>
      </c>
      <c r="K51" s="341" t="s">
        <v>351</v>
      </c>
      <c r="L51" s="191"/>
      <c r="M51" s="191"/>
      <c r="N51" s="191"/>
      <c r="O51" s="191"/>
      <c r="P51" s="191"/>
      <c r="Q51" s="191"/>
      <c r="R51" s="191"/>
      <c r="S51" s="191"/>
      <c r="T51" s="342" t="s">
        <v>273</v>
      </c>
      <c r="U51" s="347" t="s">
        <v>352</v>
      </c>
      <c r="V51" s="191"/>
      <c r="W51" s="191"/>
      <c r="X51" s="343"/>
      <c r="AD51" s="340" t="s">
        <v>264</v>
      </c>
      <c r="AE51" s="347" t="s">
        <v>353</v>
      </c>
      <c r="AF51" s="191"/>
      <c r="AG51" s="191"/>
      <c r="AH51" s="191"/>
      <c r="AI51" s="191"/>
      <c r="AJ51" s="191"/>
      <c r="AK51" s="343"/>
      <c r="AP51" s="348" t="s">
        <v>264</v>
      </c>
      <c r="AQ51" s="341" t="s">
        <v>354</v>
      </c>
      <c r="AR51" s="191"/>
      <c r="AS51" s="191"/>
      <c r="AU51" s="191"/>
      <c r="AW51" s="342"/>
      <c r="AZ51" s="176"/>
      <c r="BA51" s="191"/>
      <c r="BC51" s="191"/>
      <c r="BD51" s="191"/>
      <c r="BE51" s="343"/>
      <c r="BG51" s="352" t="s">
        <v>264</v>
      </c>
      <c r="BH51" s="353" t="s">
        <v>355</v>
      </c>
      <c r="BI51" s="354"/>
      <c r="BJ51" s="354"/>
      <c r="BK51" s="208"/>
      <c r="BL51" s="208"/>
      <c r="BM51" s="208"/>
      <c r="BN51" s="208"/>
      <c r="BO51" s="208"/>
      <c r="BP51" s="208"/>
      <c r="BQ51" s="208"/>
      <c r="BR51" s="208"/>
      <c r="BS51" s="208"/>
      <c r="BT51" s="355"/>
      <c r="BV51" s="346" t="s">
        <v>265</v>
      </c>
      <c r="BW51" s="350" t="s">
        <v>356</v>
      </c>
      <c r="BX51" s="218"/>
      <c r="BY51" s="218"/>
      <c r="BZ51" s="343"/>
      <c r="CA51" s="191"/>
      <c r="CB51" s="191"/>
      <c r="CC51" s="191"/>
      <c r="CD51" s="191"/>
      <c r="CE51" s="191"/>
      <c r="DB51" s="178">
        <f>$J29</f>
        <v>16</v>
      </c>
    </row>
    <row r="52" spans="1:108" ht="14.1" customHeight="1">
      <c r="A52" s="356"/>
      <c r="B52" s="191"/>
      <c r="C52" s="357"/>
      <c r="J52" s="358" t="s">
        <v>266</v>
      </c>
      <c r="K52" s="359" t="s">
        <v>357</v>
      </c>
      <c r="L52" s="208"/>
      <c r="M52" s="208"/>
      <c r="N52" s="208"/>
      <c r="O52" s="208"/>
      <c r="P52" s="208"/>
      <c r="Q52" s="208"/>
      <c r="R52" s="208"/>
      <c r="S52" s="208"/>
      <c r="T52" s="360" t="s">
        <v>274</v>
      </c>
      <c r="U52" s="359" t="s">
        <v>358</v>
      </c>
      <c r="V52" s="208"/>
      <c r="W52" s="208"/>
      <c r="X52" s="355"/>
      <c r="AD52" s="337" t="s">
        <v>265</v>
      </c>
      <c r="AE52" s="361" t="s">
        <v>359</v>
      </c>
      <c r="AF52" s="208"/>
      <c r="AG52" s="208"/>
      <c r="AH52" s="208"/>
      <c r="AI52" s="208"/>
      <c r="AJ52" s="208"/>
      <c r="AK52" s="355"/>
      <c r="AP52" s="362" t="s">
        <v>265</v>
      </c>
      <c r="AQ52" s="363" t="s">
        <v>360</v>
      </c>
      <c r="AR52" s="208"/>
      <c r="AS52" s="208"/>
      <c r="AT52" s="208"/>
      <c r="AU52" s="208"/>
      <c r="AV52" s="208"/>
      <c r="AW52" s="360"/>
      <c r="AX52" s="360"/>
      <c r="AY52" s="360"/>
      <c r="AZ52" s="360"/>
      <c r="BA52" s="208"/>
      <c r="BB52" s="208"/>
      <c r="BC52" s="208"/>
      <c r="BD52" s="208"/>
      <c r="BE52" s="355"/>
      <c r="BG52" s="203"/>
      <c r="BH52" s="350"/>
      <c r="BI52" s="218"/>
      <c r="BJ52" s="218"/>
      <c r="BK52" s="191"/>
      <c r="BL52" s="218"/>
      <c r="BM52" s="342"/>
      <c r="BN52" s="191"/>
      <c r="BO52" s="191"/>
      <c r="BP52" s="191"/>
      <c r="BQ52" s="191"/>
      <c r="BR52" s="191"/>
      <c r="BV52" s="352" t="s">
        <v>266</v>
      </c>
      <c r="BW52" s="364" t="s">
        <v>361</v>
      </c>
      <c r="BX52" s="208"/>
      <c r="BY52" s="208"/>
      <c r="BZ52" s="355"/>
      <c r="CA52" s="191"/>
      <c r="CB52" s="191"/>
      <c r="CC52" s="191"/>
      <c r="CD52" s="191"/>
      <c r="CE52" s="191"/>
      <c r="CL52" s="303"/>
      <c r="DB52" s="265"/>
    </row>
    <row r="53" spans="1:108" ht="14.1" customHeight="1">
      <c r="A53" s="191"/>
      <c r="B53" s="191"/>
      <c r="C53" s="356"/>
      <c r="AD53" s="342"/>
      <c r="AE53" s="191"/>
      <c r="AF53" s="191"/>
      <c r="AG53" s="191"/>
      <c r="AH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G53" s="203"/>
      <c r="BH53" s="349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V53" s="351"/>
      <c r="BW53" s="191"/>
      <c r="BX53" s="218"/>
      <c r="BY53" s="218"/>
      <c r="BZ53" s="218"/>
      <c r="CA53" s="191"/>
      <c r="CB53" s="191"/>
      <c r="CC53" s="191"/>
      <c r="CD53" s="191"/>
      <c r="CE53" s="191"/>
      <c r="CL53" s="220"/>
      <c r="DD53" s="265"/>
    </row>
    <row r="54" spans="1:108" ht="14.1" customHeight="1">
      <c r="C54" s="365"/>
      <c r="K54" s="275"/>
      <c r="N54" s="176"/>
      <c r="R54" s="179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G54" s="351"/>
      <c r="BH54" s="349"/>
      <c r="BI54" s="218"/>
      <c r="BJ54" s="218"/>
      <c r="BK54" s="218"/>
      <c r="BL54" s="218"/>
      <c r="BM54" s="191"/>
      <c r="BN54" s="191"/>
    </row>
    <row r="55" spans="1:108" ht="14.1" customHeight="1">
      <c r="C55" s="365"/>
      <c r="K55" s="275"/>
      <c r="N55" s="176"/>
      <c r="R55" s="179"/>
      <c r="AB55" s="265"/>
      <c r="AP55" s="342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G55" s="351"/>
      <c r="BH55" s="191"/>
      <c r="BI55" s="218"/>
      <c r="BJ55" s="218"/>
      <c r="BK55" s="218"/>
      <c r="BL55" s="218"/>
      <c r="BM55" s="191"/>
      <c r="BN55" s="191"/>
      <c r="BV55" s="351"/>
      <c r="BW55" s="191"/>
      <c r="BX55" s="218"/>
      <c r="BY55" s="218"/>
      <c r="BZ55" s="218"/>
    </row>
    <row r="56" spans="1:108">
      <c r="C56" s="366"/>
      <c r="K56" s="275"/>
      <c r="N56" s="176"/>
      <c r="R56" s="179"/>
      <c r="AP56" s="367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W56" s="183"/>
    </row>
    <row r="57" spans="1:108">
      <c r="C57" s="368"/>
      <c r="N57" s="176"/>
      <c r="R57" s="179"/>
      <c r="AP57" s="367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W57" s="183"/>
    </row>
    <row r="58" spans="1:108">
      <c r="C58" s="368"/>
      <c r="N58" s="176"/>
      <c r="Q58" s="179"/>
      <c r="AO58" s="356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V58" s="183"/>
    </row>
    <row r="59" spans="1:108">
      <c r="C59" s="369"/>
      <c r="N59" s="176"/>
      <c r="Q59" s="179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V59" s="183"/>
    </row>
    <row r="60" spans="1:108">
      <c r="N60" s="176"/>
      <c r="Q60" s="179"/>
      <c r="AZ60" s="176"/>
      <c r="BV60" s="183"/>
    </row>
    <row r="61" spans="1:108">
      <c r="N61" s="176"/>
      <c r="Q61" s="179"/>
      <c r="AZ61" s="176"/>
      <c r="BV61" s="183"/>
    </row>
    <row r="62" spans="1:108" ht="12" customHeight="1">
      <c r="N62" s="176"/>
      <c r="Q62" s="179"/>
      <c r="AZ62" s="176"/>
      <c r="BV62" s="183"/>
    </row>
    <row r="63" spans="1:108">
      <c r="D63" s="191"/>
      <c r="E63" s="191"/>
      <c r="F63" s="285"/>
      <c r="G63" s="285"/>
      <c r="N63" s="176"/>
      <c r="Q63" s="179"/>
      <c r="AZ63" s="176"/>
      <c r="BG63" s="183"/>
      <c r="BV63" s="183"/>
    </row>
    <row r="64" spans="1:108">
      <c r="D64" s="191"/>
      <c r="E64" s="191"/>
      <c r="F64" s="285"/>
      <c r="G64" s="285"/>
      <c r="N64" s="176"/>
      <c r="Q64" s="179"/>
      <c r="AZ64" s="176"/>
      <c r="BG64" s="183"/>
      <c r="BV64" s="183"/>
    </row>
    <row r="65" spans="1:74">
      <c r="C65" s="220"/>
      <c r="D65" s="191"/>
      <c r="E65" s="191"/>
      <c r="F65" s="191"/>
      <c r="G65" s="191"/>
      <c r="N65" s="176"/>
      <c r="Q65" s="179"/>
      <c r="AZ65" s="176"/>
      <c r="BG65" s="183"/>
      <c r="BV65" s="183"/>
    </row>
    <row r="66" spans="1:74">
      <c r="A66" s="370"/>
      <c r="B66" s="180"/>
      <c r="D66" s="191"/>
      <c r="E66" s="191"/>
      <c r="F66" s="191"/>
      <c r="G66" s="191"/>
      <c r="N66" s="176"/>
      <c r="Q66" s="179"/>
      <c r="AZ66" s="176"/>
      <c r="BG66" s="183"/>
      <c r="BV66" s="183"/>
    </row>
    <row r="67" spans="1:74">
      <c r="A67" s="370"/>
      <c r="B67" s="180"/>
      <c r="D67" s="191"/>
      <c r="E67" s="191"/>
      <c r="F67" s="191"/>
      <c r="G67" s="191"/>
      <c r="N67" s="176"/>
      <c r="Q67" s="179"/>
      <c r="AZ67" s="176"/>
      <c r="BG67" s="183"/>
      <c r="BV67" s="183"/>
    </row>
    <row r="68" spans="1:74">
      <c r="N68" s="176"/>
      <c r="Q68" s="179"/>
      <c r="AZ68" s="176"/>
      <c r="BG68" s="183"/>
      <c r="BV68" s="183"/>
    </row>
    <row r="69" spans="1:74">
      <c r="N69" s="176"/>
      <c r="Q69" s="179"/>
      <c r="AZ69" s="176"/>
      <c r="BG69" s="183"/>
      <c r="BV69" s="183"/>
    </row>
    <row r="70" spans="1:74">
      <c r="N70" s="176"/>
      <c r="Q70" s="179"/>
      <c r="AZ70" s="176"/>
      <c r="BG70" s="183"/>
      <c r="BV70" s="183"/>
    </row>
    <row r="71" spans="1:74">
      <c r="N71" s="176"/>
      <c r="Q71" s="179"/>
      <c r="AZ71" s="176"/>
      <c r="BG71" s="183"/>
      <c r="BV71" s="183"/>
    </row>
    <row r="72" spans="1:74">
      <c r="N72" s="176"/>
      <c r="Q72" s="179"/>
      <c r="AZ72" s="176"/>
      <c r="BG72" s="183"/>
      <c r="BV72" s="183"/>
    </row>
    <row r="73" spans="1:74">
      <c r="N73" s="176"/>
      <c r="Q73" s="179"/>
      <c r="AZ73" s="176"/>
      <c r="BG73" s="183"/>
      <c r="BV73" s="183"/>
    </row>
    <row r="74" spans="1:74">
      <c r="N74" s="176"/>
      <c r="Q74" s="179"/>
      <c r="AZ74" s="176"/>
      <c r="BG74" s="183"/>
      <c r="BV74" s="183"/>
    </row>
    <row r="75" spans="1:74">
      <c r="N75" s="176"/>
      <c r="Q75" s="179"/>
      <c r="AZ75" s="176"/>
      <c r="BG75" s="183"/>
      <c r="BV75" s="183"/>
    </row>
    <row r="76" spans="1:74">
      <c r="N76" s="176"/>
      <c r="Q76" s="179"/>
      <c r="AZ76" s="176"/>
      <c r="BG76" s="183"/>
      <c r="BV76" s="183"/>
    </row>
    <row r="77" spans="1:74">
      <c r="N77" s="176"/>
      <c r="Q77" s="179"/>
      <c r="AZ77" s="176"/>
      <c r="BG77" s="183"/>
      <c r="BV77" s="183"/>
    </row>
    <row r="78" spans="1:74">
      <c r="N78" s="176"/>
      <c r="Q78" s="179"/>
      <c r="AZ78" s="176"/>
      <c r="BG78" s="183"/>
      <c r="BV78" s="183"/>
    </row>
    <row r="79" spans="1:74">
      <c r="N79" s="176"/>
      <c r="Q79" s="179"/>
      <c r="AZ79" s="176"/>
      <c r="BG79" s="183"/>
      <c r="BV79" s="183"/>
    </row>
    <row r="80" spans="1:74">
      <c r="N80" s="176"/>
      <c r="Q80" s="179"/>
      <c r="AZ80" s="176"/>
      <c r="BG80" s="183"/>
      <c r="BV80" s="183"/>
    </row>
    <row r="81" spans="6:74">
      <c r="F81" s="322"/>
      <c r="G81" s="322"/>
      <c r="N81" s="176"/>
      <c r="Q81" s="179"/>
      <c r="AZ81" s="176"/>
      <c r="BG81" s="183"/>
      <c r="BV81" s="183"/>
    </row>
    <row r="82" spans="6:74">
      <c r="N82" s="176"/>
      <c r="Q82" s="179"/>
      <c r="AZ82" s="176"/>
      <c r="BG82" s="183"/>
      <c r="BV82" s="183"/>
    </row>
    <row r="83" spans="6:74">
      <c r="N83" s="176"/>
      <c r="Q83" s="179"/>
      <c r="AZ83" s="176"/>
      <c r="BG83" s="183"/>
      <c r="BV83" s="183"/>
    </row>
    <row r="84" spans="6:74">
      <c r="N84" s="176"/>
      <c r="Q84" s="179"/>
      <c r="AZ84" s="176"/>
      <c r="BG84" s="183"/>
      <c r="BV84" s="183"/>
    </row>
    <row r="85" spans="6:74">
      <c r="N85" s="176"/>
      <c r="Q85" s="179"/>
      <c r="AZ85" s="176"/>
      <c r="BG85" s="183"/>
      <c r="BV85" s="183"/>
    </row>
    <row r="86" spans="6:74">
      <c r="N86" s="176"/>
      <c r="Q86" s="179"/>
      <c r="AZ86" s="176"/>
      <c r="BG86" s="183"/>
      <c r="BV86" s="183"/>
    </row>
    <row r="87" spans="6:74">
      <c r="N87" s="176"/>
      <c r="Q87" s="179"/>
      <c r="AZ87" s="176"/>
      <c r="BG87" s="183"/>
      <c r="BV87" s="183"/>
    </row>
    <row r="88" spans="6:74">
      <c r="N88" s="176"/>
      <c r="Q88" s="179"/>
      <c r="AZ88" s="176"/>
      <c r="BG88" s="183"/>
      <c r="BV88" s="183"/>
    </row>
    <row r="89" spans="6:74">
      <c r="N89" s="176"/>
      <c r="Q89" s="179"/>
      <c r="AZ89" s="176"/>
      <c r="BG89" s="183"/>
      <c r="BV89" s="183"/>
    </row>
    <row r="90" spans="6:74">
      <c r="N90" s="176"/>
      <c r="Q90" s="179"/>
      <c r="AZ90" s="176"/>
      <c r="BG90" s="183"/>
      <c r="BV90" s="183"/>
    </row>
    <row r="91" spans="6:74">
      <c r="N91" s="176"/>
      <c r="Q91" s="179"/>
      <c r="AZ91" s="176"/>
      <c r="BG91" s="183"/>
      <c r="BV91" s="183"/>
    </row>
    <row r="92" spans="6:74">
      <c r="N92" s="176"/>
      <c r="Q92" s="179"/>
      <c r="AZ92" s="176"/>
      <c r="BG92" s="183"/>
      <c r="BV92" s="183"/>
    </row>
    <row r="93" spans="6:74">
      <c r="N93" s="176"/>
      <c r="Q93" s="179"/>
      <c r="AZ93" s="176"/>
      <c r="BG93" s="183"/>
      <c r="BV93" s="183"/>
    </row>
    <row r="94" spans="6:74">
      <c r="N94" s="176"/>
      <c r="Q94" s="179"/>
      <c r="AZ94" s="176"/>
      <c r="BG94" s="183"/>
      <c r="BV94" s="183"/>
    </row>
    <row r="95" spans="6:74">
      <c r="N95" s="176"/>
      <c r="Q95" s="179"/>
      <c r="AZ95" s="176"/>
      <c r="BG95" s="183"/>
      <c r="BV95" s="183"/>
    </row>
    <row r="96" spans="6:74">
      <c r="N96" s="176"/>
      <c r="Q96" s="179"/>
      <c r="AZ96" s="176"/>
      <c r="BG96" s="183"/>
      <c r="BV96" s="183"/>
    </row>
    <row r="97" spans="1:74">
      <c r="N97" s="176"/>
      <c r="Q97" s="179"/>
      <c r="AZ97" s="176"/>
      <c r="BG97" s="183"/>
      <c r="BV97" s="183"/>
    </row>
    <row r="98" spans="1:74">
      <c r="N98" s="176"/>
      <c r="Q98" s="179"/>
      <c r="AZ98" s="176"/>
      <c r="BG98" s="183"/>
      <c r="BV98" s="183"/>
    </row>
    <row r="99" spans="1:74">
      <c r="N99" s="176"/>
      <c r="Q99" s="179"/>
      <c r="AZ99" s="176"/>
      <c r="BG99" s="183"/>
      <c r="BV99" s="183"/>
    </row>
    <row r="100" spans="1:74">
      <c r="N100" s="176"/>
      <c r="Q100" s="179"/>
      <c r="AZ100" s="176"/>
      <c r="BG100" s="183"/>
      <c r="BV100" s="183"/>
    </row>
    <row r="101" spans="1:74">
      <c r="N101" s="176"/>
      <c r="Q101" s="179"/>
      <c r="AZ101" s="176"/>
      <c r="BG101" s="183"/>
      <c r="BV101" s="183"/>
    </row>
    <row r="102" spans="1:74">
      <c r="N102" s="176"/>
      <c r="Q102" s="179"/>
      <c r="AZ102" s="176"/>
      <c r="BG102" s="183"/>
      <c r="BV102" s="183"/>
    </row>
    <row r="103" spans="1:74">
      <c r="N103" s="176"/>
      <c r="Q103" s="179"/>
      <c r="AZ103" s="176"/>
      <c r="BG103" s="183"/>
      <c r="BV103" s="183"/>
    </row>
    <row r="104" spans="1:74">
      <c r="N104" s="176"/>
      <c r="Q104" s="179"/>
      <c r="AZ104" s="176"/>
      <c r="BG104" s="183"/>
      <c r="BV104" s="183"/>
    </row>
    <row r="105" spans="1:74">
      <c r="E105" s="371"/>
      <c r="N105" s="176"/>
      <c r="Q105" s="179"/>
      <c r="AZ105" s="176"/>
      <c r="BG105" s="183"/>
      <c r="BV105" s="183"/>
    </row>
    <row r="106" spans="1:74">
      <c r="N106" s="176"/>
      <c r="Q106" s="179"/>
      <c r="AZ106" s="176"/>
      <c r="BG106" s="183"/>
      <c r="BV106" s="183"/>
    </row>
    <row r="107" spans="1:74">
      <c r="N107" s="176"/>
      <c r="Q107" s="179"/>
      <c r="AZ107" s="176"/>
      <c r="BG107" s="183"/>
      <c r="BV107" s="183"/>
    </row>
    <row r="108" spans="1:74">
      <c r="N108" s="176"/>
      <c r="Q108" s="179"/>
      <c r="AZ108" s="176"/>
      <c r="BG108" s="183"/>
      <c r="BV108" s="183"/>
    </row>
    <row r="109" spans="1:74">
      <c r="N109" s="176"/>
      <c r="Q109" s="179"/>
      <c r="AZ109" s="176"/>
      <c r="BG109" s="183"/>
      <c r="BV109" s="183"/>
    </row>
    <row r="110" spans="1:74">
      <c r="N110" s="176"/>
      <c r="Q110" s="179"/>
      <c r="AZ110" s="176"/>
      <c r="BG110" s="183"/>
      <c r="BV110" s="183"/>
    </row>
    <row r="111" spans="1:74">
      <c r="A111" s="370"/>
      <c r="B111" s="180"/>
      <c r="N111" s="176"/>
      <c r="Q111" s="179"/>
      <c r="AZ111" s="176"/>
      <c r="BG111" s="183"/>
      <c r="BV111" s="183"/>
    </row>
    <row r="112" spans="1:74">
      <c r="N112" s="176"/>
      <c r="Q112" s="179"/>
      <c r="AZ112" s="176"/>
      <c r="BG112" s="183"/>
      <c r="BV112" s="183"/>
    </row>
    <row r="113" spans="1:74">
      <c r="N113" s="176"/>
      <c r="Q113" s="179"/>
      <c r="AZ113" s="176"/>
      <c r="BG113" s="183"/>
      <c r="BV113" s="183"/>
    </row>
    <row r="114" spans="1:74">
      <c r="N114" s="176"/>
      <c r="Q114" s="179"/>
      <c r="AZ114" s="176"/>
      <c r="BG114" s="183"/>
      <c r="BV114" s="183"/>
    </row>
    <row r="115" spans="1:74">
      <c r="N115" s="176"/>
      <c r="Q115" s="179"/>
      <c r="AZ115" s="176"/>
      <c r="BG115" s="183"/>
      <c r="BV115" s="183"/>
    </row>
    <row r="116" spans="1:74">
      <c r="N116" s="176"/>
      <c r="Q116" s="179"/>
      <c r="AZ116" s="176"/>
      <c r="BG116" s="183"/>
      <c r="BV116" s="183"/>
    </row>
    <row r="117" spans="1:74">
      <c r="N117" s="176"/>
      <c r="Q117" s="179"/>
      <c r="AZ117" s="176"/>
      <c r="BG117" s="183"/>
      <c r="BV117" s="183"/>
    </row>
    <row r="118" spans="1:74">
      <c r="N118" s="176"/>
      <c r="Q118" s="179"/>
      <c r="AZ118" s="176"/>
      <c r="BG118" s="183"/>
      <c r="BV118" s="183"/>
    </row>
    <row r="119" spans="1:74">
      <c r="N119" s="176"/>
      <c r="Q119" s="179"/>
      <c r="AZ119" s="176"/>
      <c r="BG119" s="183"/>
      <c r="BV119" s="183"/>
    </row>
    <row r="120" spans="1:74">
      <c r="N120" s="176"/>
      <c r="Q120" s="179"/>
      <c r="AZ120" s="176"/>
      <c r="BG120" s="183"/>
      <c r="BV120" s="183"/>
    </row>
    <row r="121" spans="1:74">
      <c r="N121" s="176"/>
      <c r="Q121" s="179"/>
      <c r="AZ121" s="176"/>
      <c r="BG121" s="183"/>
      <c r="BV121" s="183"/>
    </row>
    <row r="122" spans="1:74">
      <c r="N122" s="176"/>
      <c r="Q122" s="179"/>
      <c r="AZ122" s="176"/>
      <c r="BG122" s="183"/>
      <c r="BV122" s="183"/>
    </row>
    <row r="123" spans="1:74">
      <c r="N123" s="176"/>
      <c r="Q123" s="179"/>
      <c r="AZ123" s="176"/>
      <c r="BG123" s="183"/>
      <c r="BV123" s="183"/>
    </row>
    <row r="124" spans="1:74">
      <c r="N124" s="176"/>
      <c r="Q124" s="179"/>
      <c r="AZ124" s="176"/>
      <c r="BG124" s="183"/>
      <c r="BV124" s="183"/>
    </row>
    <row r="125" spans="1:74">
      <c r="N125" s="176"/>
      <c r="Q125" s="179"/>
      <c r="AZ125" s="176"/>
      <c r="BG125" s="183"/>
      <c r="BV125" s="183"/>
    </row>
    <row r="126" spans="1:74">
      <c r="N126" s="176"/>
      <c r="Q126" s="179"/>
      <c r="AZ126" s="176"/>
      <c r="BG126" s="183"/>
      <c r="BV126" s="183"/>
    </row>
    <row r="127" spans="1:74">
      <c r="N127" s="176"/>
      <c r="Q127" s="179"/>
      <c r="AZ127" s="176"/>
      <c r="BG127" s="183"/>
      <c r="BV127" s="183"/>
    </row>
    <row r="128" spans="1:74">
      <c r="A128" s="180"/>
      <c r="N128" s="176"/>
      <c r="Q128" s="179"/>
      <c r="AZ128" s="176"/>
      <c r="BG128" s="183"/>
      <c r="BV128" s="183"/>
    </row>
    <row r="129" spans="1:74">
      <c r="A129" s="180"/>
      <c r="N129" s="176"/>
      <c r="Q129" s="179"/>
      <c r="AZ129" s="176"/>
      <c r="BG129" s="183"/>
      <c r="BV129" s="183"/>
    </row>
    <row r="130" spans="1:74">
      <c r="A130" s="180"/>
      <c r="B130" s="180"/>
      <c r="N130" s="176"/>
      <c r="Q130" s="179"/>
      <c r="AZ130" s="176"/>
      <c r="BG130" s="183"/>
      <c r="BV130" s="183"/>
    </row>
    <row r="131" spans="1:74">
      <c r="N131" s="176"/>
      <c r="Q131" s="179"/>
      <c r="AZ131" s="176"/>
      <c r="BG131" s="183"/>
      <c r="BV131" s="183"/>
    </row>
    <row r="132" spans="1:74">
      <c r="A132" s="180"/>
      <c r="B132" s="180"/>
      <c r="N132" s="176"/>
      <c r="Q132" s="179"/>
      <c r="AZ132" s="176"/>
      <c r="BG132" s="183"/>
      <c r="BV132" s="183"/>
    </row>
    <row r="133" spans="1:74">
      <c r="N133" s="176"/>
      <c r="Q133" s="179"/>
      <c r="AZ133" s="176"/>
      <c r="BG133" s="183"/>
      <c r="BV133" s="183"/>
    </row>
    <row r="134" spans="1:74">
      <c r="A134" s="180"/>
      <c r="B134" s="180"/>
      <c r="N134" s="176"/>
      <c r="Q134" s="179"/>
      <c r="AZ134" s="176"/>
      <c r="BG134" s="183"/>
      <c r="BV134" s="183"/>
    </row>
    <row r="135" spans="1:74">
      <c r="N135" s="176"/>
      <c r="Q135" s="179"/>
      <c r="AZ135" s="176"/>
      <c r="BG135" s="183"/>
      <c r="BV135" s="183"/>
    </row>
    <row r="136" spans="1:74">
      <c r="A136" s="180"/>
      <c r="B136" s="180"/>
      <c r="N136" s="176"/>
      <c r="Q136" s="179"/>
      <c r="AZ136" s="176"/>
      <c r="BG136" s="183"/>
      <c r="BV136" s="183"/>
    </row>
    <row r="137" spans="1:74">
      <c r="N137" s="176"/>
      <c r="Q137" s="179"/>
      <c r="AZ137" s="176"/>
      <c r="BG137" s="183"/>
      <c r="BV137" s="183"/>
    </row>
    <row r="138" spans="1:74">
      <c r="A138" s="180"/>
      <c r="B138" s="180"/>
      <c r="N138" s="176"/>
      <c r="Q138" s="179"/>
      <c r="AZ138" s="176"/>
      <c r="BG138" s="183"/>
      <c r="BV138" s="183"/>
    </row>
    <row r="139" spans="1:74">
      <c r="N139" s="176"/>
      <c r="Q139" s="179"/>
      <c r="AZ139" s="176"/>
      <c r="BG139" s="183"/>
      <c r="BV139" s="183"/>
    </row>
    <row r="140" spans="1:74">
      <c r="A140" s="180"/>
      <c r="B140" s="180"/>
      <c r="N140" s="176"/>
      <c r="Q140" s="179"/>
      <c r="AZ140" s="176"/>
      <c r="BG140" s="183"/>
      <c r="BV140" s="183"/>
    </row>
    <row r="141" spans="1:74">
      <c r="N141" s="176"/>
      <c r="Q141" s="179"/>
      <c r="AZ141" s="176"/>
      <c r="BG141" s="183"/>
      <c r="BV141" s="183"/>
    </row>
    <row r="142" spans="1:74">
      <c r="A142" s="180"/>
      <c r="B142" s="180"/>
      <c r="N142" s="176"/>
      <c r="Q142" s="179"/>
      <c r="AZ142" s="176"/>
      <c r="BG142" s="183"/>
      <c r="BV142" s="183"/>
    </row>
    <row r="143" spans="1:74">
      <c r="N143" s="176"/>
      <c r="Q143" s="179"/>
      <c r="AZ143" s="176"/>
      <c r="BG143" s="183"/>
      <c r="BV143" s="183"/>
    </row>
    <row r="144" spans="1:74">
      <c r="A144" s="180"/>
      <c r="B144" s="180"/>
      <c r="N144" s="176"/>
      <c r="Q144" s="179"/>
      <c r="AZ144" s="176"/>
      <c r="BG144" s="183"/>
      <c r="BV144" s="183"/>
    </row>
    <row r="145" spans="1:74">
      <c r="N145" s="176"/>
      <c r="Q145" s="179"/>
      <c r="AZ145" s="176"/>
      <c r="BG145" s="183"/>
      <c r="BV145" s="183"/>
    </row>
    <row r="146" spans="1:74">
      <c r="N146" s="176"/>
      <c r="Q146" s="179"/>
      <c r="AZ146" s="176"/>
      <c r="BG146" s="183"/>
      <c r="BV146" s="183"/>
    </row>
    <row r="147" spans="1:74">
      <c r="N147" s="176"/>
      <c r="Q147" s="179"/>
      <c r="AZ147" s="176"/>
      <c r="BG147" s="183"/>
      <c r="BV147" s="183"/>
    </row>
    <row r="148" spans="1:74">
      <c r="A148" s="180"/>
      <c r="N148" s="176"/>
      <c r="Q148" s="179"/>
      <c r="AZ148" s="176"/>
      <c r="BG148" s="183"/>
      <c r="BV148" s="183"/>
    </row>
    <row r="149" spans="1:74">
      <c r="A149" s="180"/>
      <c r="N149" s="176"/>
      <c r="Q149" s="179"/>
      <c r="AZ149" s="176"/>
      <c r="BG149" s="183"/>
      <c r="BV149" s="183"/>
    </row>
    <row r="150" spans="1:74">
      <c r="A150" s="180"/>
      <c r="B150" s="180"/>
      <c r="N150" s="176"/>
      <c r="Q150" s="179"/>
      <c r="AZ150" s="176"/>
      <c r="BG150" s="183"/>
      <c r="BV150" s="183"/>
    </row>
    <row r="151" spans="1:74">
      <c r="B151" s="180"/>
      <c r="N151" s="176"/>
      <c r="Q151" s="179"/>
      <c r="AZ151" s="176"/>
      <c r="BG151" s="183"/>
      <c r="BV151" s="183"/>
    </row>
    <row r="152" spans="1:74">
      <c r="B152" s="180"/>
      <c r="N152" s="176"/>
      <c r="Q152" s="179"/>
      <c r="AZ152" s="176"/>
      <c r="BG152" s="183"/>
      <c r="BV152" s="183"/>
    </row>
    <row r="153" spans="1:74">
      <c r="B153" s="180"/>
      <c r="N153" s="176"/>
      <c r="Q153" s="179"/>
      <c r="AZ153" s="176"/>
      <c r="BG153" s="183"/>
      <c r="BV153" s="183"/>
    </row>
    <row r="154" spans="1:74">
      <c r="B154" s="180"/>
      <c r="N154" s="176"/>
      <c r="Q154" s="179"/>
      <c r="AZ154" s="176"/>
      <c r="BG154" s="183"/>
      <c r="BV154" s="183"/>
    </row>
    <row r="155" spans="1:74">
      <c r="B155" s="180"/>
      <c r="N155" s="176"/>
      <c r="Q155" s="179"/>
      <c r="AZ155" s="176"/>
      <c r="BG155" s="183"/>
      <c r="BV155" s="183"/>
    </row>
    <row r="156" spans="1:74">
      <c r="B156" s="180"/>
      <c r="N156" s="176"/>
      <c r="Q156" s="179"/>
      <c r="AZ156" s="176"/>
      <c r="BG156" s="183"/>
      <c r="BV156" s="183"/>
    </row>
    <row r="157" spans="1:74">
      <c r="B157" s="180"/>
      <c r="N157" s="176"/>
      <c r="Q157" s="179"/>
      <c r="AZ157" s="176"/>
      <c r="BG157" s="183"/>
      <c r="BV157" s="183"/>
    </row>
    <row r="158" spans="1:74">
      <c r="N158" s="176"/>
      <c r="Q158" s="179"/>
      <c r="AZ158" s="176"/>
      <c r="BG158" s="183"/>
      <c r="BV158" s="183"/>
    </row>
    <row r="159" spans="1:74">
      <c r="N159" s="176"/>
      <c r="Q159" s="179"/>
      <c r="AZ159" s="176"/>
      <c r="BG159" s="183"/>
      <c r="BV159" s="183"/>
    </row>
    <row r="160" spans="1:74">
      <c r="N160" s="176"/>
      <c r="Q160" s="179"/>
      <c r="AZ160" s="176"/>
      <c r="BG160" s="183"/>
      <c r="BV160" s="183"/>
    </row>
    <row r="161" spans="1:74">
      <c r="A161" s="180"/>
      <c r="B161" s="180"/>
      <c r="N161" s="176"/>
      <c r="Q161" s="179"/>
      <c r="AZ161" s="176"/>
      <c r="BG161" s="183"/>
      <c r="BV161" s="183"/>
    </row>
    <row r="162" spans="1:74">
      <c r="B162" s="180"/>
      <c r="N162" s="176"/>
      <c r="Q162" s="179"/>
      <c r="AZ162" s="176"/>
      <c r="BG162" s="183"/>
      <c r="BV162" s="183"/>
    </row>
    <row r="163" spans="1:74">
      <c r="N163" s="176"/>
      <c r="Q163" s="179"/>
      <c r="AZ163" s="176"/>
      <c r="BG163" s="183"/>
      <c r="BV163" s="183"/>
    </row>
    <row r="164" spans="1:74">
      <c r="N164" s="176"/>
      <c r="Q164" s="179"/>
      <c r="AZ164" s="176"/>
      <c r="BG164" s="183"/>
      <c r="BV164" s="183"/>
    </row>
    <row r="165" spans="1:74">
      <c r="N165" s="176"/>
      <c r="Q165" s="179"/>
      <c r="AZ165" s="176"/>
      <c r="BG165" s="183"/>
      <c r="BV165" s="183"/>
    </row>
    <row r="166" spans="1:74">
      <c r="N166" s="176"/>
      <c r="Q166" s="179"/>
      <c r="AZ166" s="176"/>
      <c r="BG166" s="183"/>
      <c r="BV166" s="183"/>
    </row>
    <row r="167" spans="1:74">
      <c r="N167" s="176"/>
      <c r="Q167" s="179"/>
      <c r="AZ167" s="176"/>
      <c r="BG167" s="183"/>
      <c r="BV167" s="183"/>
    </row>
    <row r="168" spans="1:74">
      <c r="A168" s="180"/>
      <c r="N168" s="176"/>
      <c r="Q168" s="179"/>
      <c r="AZ168" s="176"/>
      <c r="BG168" s="183"/>
      <c r="BV168" s="183"/>
    </row>
    <row r="169" spans="1:74">
      <c r="A169" s="180"/>
      <c r="N169" s="176"/>
      <c r="Q169" s="179"/>
      <c r="AZ169" s="176"/>
      <c r="BG169" s="183"/>
      <c r="BV169" s="183"/>
    </row>
    <row r="170" spans="1:74">
      <c r="A170" s="180"/>
      <c r="B170" s="180"/>
      <c r="N170" s="176"/>
      <c r="Q170" s="179"/>
      <c r="AZ170" s="176"/>
      <c r="BG170" s="183"/>
      <c r="BV170" s="183"/>
    </row>
    <row r="171" spans="1:74">
      <c r="B171" s="180"/>
      <c r="N171" s="176"/>
      <c r="Q171" s="179"/>
      <c r="AZ171" s="176"/>
      <c r="BG171" s="183"/>
      <c r="BV171" s="183"/>
    </row>
    <row r="172" spans="1:74">
      <c r="A172" s="180"/>
      <c r="B172" s="180"/>
      <c r="N172" s="176"/>
      <c r="Q172" s="179"/>
      <c r="AZ172" s="176"/>
      <c r="BG172" s="183"/>
      <c r="BV172" s="183"/>
    </row>
    <row r="173" spans="1:74">
      <c r="N173" s="176"/>
      <c r="Q173" s="179"/>
      <c r="AZ173" s="176"/>
      <c r="BG173" s="183"/>
      <c r="BV173" s="183"/>
    </row>
    <row r="174" spans="1:74">
      <c r="N174" s="176"/>
      <c r="Q174" s="179"/>
      <c r="AZ174" s="176"/>
      <c r="BG174" s="183"/>
      <c r="BV174" s="183"/>
    </row>
    <row r="175" spans="1:74">
      <c r="AZ175" s="176"/>
      <c r="BC175" s="183"/>
    </row>
    <row r="176" spans="1:74">
      <c r="AZ176" s="176"/>
      <c r="BC176" s="183"/>
    </row>
    <row r="177" spans="52:55">
      <c r="AZ177" s="176"/>
      <c r="BC177" s="183"/>
    </row>
    <row r="178" spans="52:55">
      <c r="AZ178" s="176"/>
      <c r="BC178" s="183"/>
    </row>
    <row r="179" spans="52:55">
      <c r="AZ179" s="176"/>
      <c r="BC179" s="183"/>
    </row>
    <row r="180" spans="52:55">
      <c r="AZ180" s="176"/>
      <c r="BC180" s="183"/>
    </row>
    <row r="181" spans="52:55">
      <c r="AZ181" s="176"/>
      <c r="BC181" s="183"/>
    </row>
    <row r="182" spans="52:55">
      <c r="AZ182" s="176"/>
      <c r="BC182" s="183"/>
    </row>
    <row r="183" spans="52:55">
      <c r="AZ183" s="176"/>
      <c r="BC183" s="183"/>
    </row>
    <row r="184" spans="52:55">
      <c r="AZ184" s="176"/>
      <c r="BC184" s="183"/>
    </row>
    <row r="185" spans="52:55">
      <c r="AZ185" s="176"/>
      <c r="BC185" s="183"/>
    </row>
    <row r="186" spans="52:55">
      <c r="AZ186" s="176"/>
      <c r="BC186" s="183"/>
    </row>
    <row r="187" spans="52:55">
      <c r="AZ187" s="176"/>
      <c r="BC187" s="183"/>
    </row>
    <row r="188" spans="52:55">
      <c r="AZ188" s="176"/>
      <c r="BC188" s="183"/>
    </row>
    <row r="189" spans="52:55">
      <c r="AZ189" s="176"/>
      <c r="BC189" s="183"/>
    </row>
    <row r="190" spans="52:55">
      <c r="AZ190" s="176"/>
      <c r="BC190" s="183"/>
    </row>
    <row r="191" spans="52:55">
      <c r="AZ191" s="176"/>
      <c r="BC191" s="183"/>
    </row>
    <row r="192" spans="52:55">
      <c r="AZ192" s="176"/>
      <c r="BC192" s="183"/>
    </row>
    <row r="193" spans="52:55">
      <c r="AZ193" s="176"/>
      <c r="BC193" s="183"/>
    </row>
    <row r="194" spans="52:55">
      <c r="AZ194" s="176"/>
      <c r="BC194" s="183"/>
    </row>
    <row r="195" spans="52:55">
      <c r="AZ195" s="176"/>
      <c r="BC195" s="183"/>
    </row>
    <row r="196" spans="52:55">
      <c r="AZ196" s="176"/>
      <c r="BC196" s="183"/>
    </row>
    <row r="197" spans="52:55">
      <c r="AZ197" s="176"/>
      <c r="BC197" s="183"/>
    </row>
    <row r="198" spans="52:55">
      <c r="AZ198" s="176"/>
      <c r="BC198" s="183"/>
    </row>
    <row r="199" spans="52:55">
      <c r="AZ199" s="176"/>
      <c r="BC199" s="183"/>
    </row>
    <row r="200" spans="52:55">
      <c r="AZ200" s="176"/>
      <c r="BC200" s="183"/>
    </row>
    <row r="201" spans="52:55">
      <c r="AZ201" s="176"/>
      <c r="BC201" s="183"/>
    </row>
    <row r="202" spans="52:55">
      <c r="AZ202" s="176"/>
      <c r="BC202" s="183"/>
    </row>
    <row r="203" spans="52:55">
      <c r="AZ203" s="176"/>
      <c r="BC203" s="183"/>
    </row>
    <row r="204" spans="52:55">
      <c r="AZ204" s="176"/>
      <c r="BC204" s="183"/>
    </row>
    <row r="205" spans="52:55">
      <c r="AZ205" s="176"/>
      <c r="BC205" s="183"/>
    </row>
    <row r="206" spans="52:55">
      <c r="AZ206" s="176"/>
      <c r="BC206" s="183"/>
    </row>
    <row r="207" spans="52:55">
      <c r="AZ207" s="176"/>
      <c r="BC207" s="183"/>
    </row>
    <row r="208" spans="52:55">
      <c r="AZ208" s="176"/>
      <c r="BC208" s="183"/>
    </row>
    <row r="209" spans="52:55">
      <c r="AZ209" s="176"/>
      <c r="BC209" s="183"/>
    </row>
    <row r="210" spans="52:55">
      <c r="AZ210" s="176"/>
      <c r="BC210" s="183"/>
    </row>
    <row r="211" spans="52:55">
      <c r="AZ211" s="176"/>
      <c r="BC211" s="183"/>
    </row>
    <row r="212" spans="52:55">
      <c r="AZ212" s="176"/>
      <c r="BC212" s="183"/>
    </row>
    <row r="213" spans="52:55">
      <c r="AZ213" s="176"/>
      <c r="BC213" s="183"/>
    </row>
    <row r="214" spans="52:55">
      <c r="AZ214" s="176"/>
      <c r="BC214" s="183"/>
    </row>
    <row r="215" spans="52:55">
      <c r="AZ215" s="176"/>
      <c r="BC215" s="183"/>
    </row>
    <row r="216" spans="52:55">
      <c r="AZ216" s="176"/>
      <c r="BC216" s="183"/>
    </row>
  </sheetData>
  <printOptions horizontalCentered="1" gridLinesSet="0"/>
  <pageMargins left="0.25" right="0.25" top="0.7" bottom="0.37" header="0.5" footer="0.5"/>
  <pageSetup scale="83" orientation="landscape" r:id="rId1"/>
  <headerFooter alignWithMargins="0"/>
  <colBreaks count="5" manualBreakCount="5">
    <brk id="9" max="51" man="1"/>
    <brk id="29" max="51" man="1"/>
    <brk id="41" max="51" man="1"/>
    <brk id="58" max="51" man="1"/>
    <brk id="73" max="5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A4768-8597-4A19-BB91-ACE1ADEF9D10}">
  <dimension ref="A1:DD216"/>
  <sheetViews>
    <sheetView showGridLines="0" zoomScaleNormal="100" workbookViewId="0"/>
  </sheetViews>
  <sheetFormatPr defaultColWidth="10.7109375" defaultRowHeight="12.75"/>
  <cols>
    <col min="1" max="1" width="29.28515625" style="176" customWidth="1"/>
    <col min="2" max="2" width="11.140625" style="176" customWidth="1"/>
    <col min="3" max="3" width="13" style="176" customWidth="1"/>
    <col min="4" max="4" width="4.7109375" style="176" customWidth="1"/>
    <col min="5" max="5" width="44.85546875" style="176" customWidth="1"/>
    <col min="6" max="6" width="9.140625" style="176" bestFit="1" customWidth="1"/>
    <col min="7" max="8" width="11.7109375" style="176" bestFit="1" customWidth="1"/>
    <col min="9" max="9" width="3.7109375" style="176" customWidth="1"/>
    <col min="10" max="10" width="2.85546875" style="176" customWidth="1"/>
    <col min="11" max="11" width="4" style="176" customWidth="1"/>
    <col min="12" max="12" width="10.28515625" style="176" customWidth="1"/>
    <col min="13" max="13" width="9" style="176" customWidth="1"/>
    <col min="14" max="14" width="10.42578125" style="179" bestFit="1" customWidth="1"/>
    <col min="15" max="15" width="10.42578125" style="176" bestFit="1" customWidth="1"/>
    <col min="16" max="17" width="7.7109375" style="176" bestFit="1" customWidth="1"/>
    <col min="18" max="18" width="7.42578125" style="176" bestFit="1" customWidth="1"/>
    <col min="19" max="19" width="9.28515625" style="176" bestFit="1" customWidth="1"/>
    <col min="20" max="20" width="7.85546875" style="176" bestFit="1" customWidth="1"/>
    <col min="21" max="22" width="9.140625" style="176" bestFit="1" customWidth="1"/>
    <col min="23" max="23" width="10.28515625" style="176" bestFit="1" customWidth="1"/>
    <col min="24" max="24" width="8.85546875" style="176" customWidth="1"/>
    <col min="25" max="25" width="8" style="176" bestFit="1" customWidth="1"/>
    <col min="26" max="26" width="8.140625" style="176" bestFit="1" customWidth="1"/>
    <col min="27" max="27" width="9.28515625" style="176" customWidth="1"/>
    <col min="28" max="28" width="9.140625" style="176" bestFit="1" customWidth="1"/>
    <col min="29" max="29" width="3.5703125" style="176" customWidth="1"/>
    <col min="30" max="30" width="2.85546875" style="176" customWidth="1"/>
    <col min="31" max="31" width="7.85546875" style="176" customWidth="1"/>
    <col min="32" max="32" width="12.7109375" style="176" customWidth="1"/>
    <col min="33" max="33" width="10.140625" style="176" customWidth="1"/>
    <col min="34" max="34" width="9.140625" style="176" bestFit="1" customWidth="1"/>
    <col min="35" max="35" width="2.7109375" style="176" customWidth="1"/>
    <col min="36" max="36" width="8" style="176" bestFit="1" customWidth="1"/>
    <col min="37" max="37" width="8.140625" style="176" bestFit="1" customWidth="1"/>
    <col min="38" max="38" width="9.5703125" style="176" customWidth="1"/>
    <col min="39" max="39" width="2.7109375" style="176" customWidth="1"/>
    <col min="40" max="40" width="9.140625" style="176" bestFit="1" customWidth="1"/>
    <col min="41" max="41" width="3.85546875" style="176" customWidth="1"/>
    <col min="42" max="42" width="3.28515625" style="176" customWidth="1"/>
    <col min="43" max="43" width="7.85546875" style="176" customWidth="1"/>
    <col min="44" max="44" width="8.42578125" style="176" bestFit="1" customWidth="1"/>
    <col min="45" max="45" width="9.140625" style="176" bestFit="1" customWidth="1"/>
    <col min="46" max="47" width="8.28515625" style="176" bestFit="1" customWidth="1"/>
    <col min="48" max="48" width="14.42578125" style="176" customWidth="1"/>
    <col min="49" max="49" width="12.5703125" style="176" bestFit="1" customWidth="1"/>
    <col min="50" max="50" width="11.140625" style="176" hidden="1" customWidth="1"/>
    <col min="51" max="51" width="2.7109375" style="176" hidden="1" customWidth="1"/>
    <col min="52" max="52" width="10.140625" style="183" customWidth="1"/>
    <col min="53" max="53" width="2.7109375" style="176" customWidth="1"/>
    <col min="54" max="54" width="8.140625" style="176" bestFit="1" customWidth="1"/>
    <col min="55" max="55" width="11.140625" style="176" bestFit="1" customWidth="1"/>
    <col min="56" max="56" width="8.140625" style="176" bestFit="1" customWidth="1"/>
    <col min="57" max="57" width="9.140625" style="176" bestFit="1" customWidth="1"/>
    <col min="58" max="58" width="3.7109375" style="176" customWidth="1"/>
    <col min="59" max="59" width="2.85546875" style="176" customWidth="1"/>
    <col min="60" max="60" width="9.85546875" style="176" customWidth="1"/>
    <col min="61" max="61" width="9.85546875" style="176" bestFit="1" customWidth="1"/>
    <col min="62" max="62" width="9.28515625" style="176" bestFit="1" customWidth="1"/>
    <col min="63" max="63" width="8.140625" style="176" bestFit="1" customWidth="1"/>
    <col min="64" max="64" width="7.42578125" style="176" bestFit="1" customWidth="1"/>
    <col min="65" max="65" width="10.140625" style="176" bestFit="1" customWidth="1"/>
    <col min="66" max="66" width="8.28515625" style="176" bestFit="1" customWidth="1"/>
    <col min="67" max="67" width="10.85546875" style="176" hidden="1" customWidth="1"/>
    <col min="68" max="68" width="9.140625" style="176" bestFit="1" customWidth="1"/>
    <col min="69" max="69" width="2.7109375" style="176" customWidth="1"/>
    <col min="70" max="70" width="9.85546875" style="176" bestFit="1" customWidth="1"/>
    <col min="71" max="71" width="2.7109375" style="176" customWidth="1"/>
    <col min="72" max="72" width="9.140625" style="176" bestFit="1" customWidth="1"/>
    <col min="73" max="73" width="3.7109375" style="176" customWidth="1"/>
    <col min="74" max="74" width="3.5703125" style="176" customWidth="1"/>
    <col min="75" max="75" width="7.28515625" style="176" customWidth="1"/>
    <col min="76" max="76" width="9.85546875" style="176" bestFit="1" customWidth="1"/>
    <col min="77" max="77" width="9.85546875" style="176" customWidth="1"/>
    <col min="78" max="78" width="8.28515625" style="176" bestFit="1" customWidth="1"/>
    <col min="79" max="79" width="9.140625" style="176" bestFit="1" customWidth="1"/>
    <col min="80" max="80" width="2.7109375" style="176" customWidth="1"/>
    <col min="81" max="81" width="8.140625" style="176" bestFit="1" customWidth="1"/>
    <col min="82" max="82" width="11.140625" style="176" bestFit="1" customWidth="1"/>
    <col min="83" max="83" width="8.140625" style="176" bestFit="1" customWidth="1"/>
    <col min="84" max="84" width="2.7109375" style="176" customWidth="1"/>
    <col min="85" max="85" width="9.140625" style="176" bestFit="1" customWidth="1"/>
    <col min="86" max="86" width="8.7109375" style="176" customWidth="1"/>
    <col min="87" max="88" width="10.7109375" style="176" customWidth="1"/>
    <col min="89" max="89" width="1.7109375" style="176" customWidth="1"/>
    <col min="90" max="93" width="8.7109375" style="176" customWidth="1"/>
    <col min="94" max="94" width="1.7109375" style="176" customWidth="1"/>
    <col min="95" max="95" width="9.7109375" style="176" customWidth="1"/>
    <col min="96" max="96" width="2.7109375" style="176" customWidth="1"/>
    <col min="97" max="97" width="10.7109375" style="176" customWidth="1"/>
    <col min="98" max="98" width="8.7109375" style="176" customWidth="1"/>
    <col min="99" max="99" width="9.7109375" style="176" customWidth="1"/>
    <col min="100" max="246" width="8.7109375" style="176" customWidth="1"/>
    <col min="247" max="16384" width="10.7109375" style="176"/>
  </cols>
  <sheetData>
    <row r="1" spans="1:106">
      <c r="A1" s="173" t="s">
        <v>198</v>
      </c>
      <c r="B1" s="173"/>
      <c r="C1" s="174"/>
      <c r="D1" s="173"/>
      <c r="E1" s="174"/>
      <c r="F1" s="173"/>
      <c r="G1" s="173"/>
      <c r="H1" s="175"/>
      <c r="K1" s="177" t="s">
        <v>199</v>
      </c>
      <c r="M1" s="178"/>
      <c r="N1" s="176"/>
      <c r="R1" s="179"/>
      <c r="T1" s="180"/>
      <c r="U1" s="180"/>
      <c r="AD1" s="177" t="s">
        <v>200</v>
      </c>
      <c r="AF1" s="178"/>
      <c r="AG1" s="180"/>
      <c r="AP1" s="177" t="s">
        <v>201</v>
      </c>
      <c r="AR1" s="178"/>
      <c r="AZ1" s="176"/>
      <c r="BC1" s="181"/>
      <c r="BG1" s="177" t="s">
        <v>202</v>
      </c>
      <c r="BJ1" s="180"/>
      <c r="BV1" s="177" t="s">
        <v>203</v>
      </c>
      <c r="BY1" s="180"/>
    </row>
    <row r="2" spans="1:106">
      <c r="A2" s="174" t="s">
        <v>204</v>
      </c>
      <c r="B2" s="173"/>
      <c r="C2" s="173"/>
      <c r="D2" s="173"/>
      <c r="E2" s="173"/>
      <c r="F2" s="173"/>
      <c r="G2" s="173"/>
      <c r="H2" s="175"/>
      <c r="K2" s="177" t="s">
        <v>205</v>
      </c>
      <c r="N2" s="176"/>
      <c r="R2" s="179"/>
      <c r="T2" s="180"/>
      <c r="U2" s="180"/>
      <c r="AD2" s="177" t="s">
        <v>206</v>
      </c>
      <c r="AG2" s="180"/>
      <c r="AP2" s="177" t="s">
        <v>207</v>
      </c>
      <c r="AZ2" s="176"/>
      <c r="BC2" s="181"/>
      <c r="BD2" s="181"/>
      <c r="BG2" s="177" t="s">
        <v>208</v>
      </c>
      <c r="BJ2" s="180"/>
      <c r="BO2" s="180"/>
      <c r="BV2" s="177" t="s">
        <v>209</v>
      </c>
      <c r="BY2" s="180"/>
    </row>
    <row r="3" spans="1:106">
      <c r="B3" s="182"/>
      <c r="C3" s="182"/>
      <c r="N3" s="176"/>
      <c r="R3" s="179"/>
      <c r="AZ3" s="176"/>
      <c r="BD3" s="181"/>
      <c r="BG3" s="183"/>
      <c r="BO3" s="180"/>
      <c r="BV3" s="183"/>
    </row>
    <row r="4" spans="1:106">
      <c r="A4" s="184" t="s">
        <v>210</v>
      </c>
      <c r="B4" s="185" t="s">
        <v>0</v>
      </c>
      <c r="K4" s="180" t="s">
        <v>210</v>
      </c>
      <c r="M4" s="186" t="str">
        <f>B4</f>
        <v>Montana-Dakota Utilities Co.</v>
      </c>
      <c r="N4" s="176"/>
      <c r="R4" s="179"/>
      <c r="S4" s="187"/>
      <c r="AD4" s="180" t="s">
        <v>210</v>
      </c>
      <c r="AF4" s="186" t="str">
        <f>B4</f>
        <v>Montana-Dakota Utilities Co.</v>
      </c>
      <c r="AP4" s="180" t="s">
        <v>211</v>
      </c>
      <c r="AR4" s="186" t="str">
        <f>AF4</f>
        <v>Montana-Dakota Utilities Co.</v>
      </c>
      <c r="AZ4" s="176"/>
      <c r="BH4" s="188" t="s">
        <v>211</v>
      </c>
      <c r="BI4" s="186" t="str">
        <f>AR4</f>
        <v>Montana-Dakota Utilities Co.</v>
      </c>
      <c r="BW4" s="188" t="s">
        <v>211</v>
      </c>
      <c r="BX4" s="186" t="str">
        <f>BI4</f>
        <v>Montana-Dakota Utilities Co.</v>
      </c>
    </row>
    <row r="5" spans="1:106">
      <c r="A5" s="184" t="s">
        <v>212</v>
      </c>
      <c r="B5" s="189" t="s">
        <v>366</v>
      </c>
      <c r="K5" s="180" t="s">
        <v>212</v>
      </c>
      <c r="M5" s="186" t="str">
        <f>$B$5</f>
        <v>Commercial 95+% AFUE Furnace - New</v>
      </c>
      <c r="N5" s="176"/>
      <c r="R5" s="179"/>
      <c r="AD5" s="180" t="s">
        <v>212</v>
      </c>
      <c r="AF5" s="186" t="str">
        <f>$B$5</f>
        <v>Commercial 95+% AFUE Furnace - New</v>
      </c>
      <c r="AP5" s="180" t="s">
        <v>214</v>
      </c>
      <c r="AR5" s="186" t="str">
        <f>$B$5</f>
        <v>Commercial 95+% AFUE Furnace - New</v>
      </c>
      <c r="AZ5" s="176"/>
      <c r="BH5" s="188" t="s">
        <v>214</v>
      </c>
      <c r="BI5" s="186" t="str">
        <f>$B$5</f>
        <v>Commercial 95+% AFUE Furnace - New</v>
      </c>
      <c r="BW5" s="188" t="s">
        <v>214</v>
      </c>
      <c r="BX5" s="186" t="str">
        <f>$B$5</f>
        <v>Commercial 95+% AFUE Furnace - New</v>
      </c>
    </row>
    <row r="6" spans="1:106">
      <c r="A6" s="184" t="s">
        <v>215</v>
      </c>
      <c r="B6" s="190">
        <f>'Total Program'!$B$6</f>
        <v>2018</v>
      </c>
      <c r="N6" s="176"/>
      <c r="R6" s="179"/>
      <c r="AZ6" s="176"/>
      <c r="BG6" s="183"/>
      <c r="BV6" s="183"/>
    </row>
    <row r="7" spans="1:106">
      <c r="M7" s="191"/>
      <c r="N7" s="192" t="s">
        <v>41</v>
      </c>
      <c r="O7" s="193"/>
      <c r="P7" s="193"/>
      <c r="Q7" s="193"/>
      <c r="R7" s="194"/>
      <c r="S7" s="193"/>
      <c r="T7" s="193"/>
      <c r="U7" s="193"/>
      <c r="V7" s="193"/>
      <c r="W7" s="191"/>
      <c r="X7" s="195" t="s">
        <v>54</v>
      </c>
      <c r="Y7" s="195"/>
      <c r="Z7" s="196"/>
      <c r="AA7" s="197"/>
      <c r="AB7" s="198"/>
      <c r="AC7" s="191"/>
      <c r="AD7" s="191"/>
      <c r="AE7" s="191"/>
      <c r="AF7" s="192" t="s">
        <v>41</v>
      </c>
      <c r="AG7" s="199"/>
      <c r="AH7" s="199"/>
      <c r="AI7" s="191"/>
      <c r="AJ7" s="195" t="s">
        <v>54</v>
      </c>
      <c r="AK7" s="195"/>
      <c r="AL7" s="195"/>
      <c r="AM7" s="191"/>
      <c r="AN7" s="200" t="s">
        <v>216</v>
      </c>
      <c r="AO7" s="191"/>
      <c r="AP7" s="191"/>
      <c r="AQ7" s="191"/>
      <c r="AR7" s="192" t="s">
        <v>41</v>
      </c>
      <c r="AS7" s="193"/>
      <c r="AT7" s="193"/>
      <c r="AU7" s="193"/>
      <c r="AV7" s="193"/>
      <c r="AW7" s="193"/>
      <c r="AX7" s="193"/>
      <c r="AY7" s="193"/>
      <c r="AZ7" s="193"/>
      <c r="BA7" s="191"/>
      <c r="BB7" s="195" t="s">
        <v>54</v>
      </c>
      <c r="BC7" s="195"/>
      <c r="BD7" s="201"/>
      <c r="BE7" s="202" t="s">
        <v>216</v>
      </c>
      <c r="BF7" s="191"/>
      <c r="BG7" s="203"/>
      <c r="BH7" s="191"/>
      <c r="BI7" s="192" t="s">
        <v>41</v>
      </c>
      <c r="BJ7" s="204"/>
      <c r="BK7" s="204"/>
      <c r="BL7" s="204"/>
      <c r="BM7" s="204"/>
      <c r="BN7" s="204"/>
      <c r="BO7" s="204"/>
      <c r="BP7" s="204"/>
      <c r="BQ7" s="191"/>
      <c r="BR7" s="205" t="s">
        <v>54</v>
      </c>
      <c r="BS7" s="206" t="s">
        <v>216</v>
      </c>
      <c r="BT7" s="191"/>
      <c r="BU7" s="191"/>
      <c r="BV7" s="203"/>
      <c r="BW7" s="191"/>
      <c r="BX7" s="192" t="s">
        <v>41</v>
      </c>
      <c r="BY7" s="204"/>
      <c r="BZ7" s="204"/>
      <c r="CA7" s="204"/>
      <c r="CB7" s="191"/>
      <c r="CC7" s="195" t="s">
        <v>54</v>
      </c>
      <c r="CD7" s="195"/>
      <c r="CE7" s="195"/>
      <c r="CF7" s="206" t="s">
        <v>216</v>
      </c>
      <c r="CG7" s="191"/>
    </row>
    <row r="8" spans="1:106">
      <c r="A8" s="207" t="s">
        <v>217</v>
      </c>
      <c r="B8" s="207"/>
      <c r="C8" s="208"/>
      <c r="E8" s="207"/>
      <c r="F8" s="209">
        <f>+'Total Program Inputs'!B6</f>
        <v>2018</v>
      </c>
      <c r="G8" s="198"/>
      <c r="H8" s="198"/>
      <c r="L8" s="191"/>
      <c r="M8" s="210"/>
      <c r="N8" s="210"/>
      <c r="O8" s="191"/>
      <c r="Q8" s="210"/>
      <c r="R8" s="211"/>
      <c r="S8" s="210"/>
      <c r="T8" s="210"/>
      <c r="U8" s="210"/>
      <c r="V8" s="210"/>
      <c r="W8" s="210"/>
      <c r="X8" s="210"/>
      <c r="Z8" s="210"/>
      <c r="AA8" s="198"/>
      <c r="AB8" s="198" t="s">
        <v>218</v>
      </c>
      <c r="AC8" s="191"/>
      <c r="AD8" s="191"/>
      <c r="AE8" s="191"/>
      <c r="AF8" s="210"/>
      <c r="AG8" s="210"/>
      <c r="AH8" s="210"/>
      <c r="AI8" s="191"/>
      <c r="AL8" s="191"/>
      <c r="AM8" s="210"/>
      <c r="AN8" s="198" t="s">
        <v>218</v>
      </c>
      <c r="AO8" s="191"/>
      <c r="AP8" s="191"/>
      <c r="AQ8" s="191"/>
      <c r="AR8" s="191"/>
      <c r="AS8" s="191"/>
      <c r="AT8" s="198" t="s">
        <v>219</v>
      </c>
      <c r="AU8" s="210"/>
      <c r="AV8" s="183"/>
      <c r="AW8" s="210"/>
      <c r="AX8" s="212"/>
      <c r="AY8" s="213"/>
      <c r="AZ8" s="210"/>
      <c r="BA8" s="210"/>
      <c r="BB8" s="210"/>
      <c r="BC8" s="210"/>
      <c r="BD8" s="210"/>
      <c r="BE8" s="198" t="s">
        <v>218</v>
      </c>
      <c r="BF8" s="191"/>
      <c r="BG8" s="203"/>
      <c r="BH8" s="198"/>
      <c r="BI8" s="198"/>
      <c r="BJ8" s="191"/>
      <c r="BK8" s="191"/>
      <c r="BL8" s="191"/>
      <c r="BN8" s="191"/>
      <c r="BO8" s="191"/>
      <c r="BP8" s="191"/>
      <c r="BQ8" s="191"/>
      <c r="BR8" s="191"/>
      <c r="BS8" s="191"/>
      <c r="BT8" s="198" t="s">
        <v>218</v>
      </c>
      <c r="BU8" s="191"/>
      <c r="BV8" s="203"/>
      <c r="BW8" s="198"/>
      <c r="BX8" s="198"/>
      <c r="BY8" s="191"/>
      <c r="BZ8" s="191"/>
      <c r="CA8" s="191"/>
      <c r="CB8" s="191"/>
      <c r="CC8" s="191"/>
      <c r="CD8" s="191"/>
      <c r="CE8" s="191"/>
      <c r="CF8" s="191"/>
      <c r="CG8" s="198" t="s">
        <v>218</v>
      </c>
      <c r="DA8" s="214"/>
      <c r="DB8" s="214"/>
    </row>
    <row r="9" spans="1:106">
      <c r="A9" s="180"/>
      <c r="E9" s="180"/>
      <c r="G9" s="191"/>
      <c r="H9" s="191"/>
      <c r="L9" s="191"/>
      <c r="M9" s="198" t="s">
        <v>7</v>
      </c>
      <c r="N9" s="198" t="s">
        <v>220</v>
      </c>
      <c r="O9" s="203" t="s">
        <v>220</v>
      </c>
      <c r="P9" s="215" t="s">
        <v>221</v>
      </c>
      <c r="Q9" s="215" t="s">
        <v>221</v>
      </c>
      <c r="R9" s="216" t="s">
        <v>7</v>
      </c>
      <c r="S9" s="217" t="s">
        <v>222</v>
      </c>
      <c r="T9" s="198" t="s">
        <v>234</v>
      </c>
      <c r="U9" s="216" t="s">
        <v>7</v>
      </c>
      <c r="V9" s="198"/>
      <c r="W9" s="217" t="s">
        <v>224</v>
      </c>
      <c r="X9" s="191"/>
      <c r="Y9" s="183" t="s">
        <v>175</v>
      </c>
      <c r="Z9" s="198"/>
      <c r="AA9" s="198" t="s">
        <v>7</v>
      </c>
      <c r="AB9" s="198" t="s">
        <v>41</v>
      </c>
      <c r="AC9" s="191"/>
      <c r="AD9" s="191"/>
      <c r="AE9" s="191"/>
      <c r="AF9" s="217" t="s">
        <v>7</v>
      </c>
      <c r="AG9" s="216" t="s">
        <v>7</v>
      </c>
      <c r="AH9" s="217" t="s">
        <v>218</v>
      </c>
      <c r="AI9" s="191"/>
      <c r="AJ9" s="183" t="s">
        <v>175</v>
      </c>
      <c r="AK9" s="198"/>
      <c r="AL9" s="198" t="s">
        <v>177</v>
      </c>
      <c r="AM9" s="191"/>
      <c r="AN9" s="198" t="s">
        <v>41</v>
      </c>
      <c r="AO9" s="191"/>
      <c r="AP9" s="191"/>
      <c r="AQ9" s="191"/>
      <c r="AR9" s="217" t="s">
        <v>7</v>
      </c>
      <c r="AS9" s="198" t="s">
        <v>7</v>
      </c>
      <c r="AT9" s="198" t="s">
        <v>225</v>
      </c>
      <c r="AU9" s="198" t="s">
        <v>219</v>
      </c>
      <c r="AV9" s="215" t="s">
        <v>226</v>
      </c>
      <c r="AW9" s="215" t="s">
        <v>226</v>
      </c>
      <c r="AX9" s="212"/>
      <c r="AY9" s="218"/>
      <c r="AZ9" s="198" t="s">
        <v>218</v>
      </c>
      <c r="BA9" s="191"/>
      <c r="BB9" s="198" t="s">
        <v>177</v>
      </c>
      <c r="BC9" s="198" t="s">
        <v>227</v>
      </c>
      <c r="BD9" s="203" t="s">
        <v>218</v>
      </c>
      <c r="BE9" s="198" t="s">
        <v>41</v>
      </c>
      <c r="BF9" s="191"/>
      <c r="BG9" s="203"/>
      <c r="BH9" s="198"/>
      <c r="BI9" s="198"/>
      <c r="BJ9" s="198" t="s">
        <v>7</v>
      </c>
      <c r="BK9" s="191"/>
      <c r="BL9" s="198" t="s">
        <v>220</v>
      </c>
      <c r="BM9" s="183" t="s">
        <v>219</v>
      </c>
      <c r="BN9" s="203" t="s">
        <v>219</v>
      </c>
      <c r="BO9" s="203"/>
      <c r="BP9" s="198" t="s">
        <v>7</v>
      </c>
      <c r="BQ9" s="191"/>
      <c r="BR9" s="198" t="s">
        <v>228</v>
      </c>
      <c r="BS9" s="203"/>
      <c r="BT9" s="198" t="s">
        <v>41</v>
      </c>
      <c r="BU9" s="191"/>
      <c r="BV9" s="203"/>
      <c r="BW9" s="198"/>
      <c r="BX9" s="198" t="s">
        <v>7</v>
      </c>
      <c r="BY9" s="198" t="s">
        <v>7</v>
      </c>
      <c r="BZ9" s="198" t="s">
        <v>219</v>
      </c>
      <c r="CA9" s="198" t="s">
        <v>7</v>
      </c>
      <c r="CB9" s="191"/>
      <c r="CC9" s="198" t="s">
        <v>177</v>
      </c>
      <c r="CD9" s="198" t="s">
        <v>227</v>
      </c>
      <c r="CE9" s="198"/>
      <c r="CF9" s="203"/>
      <c r="CG9" s="198" t="s">
        <v>41</v>
      </c>
    </row>
    <row r="10" spans="1:106">
      <c r="A10" s="180" t="s">
        <v>229</v>
      </c>
      <c r="C10" s="219">
        <f>+'Gas Input Table Summary'!$E$7</f>
        <v>5.2429999999999994</v>
      </c>
      <c r="D10" s="220"/>
      <c r="E10" s="180" t="s">
        <v>230</v>
      </c>
      <c r="G10" s="191"/>
      <c r="H10" s="191"/>
      <c r="J10" s="221"/>
      <c r="L10" s="191"/>
      <c r="M10" s="198" t="s">
        <v>231</v>
      </c>
      <c r="N10" s="198" t="s">
        <v>232</v>
      </c>
      <c r="O10" s="203" t="s">
        <v>232</v>
      </c>
      <c r="P10" s="215" t="s">
        <v>233</v>
      </c>
      <c r="Q10" s="215" t="s">
        <v>233</v>
      </c>
      <c r="R10" s="216" t="s">
        <v>225</v>
      </c>
      <c r="S10" s="198" t="s">
        <v>234</v>
      </c>
      <c r="T10" s="198" t="s">
        <v>235</v>
      </c>
      <c r="U10" s="216" t="s">
        <v>234</v>
      </c>
      <c r="V10" s="198" t="s">
        <v>7</v>
      </c>
      <c r="W10" s="198" t="s">
        <v>236</v>
      </c>
      <c r="X10" s="198" t="s">
        <v>237</v>
      </c>
      <c r="Y10" s="183" t="s">
        <v>6</v>
      </c>
      <c r="Z10" s="198" t="s">
        <v>5</v>
      </c>
      <c r="AA10" s="198" t="s">
        <v>175</v>
      </c>
      <c r="AB10" s="198" t="s">
        <v>238</v>
      </c>
      <c r="AC10" s="191"/>
      <c r="AD10" s="191"/>
      <c r="AE10" s="191"/>
      <c r="AF10" s="217" t="s">
        <v>225</v>
      </c>
      <c r="AG10" s="216" t="s">
        <v>234</v>
      </c>
      <c r="AH10" s="217" t="s">
        <v>7</v>
      </c>
      <c r="AI10" s="191"/>
      <c r="AJ10" s="183" t="s">
        <v>6</v>
      </c>
      <c r="AK10" s="198" t="s">
        <v>5</v>
      </c>
      <c r="AL10" s="198" t="s">
        <v>175</v>
      </c>
      <c r="AM10" s="191"/>
      <c r="AN10" s="198" t="s">
        <v>238</v>
      </c>
      <c r="AO10" s="191"/>
      <c r="AP10" s="191"/>
      <c r="AQ10" s="191"/>
      <c r="AR10" s="198" t="s">
        <v>231</v>
      </c>
      <c r="AS10" s="198" t="s">
        <v>239</v>
      </c>
      <c r="AT10" s="198" t="s">
        <v>235</v>
      </c>
      <c r="AU10" s="198" t="s">
        <v>225</v>
      </c>
      <c r="AV10" s="203" t="s">
        <v>240</v>
      </c>
      <c r="AW10" s="222" t="s">
        <v>240</v>
      </c>
      <c r="AX10" s="212"/>
      <c r="AY10" s="223"/>
      <c r="AZ10" s="198" t="s">
        <v>7</v>
      </c>
      <c r="BA10" s="191"/>
      <c r="BB10" s="198" t="s">
        <v>175</v>
      </c>
      <c r="BC10" s="217" t="s">
        <v>241</v>
      </c>
      <c r="BD10" s="203" t="s">
        <v>7</v>
      </c>
      <c r="BE10" s="198" t="s">
        <v>238</v>
      </c>
      <c r="BF10" s="191"/>
      <c r="BG10" s="203"/>
      <c r="BH10" s="198"/>
      <c r="BI10" s="198" t="s">
        <v>56</v>
      </c>
      <c r="BJ10" s="198" t="s">
        <v>231</v>
      </c>
      <c r="BK10" s="198" t="s">
        <v>242</v>
      </c>
      <c r="BL10" s="198" t="s">
        <v>243</v>
      </c>
      <c r="BM10" s="183" t="s">
        <v>244</v>
      </c>
      <c r="BN10" s="198" t="s">
        <v>225</v>
      </c>
      <c r="BO10" s="198"/>
      <c r="BP10" s="198" t="s">
        <v>218</v>
      </c>
      <c r="BQ10" s="191"/>
      <c r="BR10" s="198" t="s">
        <v>179</v>
      </c>
      <c r="BS10" s="198"/>
      <c r="BT10" s="198" t="s">
        <v>238</v>
      </c>
      <c r="BU10" s="191"/>
      <c r="BV10" s="203"/>
      <c r="BW10" s="198"/>
      <c r="BX10" s="198" t="s">
        <v>231</v>
      </c>
      <c r="BY10" s="198" t="s">
        <v>234</v>
      </c>
      <c r="BZ10" s="198" t="s">
        <v>225</v>
      </c>
      <c r="CA10" s="198" t="s">
        <v>218</v>
      </c>
      <c r="CB10" s="191"/>
      <c r="CC10" s="198" t="s">
        <v>175</v>
      </c>
      <c r="CD10" s="217" t="s">
        <v>241</v>
      </c>
      <c r="CE10" s="198" t="s">
        <v>7</v>
      </c>
      <c r="CF10" s="198"/>
      <c r="CG10" s="198" t="s">
        <v>238</v>
      </c>
    </row>
    <row r="11" spans="1:106">
      <c r="A11" s="180" t="s">
        <v>245</v>
      </c>
      <c r="C11" s="224">
        <f>+'Gas Input Table Summary'!$E$8</f>
        <v>3.5000000000000003E-2</v>
      </c>
      <c r="E11" s="180" t="s">
        <v>363</v>
      </c>
      <c r="F11" s="225">
        <f>+'Total Program Inputs'!K18</f>
        <v>165</v>
      </c>
      <c r="G11" s="372"/>
      <c r="H11" s="372"/>
      <c r="J11" s="184" t="s">
        <v>247</v>
      </c>
      <c r="L11" s="191"/>
      <c r="M11" s="198" t="s">
        <v>248</v>
      </c>
      <c r="N11" s="203" t="s">
        <v>249</v>
      </c>
      <c r="O11" s="203" t="s">
        <v>235</v>
      </c>
      <c r="P11" s="215" t="s">
        <v>249</v>
      </c>
      <c r="Q11" s="215" t="s">
        <v>235</v>
      </c>
      <c r="R11" s="216" t="s">
        <v>235</v>
      </c>
      <c r="S11" s="198" t="s">
        <v>248</v>
      </c>
      <c r="T11" s="203" t="s">
        <v>364</v>
      </c>
      <c r="U11" s="216" t="s">
        <v>235</v>
      </c>
      <c r="V11" s="198" t="s">
        <v>235</v>
      </c>
      <c r="W11" s="198" t="s">
        <v>251</v>
      </c>
      <c r="X11" s="198" t="s">
        <v>140</v>
      </c>
      <c r="Y11" s="183" t="s">
        <v>54</v>
      </c>
      <c r="Z11" s="198" t="s">
        <v>54</v>
      </c>
      <c r="AA11" s="198" t="s">
        <v>54</v>
      </c>
      <c r="AB11" s="198" t="s">
        <v>54</v>
      </c>
      <c r="AC11" s="191"/>
      <c r="AD11" s="191"/>
      <c r="AF11" s="198" t="s">
        <v>235</v>
      </c>
      <c r="AG11" s="216" t="s">
        <v>235</v>
      </c>
      <c r="AH11" s="216" t="s">
        <v>235</v>
      </c>
      <c r="AI11" s="191"/>
      <c r="AJ11" s="183" t="s">
        <v>54</v>
      </c>
      <c r="AK11" s="198" t="s">
        <v>54</v>
      </c>
      <c r="AL11" s="198" t="s">
        <v>54</v>
      </c>
      <c r="AM11" s="191"/>
      <c r="AN11" s="198" t="s">
        <v>54</v>
      </c>
      <c r="AO11" s="191"/>
      <c r="AP11" s="191"/>
      <c r="AR11" s="198" t="s">
        <v>235</v>
      </c>
      <c r="AS11" s="198" t="s">
        <v>235</v>
      </c>
      <c r="AT11" s="183" t="s">
        <v>252</v>
      </c>
      <c r="AU11" s="198" t="s">
        <v>235</v>
      </c>
      <c r="AV11" s="227" t="s">
        <v>253</v>
      </c>
      <c r="AW11" s="227" t="s">
        <v>235</v>
      </c>
      <c r="AX11" s="212"/>
      <c r="AY11" s="223"/>
      <c r="AZ11" s="217" t="s">
        <v>235</v>
      </c>
      <c r="BA11" s="191"/>
      <c r="BB11" s="198" t="s">
        <v>54</v>
      </c>
      <c r="BC11" s="228" t="s">
        <v>254</v>
      </c>
      <c r="BD11" s="222" t="s">
        <v>54</v>
      </c>
      <c r="BE11" s="198" t="s">
        <v>54</v>
      </c>
      <c r="BF11" s="191"/>
      <c r="BH11" s="198"/>
      <c r="BI11" s="198" t="s">
        <v>255</v>
      </c>
      <c r="BJ11" s="198" t="s">
        <v>248</v>
      </c>
      <c r="BK11" s="198" t="s">
        <v>256</v>
      </c>
      <c r="BL11" s="198" t="s">
        <v>235</v>
      </c>
      <c r="BM11" s="183" t="s">
        <v>138</v>
      </c>
      <c r="BN11" s="198" t="s">
        <v>235</v>
      </c>
      <c r="BO11" s="198"/>
      <c r="BP11" s="198" t="s">
        <v>41</v>
      </c>
      <c r="BQ11" s="191"/>
      <c r="BR11" s="198" t="s">
        <v>54</v>
      </c>
      <c r="BS11" s="198"/>
      <c r="BT11" s="198" t="s">
        <v>54</v>
      </c>
      <c r="BU11" s="191"/>
      <c r="BW11" s="198"/>
      <c r="BX11" s="198" t="s">
        <v>235</v>
      </c>
      <c r="BY11" s="198" t="s">
        <v>235</v>
      </c>
      <c r="BZ11" s="198" t="s">
        <v>235</v>
      </c>
      <c r="CA11" s="198" t="s">
        <v>41</v>
      </c>
      <c r="CB11" s="191"/>
      <c r="CC11" s="198" t="s">
        <v>54</v>
      </c>
      <c r="CD11" s="228" t="s">
        <v>254</v>
      </c>
      <c r="CE11" s="198" t="s">
        <v>54</v>
      </c>
      <c r="CF11" s="198"/>
      <c r="CG11" s="198" t="s">
        <v>54</v>
      </c>
    </row>
    <row r="12" spans="1:106">
      <c r="A12" s="180"/>
      <c r="C12" s="224"/>
      <c r="E12" s="180" t="s">
        <v>257</v>
      </c>
      <c r="F12" s="373">
        <f>+'Total Program Inputs'!G18</f>
        <v>1800</v>
      </c>
      <c r="G12" s="374"/>
      <c r="H12" s="374"/>
      <c r="J12" s="178"/>
      <c r="L12" s="209" t="s">
        <v>258</v>
      </c>
      <c r="M12" s="230" t="s">
        <v>259</v>
      </c>
      <c r="N12" s="230" t="s">
        <v>260</v>
      </c>
      <c r="O12" s="230" t="s">
        <v>261</v>
      </c>
      <c r="P12" s="230" t="s">
        <v>262</v>
      </c>
      <c r="Q12" s="230" t="s">
        <v>263</v>
      </c>
      <c r="R12" s="230" t="s">
        <v>264</v>
      </c>
      <c r="S12" s="230" t="s">
        <v>265</v>
      </c>
      <c r="T12" s="230" t="s">
        <v>266</v>
      </c>
      <c r="U12" s="230" t="s">
        <v>267</v>
      </c>
      <c r="V12" s="230" t="s">
        <v>268</v>
      </c>
      <c r="W12" s="230" t="s">
        <v>269</v>
      </c>
      <c r="X12" s="230" t="s">
        <v>270</v>
      </c>
      <c r="Y12" s="230" t="s">
        <v>271</v>
      </c>
      <c r="Z12" s="230" t="s">
        <v>272</v>
      </c>
      <c r="AA12" s="230" t="s">
        <v>273</v>
      </c>
      <c r="AB12" s="230" t="s">
        <v>274</v>
      </c>
      <c r="AE12" s="209" t="s">
        <v>258</v>
      </c>
      <c r="AF12" s="230" t="s">
        <v>259</v>
      </c>
      <c r="AG12" s="230" t="s">
        <v>260</v>
      </c>
      <c r="AH12" s="230" t="s">
        <v>261</v>
      </c>
      <c r="AJ12" s="230" t="s">
        <v>262</v>
      </c>
      <c r="AK12" s="230" t="s">
        <v>263</v>
      </c>
      <c r="AL12" s="230" t="s">
        <v>264</v>
      </c>
      <c r="AN12" s="230" t="s">
        <v>265</v>
      </c>
      <c r="AQ12" s="209" t="s">
        <v>258</v>
      </c>
      <c r="AR12" s="230" t="s">
        <v>259</v>
      </c>
      <c r="AS12" s="230" t="s">
        <v>260</v>
      </c>
      <c r="AT12" s="230" t="s">
        <v>261</v>
      </c>
      <c r="AU12" s="230" t="s">
        <v>262</v>
      </c>
      <c r="AV12" s="230" t="s">
        <v>263</v>
      </c>
      <c r="AW12" s="230" t="s">
        <v>264</v>
      </c>
      <c r="AX12" s="231"/>
      <c r="AY12" s="231"/>
      <c r="AZ12" s="230" t="s">
        <v>265</v>
      </c>
      <c r="BA12" s="191"/>
      <c r="BB12" s="230" t="s">
        <v>266</v>
      </c>
      <c r="BC12" s="230" t="s">
        <v>267</v>
      </c>
      <c r="BD12" s="230" t="s">
        <v>268</v>
      </c>
      <c r="BE12" s="230" t="s">
        <v>269</v>
      </c>
      <c r="BH12" s="209" t="s">
        <v>258</v>
      </c>
      <c r="BI12" s="230" t="s">
        <v>259</v>
      </c>
      <c r="BJ12" s="230" t="s">
        <v>260</v>
      </c>
      <c r="BK12" s="230" t="s">
        <v>261</v>
      </c>
      <c r="BL12" s="230" t="s">
        <v>262</v>
      </c>
      <c r="BM12" s="230" t="s">
        <v>263</v>
      </c>
      <c r="BN12" s="230" t="s">
        <v>264</v>
      </c>
      <c r="BO12" s="230"/>
      <c r="BP12" s="230" t="s">
        <v>265</v>
      </c>
      <c r="BR12" s="230" t="s">
        <v>266</v>
      </c>
      <c r="BS12" s="203"/>
      <c r="BT12" s="230" t="s">
        <v>267</v>
      </c>
      <c r="BW12" s="209" t="s">
        <v>258</v>
      </c>
      <c r="BX12" s="230" t="s">
        <v>259</v>
      </c>
      <c r="BY12" s="230" t="s">
        <v>260</v>
      </c>
      <c r="BZ12" s="230" t="s">
        <v>261</v>
      </c>
      <c r="CA12" s="230" t="s">
        <v>262</v>
      </c>
      <c r="CC12" s="230" t="s">
        <v>263</v>
      </c>
      <c r="CD12" s="230" t="s">
        <v>264</v>
      </c>
      <c r="CE12" s="230" t="s">
        <v>265</v>
      </c>
      <c r="CF12" s="203"/>
      <c r="CG12" s="230" t="s">
        <v>266</v>
      </c>
    </row>
    <row r="13" spans="1:106">
      <c r="A13" s="180" t="s">
        <v>275</v>
      </c>
      <c r="C13" s="375">
        <f>+'Gas Input Table Summary'!$E$9</f>
        <v>0.1179</v>
      </c>
      <c r="E13" s="180" t="s">
        <v>276</v>
      </c>
      <c r="F13" s="220">
        <f>SUM(F11:F12)</f>
        <v>1965</v>
      </c>
      <c r="G13" s="232"/>
      <c r="H13" s="232"/>
      <c r="J13" s="233"/>
      <c r="L13" s="233"/>
      <c r="M13" s="233"/>
      <c r="N13" s="233"/>
      <c r="Q13" s="233"/>
      <c r="R13" s="179"/>
      <c r="S13" s="233"/>
      <c r="T13" s="233"/>
      <c r="V13" s="198"/>
      <c r="W13" s="233"/>
      <c r="X13" s="233"/>
      <c r="Z13" s="233"/>
      <c r="AA13" s="233"/>
      <c r="AB13" s="233"/>
      <c r="AE13" s="233"/>
      <c r="AF13" s="233"/>
      <c r="AH13" s="233"/>
      <c r="AL13" s="233"/>
      <c r="AN13" s="233"/>
      <c r="AQ13" s="233"/>
      <c r="AR13" s="233"/>
      <c r="AS13" s="233"/>
      <c r="AU13" s="233"/>
      <c r="AW13" s="181"/>
      <c r="AX13" s="234"/>
      <c r="AY13" s="235"/>
      <c r="AZ13" s="233"/>
      <c r="BB13" s="233"/>
      <c r="BC13" s="233"/>
      <c r="BD13" s="233"/>
      <c r="BE13" s="233"/>
      <c r="BH13" s="233"/>
      <c r="BI13" s="233"/>
      <c r="BJ13" s="233"/>
      <c r="BK13" s="233"/>
      <c r="BL13" s="233"/>
      <c r="BN13" s="233"/>
      <c r="BO13" s="233"/>
      <c r="BP13" s="233"/>
      <c r="BR13" s="233"/>
      <c r="BS13" s="233"/>
      <c r="BT13" s="233"/>
      <c r="BW13" s="233"/>
      <c r="BX13" s="233"/>
      <c r="BY13" s="233"/>
      <c r="BZ13" s="233"/>
      <c r="CA13" s="233"/>
      <c r="CC13" s="233"/>
      <c r="CD13" s="233"/>
      <c r="CE13" s="233"/>
      <c r="CF13" s="233"/>
      <c r="CG13" s="233"/>
    </row>
    <row r="14" spans="1:106">
      <c r="A14" s="180" t="s">
        <v>277</v>
      </c>
      <c r="C14" s="224">
        <f>+'Gas Input Table Summary'!$E$10</f>
        <v>3.5000000000000003E-2</v>
      </c>
      <c r="F14" s="236"/>
      <c r="G14" s="237"/>
      <c r="H14" s="237"/>
      <c r="J14" s="178">
        <f>$C$47-$C$45</f>
        <v>1</v>
      </c>
      <c r="L14" s="233">
        <f>$C$47</f>
        <v>2018</v>
      </c>
      <c r="M14" s="265">
        <f>ROUND(IF($C$47+$F$23&gt;L14,F25*F30,0),0)</f>
        <v>38</v>
      </c>
      <c r="N14" s="239">
        <f>ROUND($C$17*(1+$C$18)^J14,3)</f>
        <v>2.4940000000000002</v>
      </c>
      <c r="O14" s="220">
        <f>ROUND(M14*N14,0)</f>
        <v>95</v>
      </c>
      <c r="P14" s="239">
        <f t="shared" ref="P14:P36" si="0">ROUND($C$25*(1+$C$26)^J14,3)</f>
        <v>0</v>
      </c>
      <c r="Q14" s="220">
        <f>ROUND(M14*P14,0)</f>
        <v>0</v>
      </c>
      <c r="R14" s="376">
        <f>O14+Q14</f>
        <v>95</v>
      </c>
      <c r="S14" s="377">
        <f>ROUND(M14*$C$23,1)</f>
        <v>0.4</v>
      </c>
      <c r="T14" s="220">
        <f>ROUND($C$20*(1+$C$21)^J14,0)</f>
        <v>149</v>
      </c>
      <c r="U14" s="378">
        <f>ROUND(S14*T14,0)</f>
        <v>60</v>
      </c>
      <c r="V14" s="232">
        <f>ROUND(+U14+R14,0)</f>
        <v>155</v>
      </c>
      <c r="W14" s="241">
        <f t="shared" ref="W14:W36" si="1">ROUND($H$36*(1+$C$11)^J14,3)</f>
        <v>1.3480000000000001</v>
      </c>
      <c r="X14" s="379">
        <f>ROUND((1-$H$38)*(W14*M14),0)</f>
        <v>40</v>
      </c>
      <c r="Y14" s="243">
        <f>ROUND($F$11,0)</f>
        <v>165</v>
      </c>
      <c r="Z14" s="243">
        <f>ROUND($F$12,0)</f>
        <v>1800</v>
      </c>
      <c r="AA14" s="243">
        <f>SUM(X14:Z14)</f>
        <v>2005</v>
      </c>
      <c r="AB14" s="220">
        <f>V14-AA14</f>
        <v>-1850</v>
      </c>
      <c r="AE14" s="233">
        <f>$C$47</f>
        <v>2018</v>
      </c>
      <c r="AF14" s="220">
        <f t="shared" ref="AF14:AF36" si="2">+R14</f>
        <v>95</v>
      </c>
      <c r="AG14" s="242">
        <f t="shared" ref="AG14:AG36" si="3">+U14</f>
        <v>60</v>
      </c>
      <c r="AH14" s="243">
        <f>+AG14+AF14</f>
        <v>155</v>
      </c>
      <c r="AJ14" s="242">
        <f>ROUND(Y14,0)</f>
        <v>165</v>
      </c>
      <c r="AK14" s="242">
        <f>ROUND(Z14,0)</f>
        <v>1800</v>
      </c>
      <c r="AL14" s="220">
        <f t="shared" ref="AL14:AL34" si="4">SUM(AJ14:AK14)</f>
        <v>1965</v>
      </c>
      <c r="AN14" s="220">
        <f t="shared" ref="AN14:AN36" si="5">+AH14-AL14</f>
        <v>-1810</v>
      </c>
      <c r="AQ14" s="233">
        <f>$C$47</f>
        <v>2018</v>
      </c>
      <c r="AR14" s="220">
        <f t="shared" ref="AR14:AR36" si="6">AF14</f>
        <v>95</v>
      </c>
      <c r="AS14" s="220">
        <f t="shared" ref="AS14:AS36" si="7">+AG14</f>
        <v>60</v>
      </c>
      <c r="AT14" s="244">
        <f t="shared" ref="AT14:AT36" si="8">ROUND(($C$28/(1-$C$31))*(1+$C$29)^J14,3)</f>
        <v>2.9000000000000001E-2</v>
      </c>
      <c r="AU14" s="245">
        <f>ROUND(IF($C$47+$F$23&gt;$AQ14,$F$30*$F$27,0)*AT14,0)</f>
        <v>125</v>
      </c>
      <c r="AV14" s="239">
        <f t="shared" ref="AV14:AV36" si="9">ROUND($C$33*(1+$C$34)^J14,3)</f>
        <v>0.38800000000000001</v>
      </c>
      <c r="AW14" s="220">
        <f t="shared" ref="AW14:AW36" si="10">ROUND(AV14*M14,0)</f>
        <v>15</v>
      </c>
      <c r="AX14" s="244"/>
      <c r="AY14" s="245"/>
      <c r="AZ14" s="220">
        <f>ROUND(AR14+AS14+AU14+AW14+AY14,0)</f>
        <v>295</v>
      </c>
      <c r="BA14" s="246"/>
      <c r="BB14" s="243">
        <f>ROUND($F$13,0)</f>
        <v>1965</v>
      </c>
      <c r="BC14" s="243">
        <f>ROUND((F15*F30)-Z14,0)</f>
        <v>198</v>
      </c>
      <c r="BD14" s="247">
        <f>BB14+BC14</f>
        <v>2163</v>
      </c>
      <c r="BE14" s="243">
        <f t="shared" ref="BE14:BE36" si="11">AZ14-BD14</f>
        <v>-1868</v>
      </c>
      <c r="BH14" s="233">
        <f>$C$47</f>
        <v>2018</v>
      </c>
      <c r="BI14" s="220">
        <f>+F12</f>
        <v>1800</v>
      </c>
      <c r="BJ14" s="265">
        <f t="shared" ref="BJ14:BJ36" si="12">+M14</f>
        <v>38</v>
      </c>
      <c r="BK14" s="248">
        <f t="shared" ref="BK14:BK36" si="13">ROUND($C$10*(1+$C$11)^J14,3)</f>
        <v>5.4269999999999996</v>
      </c>
      <c r="BL14" s="220">
        <f>ROUND(BJ14*BK14,0)</f>
        <v>206</v>
      </c>
      <c r="BM14" s="248">
        <f t="shared" ref="BM14:BM36" si="14">ROUND($C$13*(1+$C$14)^J14,3)</f>
        <v>0.122</v>
      </c>
      <c r="BN14" s="245">
        <f>ROUND(IF($C$47+$F$23&gt;$BH14,$F$30*$F$27,0)*BM14,0)</f>
        <v>527</v>
      </c>
      <c r="BO14" s="245"/>
      <c r="BP14" s="220">
        <f t="shared" ref="BP14:BP36" si="15">BI14+BL14+BN14+BO14</f>
        <v>2533</v>
      </c>
      <c r="BR14" s="220">
        <f>ROUND(F15*F30,0)</f>
        <v>1998</v>
      </c>
      <c r="BS14" s="220"/>
      <c r="BT14" s="220">
        <f>BP14-BR14</f>
        <v>535</v>
      </c>
      <c r="BW14" s="233">
        <f>$C$47</f>
        <v>2018</v>
      </c>
      <c r="BX14" s="220">
        <f t="shared" ref="BX14:BX36" si="16">$R14</f>
        <v>95</v>
      </c>
      <c r="BY14" s="220">
        <f>U14</f>
        <v>60</v>
      </c>
      <c r="BZ14" s="249">
        <f>AU14</f>
        <v>125</v>
      </c>
      <c r="CA14" s="220">
        <f>SUM(BX14:BZ14)</f>
        <v>280</v>
      </c>
      <c r="CC14" s="220">
        <f>BB14</f>
        <v>1965</v>
      </c>
      <c r="CD14" s="220">
        <f>BC14</f>
        <v>198</v>
      </c>
      <c r="CE14" s="220">
        <f>SUM(CC14:CD14)</f>
        <v>2163</v>
      </c>
      <c r="CF14" s="220"/>
      <c r="CG14" s="220">
        <f>CA14-CE14</f>
        <v>-1883</v>
      </c>
    </row>
    <row r="15" spans="1:106">
      <c r="A15" s="180" t="s">
        <v>278</v>
      </c>
      <c r="C15" s="250" t="str">
        <f>+'Gas Input Table Summary'!$E$11</f>
        <v>Kwh</v>
      </c>
      <c r="E15" s="180" t="s">
        <v>279</v>
      </c>
      <c r="F15" s="380">
        <f>ROUND('Database Inputs'!K16,0)</f>
        <v>333</v>
      </c>
      <c r="G15" s="252"/>
      <c r="H15" s="252"/>
      <c r="J15" s="178">
        <f t="shared" ref="J15:J36" si="17">J14+1</f>
        <v>2</v>
      </c>
      <c r="L15" s="233">
        <f t="shared" ref="L15:L36" si="18">L14+1</f>
        <v>2019</v>
      </c>
      <c r="M15" s="238">
        <f>ROUND(IF($C$47+$F$23&gt;L15,$F$25*$F$30,0)+IF($C$48+$G$23&gt;L15,$G$25*$G$30,0),0)</f>
        <v>38</v>
      </c>
      <c r="N15" s="253">
        <f t="shared" ref="N15:N34" si="19">ROUND($C$17*(1+$C$18)^J15,3)</f>
        <v>2.5819999999999999</v>
      </c>
      <c r="O15" s="381">
        <f t="shared" ref="O15:O36" si="20">ROUND(M15*N15,0)</f>
        <v>98</v>
      </c>
      <c r="P15" s="253">
        <f t="shared" si="0"/>
        <v>0</v>
      </c>
      <c r="Q15" s="254">
        <f t="shared" ref="Q15:Q36" si="21">ROUND(M15*P15,0)</f>
        <v>0</v>
      </c>
      <c r="R15" s="382">
        <f t="shared" ref="R15:R36" si="22">O15+Q15</f>
        <v>98</v>
      </c>
      <c r="S15" s="377">
        <f t="shared" ref="S15:S36" si="23">ROUND(M15*$C$23,1)</f>
        <v>0.4</v>
      </c>
      <c r="T15" s="254">
        <f t="shared" ref="T15:T36" si="24">ROUND($C$20*(1+$C$21)^J15,0)</f>
        <v>151</v>
      </c>
      <c r="U15" s="383">
        <f>ROUND(S15*T15,0)</f>
        <v>60</v>
      </c>
      <c r="V15" s="238">
        <f t="shared" ref="V15:V36" si="25">ROUND(+U15+R15,0)</f>
        <v>158</v>
      </c>
      <c r="W15" s="255">
        <f t="shared" si="1"/>
        <v>1.395</v>
      </c>
      <c r="X15" s="256">
        <f t="shared" ref="X15:X36" si="26">ROUND((1-$H$38)*(W15*M15),0)</f>
        <v>42</v>
      </c>
      <c r="Y15" s="256">
        <f>ROUND($G$11,0)</f>
        <v>0</v>
      </c>
      <c r="Z15" s="256">
        <f>ROUND($G$12,0)</f>
        <v>0</v>
      </c>
      <c r="AA15" s="254">
        <f t="shared" ref="AA15:AA36" si="27">SUM(X15:Z15)</f>
        <v>42</v>
      </c>
      <c r="AB15" s="256">
        <f t="shared" ref="AB15:AB36" si="28">V15-AA15</f>
        <v>116</v>
      </c>
      <c r="AE15" s="233">
        <f t="shared" ref="AE15:AE36" si="29">AE14+1</f>
        <v>2019</v>
      </c>
      <c r="AF15" s="256">
        <f t="shared" si="2"/>
        <v>98</v>
      </c>
      <c r="AG15" s="236">
        <f t="shared" si="3"/>
        <v>60</v>
      </c>
      <c r="AH15" s="256">
        <f>+AG15+AF15</f>
        <v>158</v>
      </c>
      <c r="AJ15" s="257">
        <f t="shared" ref="AJ15:AK34" si="30">ROUND(Y15,0)</f>
        <v>0</v>
      </c>
      <c r="AK15" s="257">
        <f t="shared" si="30"/>
        <v>0</v>
      </c>
      <c r="AL15" s="258">
        <f t="shared" si="4"/>
        <v>0</v>
      </c>
      <c r="AN15" s="259">
        <f t="shared" si="5"/>
        <v>158</v>
      </c>
      <c r="AQ15" s="233">
        <f t="shared" ref="AQ15:AQ36" si="31">AQ14+1</f>
        <v>2019</v>
      </c>
      <c r="AR15" s="256">
        <f t="shared" si="6"/>
        <v>98</v>
      </c>
      <c r="AS15" s="256">
        <f t="shared" si="7"/>
        <v>60</v>
      </c>
      <c r="AT15" s="260">
        <f t="shared" si="8"/>
        <v>0.03</v>
      </c>
      <c r="AU15" s="283">
        <f>ROUND((IF($C$47+$F$23&gt;$AQ15,$F$27*$F$30,0)+IF($C$48+$G$23&gt;AQ15,$G$27*$G$30,0))*AT15,0)</f>
        <v>130</v>
      </c>
      <c r="AV15" s="253">
        <f t="shared" si="9"/>
        <v>0.39700000000000002</v>
      </c>
      <c r="AW15" s="256">
        <f t="shared" si="10"/>
        <v>15</v>
      </c>
      <c r="AX15" s="260"/>
      <c r="AY15" s="261"/>
      <c r="AZ15" s="256">
        <f t="shared" ref="AZ15:AZ36" si="32">ROUND(AR15+AS15+AU15+AW15+AY15,0)</f>
        <v>303</v>
      </c>
      <c r="BA15" s="246"/>
      <c r="BB15" s="256">
        <f>ROUND($G$13,0)</f>
        <v>0</v>
      </c>
      <c r="BC15" s="256">
        <f>ROUND(($G$15*$G$30)-$Z$15,0)</f>
        <v>0</v>
      </c>
      <c r="BD15" s="262">
        <f t="shared" ref="BD15:BD36" si="33">BB15+BC15</f>
        <v>0</v>
      </c>
      <c r="BE15" s="256">
        <f t="shared" si="11"/>
        <v>303</v>
      </c>
      <c r="BH15" s="233">
        <f t="shared" ref="BH15:BH36" si="34">BH14+1</f>
        <v>2019</v>
      </c>
      <c r="BI15" s="256">
        <f>+G12</f>
        <v>0</v>
      </c>
      <c r="BJ15" s="265">
        <f t="shared" si="12"/>
        <v>38</v>
      </c>
      <c r="BK15" s="263">
        <f t="shared" si="13"/>
        <v>5.6159999999999997</v>
      </c>
      <c r="BL15" s="256">
        <f>ROUND(BJ15*BK15,0)</f>
        <v>213</v>
      </c>
      <c r="BM15" s="263">
        <f t="shared" si="14"/>
        <v>0.126</v>
      </c>
      <c r="BN15" s="283">
        <f>ROUND((IF($C$47+$F$23&gt;BH15,$F$27*$F$30,0)+IF($C$48+$G$23&gt;BH15,$G$27*$G$30,0))*BM15,0)</f>
        <v>544</v>
      </c>
      <c r="BO15" s="264"/>
      <c r="BP15" s="256">
        <f t="shared" si="15"/>
        <v>757</v>
      </c>
      <c r="BR15" s="256">
        <f>ROUND($G$15*$G$30,0)</f>
        <v>0</v>
      </c>
      <c r="BS15" s="256"/>
      <c r="BT15" s="256">
        <f t="shared" ref="BT15:BT36" si="35">BP15-BR15</f>
        <v>757</v>
      </c>
      <c r="BW15" s="233">
        <f t="shared" ref="BW15:BW36" si="36">BW14+1</f>
        <v>2019</v>
      </c>
      <c r="BX15" s="256">
        <f t="shared" si="16"/>
        <v>98</v>
      </c>
      <c r="BY15" s="265">
        <f t="shared" ref="BY15:BY36" si="37">U15</f>
        <v>60</v>
      </c>
      <c r="BZ15" s="266">
        <f t="shared" ref="BZ15:BZ36" si="38">AU15</f>
        <v>130</v>
      </c>
      <c r="CA15" s="256">
        <f t="shared" ref="CA15:CA36" si="39">SUM(BX15:BZ15)</f>
        <v>288</v>
      </c>
      <c r="CC15" s="256">
        <f t="shared" ref="CC15:CD34" si="40">BB15</f>
        <v>0</v>
      </c>
      <c r="CD15" s="256">
        <f t="shared" si="40"/>
        <v>0</v>
      </c>
      <c r="CE15" s="256">
        <f t="shared" ref="CE15:CE36" si="41">SUM(CC15:CD15)</f>
        <v>0</v>
      </c>
      <c r="CF15" s="256"/>
      <c r="CG15" s="256">
        <f>CA15-CE15</f>
        <v>288</v>
      </c>
    </row>
    <row r="16" spans="1:106">
      <c r="F16" s="265"/>
      <c r="G16" s="238"/>
      <c r="H16" s="238"/>
      <c r="J16" s="178">
        <f t="shared" si="17"/>
        <v>3</v>
      </c>
      <c r="L16" s="233">
        <f t="shared" si="18"/>
        <v>2020</v>
      </c>
      <c r="M16" s="238">
        <f>ROUND(IF($C$47+$F$23&gt;L16,$F$25*$F$30,0)+IF($C$48+$G$23&gt;L16,$G$25*$G$30,0)+IF($C$49+$H$23&gt;L16,$H$25*$H$30,0),0)</f>
        <v>38</v>
      </c>
      <c r="N16" s="253">
        <f t="shared" si="19"/>
        <v>2.6720000000000002</v>
      </c>
      <c r="O16" s="381">
        <f t="shared" si="20"/>
        <v>102</v>
      </c>
      <c r="P16" s="253">
        <f t="shared" si="0"/>
        <v>0</v>
      </c>
      <c r="Q16" s="254">
        <f t="shared" si="21"/>
        <v>0</v>
      </c>
      <c r="R16" s="382">
        <f t="shared" si="22"/>
        <v>102</v>
      </c>
      <c r="S16" s="377">
        <f t="shared" si="23"/>
        <v>0.4</v>
      </c>
      <c r="T16" s="254">
        <f t="shared" si="24"/>
        <v>152</v>
      </c>
      <c r="U16" s="383">
        <f t="shared" ref="U16:U36" si="42">ROUND(S16*T16,0)</f>
        <v>61</v>
      </c>
      <c r="V16" s="238">
        <f t="shared" si="25"/>
        <v>163</v>
      </c>
      <c r="W16" s="255">
        <f t="shared" si="1"/>
        <v>1.444</v>
      </c>
      <c r="X16" s="256">
        <f t="shared" si="26"/>
        <v>43</v>
      </c>
      <c r="Y16" s="256">
        <f>ROUND($H$11,0)</f>
        <v>0</v>
      </c>
      <c r="Z16" s="256">
        <f>ROUND($H$12,0)</f>
        <v>0</v>
      </c>
      <c r="AA16" s="254">
        <f t="shared" si="27"/>
        <v>43</v>
      </c>
      <c r="AB16" s="256">
        <f t="shared" si="28"/>
        <v>120</v>
      </c>
      <c r="AE16" s="233">
        <f t="shared" si="29"/>
        <v>2020</v>
      </c>
      <c r="AF16" s="256">
        <f t="shared" si="2"/>
        <v>102</v>
      </c>
      <c r="AG16" s="236">
        <f t="shared" si="3"/>
        <v>61</v>
      </c>
      <c r="AH16" s="256">
        <f t="shared" ref="AH16:AH36" si="43">+AG16+AF16</f>
        <v>163</v>
      </c>
      <c r="AJ16" s="257">
        <f t="shared" si="30"/>
        <v>0</v>
      </c>
      <c r="AK16" s="257">
        <f t="shared" si="30"/>
        <v>0</v>
      </c>
      <c r="AL16" s="258">
        <f t="shared" si="4"/>
        <v>0</v>
      </c>
      <c r="AN16" s="259">
        <f t="shared" si="5"/>
        <v>163</v>
      </c>
      <c r="AQ16" s="233">
        <f t="shared" si="31"/>
        <v>2020</v>
      </c>
      <c r="AR16" s="256">
        <f t="shared" si="6"/>
        <v>102</v>
      </c>
      <c r="AS16" s="256">
        <f t="shared" si="7"/>
        <v>61</v>
      </c>
      <c r="AT16" s="260">
        <f t="shared" si="8"/>
        <v>3.1E-2</v>
      </c>
      <c r="AU16" s="283">
        <f>ROUND((IF($C$47+$F$23&gt;$AQ16,$F$27*$F$30,0)+IF($C$48+$G$23&gt;AQ16,$G$27*$G$30,0)+IF($C$49+$H$23&gt;AQ16,$H$27*$H$30,0))*AT16,0)</f>
        <v>134</v>
      </c>
      <c r="AV16" s="253">
        <f t="shared" si="9"/>
        <v>0.40500000000000003</v>
      </c>
      <c r="AW16" s="256">
        <f t="shared" si="10"/>
        <v>15</v>
      </c>
      <c r="AX16" s="260"/>
      <c r="AY16" s="261"/>
      <c r="AZ16" s="256">
        <f t="shared" si="32"/>
        <v>312</v>
      </c>
      <c r="BA16" s="246"/>
      <c r="BB16" s="256">
        <f>ROUND($H$13,0)</f>
        <v>0</v>
      </c>
      <c r="BC16" s="256">
        <f>ROUND(($H$15*$H$30)-$Z$16,0)</f>
        <v>0</v>
      </c>
      <c r="BD16" s="262">
        <f t="shared" si="33"/>
        <v>0</v>
      </c>
      <c r="BE16" s="256">
        <f t="shared" si="11"/>
        <v>312</v>
      </c>
      <c r="BH16" s="233">
        <f t="shared" si="34"/>
        <v>2020</v>
      </c>
      <c r="BI16" s="256">
        <f>ROUND(H12,0)</f>
        <v>0</v>
      </c>
      <c r="BJ16" s="265">
        <f t="shared" si="12"/>
        <v>38</v>
      </c>
      <c r="BK16" s="263">
        <f t="shared" si="13"/>
        <v>5.8129999999999997</v>
      </c>
      <c r="BL16" s="256">
        <f t="shared" ref="BL16:BL36" si="44">ROUND(BJ16*BK16,0)</f>
        <v>221</v>
      </c>
      <c r="BM16" s="263">
        <f t="shared" si="14"/>
        <v>0.13100000000000001</v>
      </c>
      <c r="BN16" s="283">
        <f>ROUND((IF($C$47+$F$23&gt;BH16,$F$27*$F$30,0)+IF($C$49+$H$23&gt;BH16,$H$27*$H$30,0)+IF($C$48+$G$23&gt;BH16,$G$27*$G$30,0))*BM16,0)</f>
        <v>566</v>
      </c>
      <c r="BO16" s="264"/>
      <c r="BP16" s="256">
        <f t="shared" si="15"/>
        <v>787</v>
      </c>
      <c r="BR16" s="256">
        <f>ROUND($H$15*$H$30,0)</f>
        <v>0</v>
      </c>
      <c r="BS16" s="256"/>
      <c r="BT16" s="256">
        <f t="shared" si="35"/>
        <v>787</v>
      </c>
      <c r="BW16" s="233">
        <f t="shared" si="36"/>
        <v>2020</v>
      </c>
      <c r="BX16" s="256">
        <f t="shared" si="16"/>
        <v>102</v>
      </c>
      <c r="BY16" s="265">
        <f t="shared" si="37"/>
        <v>61</v>
      </c>
      <c r="BZ16" s="266">
        <f t="shared" si="38"/>
        <v>134</v>
      </c>
      <c r="CA16" s="256">
        <f t="shared" si="39"/>
        <v>297</v>
      </c>
      <c r="CC16" s="256">
        <f t="shared" si="40"/>
        <v>0</v>
      </c>
      <c r="CD16" s="256">
        <f t="shared" si="40"/>
        <v>0</v>
      </c>
      <c r="CE16" s="256">
        <f t="shared" si="41"/>
        <v>0</v>
      </c>
      <c r="CF16" s="256"/>
      <c r="CG16" s="256">
        <f t="shared" ref="CG16:CG36" si="45">CA16-CE16</f>
        <v>297</v>
      </c>
    </row>
    <row r="17" spans="1:106">
      <c r="A17" s="180" t="s">
        <v>280</v>
      </c>
      <c r="C17" s="219">
        <f>+'Gas Input Table Summary'!$E$12</f>
        <v>2.41</v>
      </c>
      <c r="D17" s="268"/>
      <c r="E17" s="180" t="s">
        <v>281</v>
      </c>
      <c r="F17" s="225">
        <f>+'Gas Input Table Summary'!$E$35</f>
        <v>0</v>
      </c>
      <c r="G17" s="226"/>
      <c r="H17" s="226"/>
      <c r="J17" s="178">
        <f t="shared" si="17"/>
        <v>4</v>
      </c>
      <c r="L17" s="233">
        <f t="shared" si="18"/>
        <v>2021</v>
      </c>
      <c r="M17" s="238">
        <f t="shared" ref="M17:M36" si="46">ROUND(IF($C$47+$F$23&gt;L17,$F$25*$F$30,0)+IF($C$48+$G$23&gt;L17,$G$25*$G$30,0)+IF($C$49+$H$23&gt;L17,$H$25*$H$30,0),0)</f>
        <v>38</v>
      </c>
      <c r="N17" s="253">
        <f t="shared" si="19"/>
        <v>2.766</v>
      </c>
      <c r="O17" s="381">
        <f t="shared" si="20"/>
        <v>105</v>
      </c>
      <c r="P17" s="253">
        <f t="shared" si="0"/>
        <v>0</v>
      </c>
      <c r="Q17" s="254">
        <f t="shared" si="21"/>
        <v>0</v>
      </c>
      <c r="R17" s="382">
        <f t="shared" si="22"/>
        <v>105</v>
      </c>
      <c r="S17" s="377">
        <f t="shared" si="23"/>
        <v>0.4</v>
      </c>
      <c r="T17" s="254">
        <f t="shared" si="24"/>
        <v>154</v>
      </c>
      <c r="U17" s="383">
        <f t="shared" si="42"/>
        <v>62</v>
      </c>
      <c r="V17" s="238">
        <f t="shared" si="25"/>
        <v>167</v>
      </c>
      <c r="W17" s="255">
        <f t="shared" si="1"/>
        <v>1.494</v>
      </c>
      <c r="X17" s="256">
        <f t="shared" si="26"/>
        <v>45</v>
      </c>
      <c r="Y17" s="256">
        <v>0</v>
      </c>
      <c r="Z17" s="256">
        <v>0</v>
      </c>
      <c r="AA17" s="254">
        <f t="shared" si="27"/>
        <v>45</v>
      </c>
      <c r="AB17" s="256">
        <f t="shared" si="28"/>
        <v>122</v>
      </c>
      <c r="AE17" s="233">
        <f t="shared" si="29"/>
        <v>2021</v>
      </c>
      <c r="AF17" s="256">
        <f t="shared" si="2"/>
        <v>105</v>
      </c>
      <c r="AG17" s="236">
        <f t="shared" si="3"/>
        <v>62</v>
      </c>
      <c r="AH17" s="256">
        <f t="shared" si="43"/>
        <v>167</v>
      </c>
      <c r="AJ17" s="257">
        <f t="shared" si="30"/>
        <v>0</v>
      </c>
      <c r="AK17" s="257">
        <f t="shared" si="30"/>
        <v>0</v>
      </c>
      <c r="AL17" s="258">
        <f t="shared" si="4"/>
        <v>0</v>
      </c>
      <c r="AN17" s="259">
        <f t="shared" si="5"/>
        <v>167</v>
      </c>
      <c r="AQ17" s="233">
        <f t="shared" si="31"/>
        <v>2021</v>
      </c>
      <c r="AR17" s="256">
        <f t="shared" si="6"/>
        <v>105</v>
      </c>
      <c r="AS17" s="256">
        <f t="shared" si="7"/>
        <v>62</v>
      </c>
      <c r="AT17" s="260">
        <f t="shared" si="8"/>
        <v>3.2000000000000001E-2</v>
      </c>
      <c r="AU17" s="283">
        <f t="shared" ref="AU17:AU36" si="47">ROUND((IF($C$47+$F$23&gt;$AQ17,$F$27*$F$30,0)+IF($C$48+$G$23&gt;AQ17,$G$27*$G$30,0)+IF($C$49+$H$23&gt;AQ17,$H$27*$H$30,0))*AT17,0)</f>
        <v>138</v>
      </c>
      <c r="AV17" s="253">
        <f t="shared" si="9"/>
        <v>0.41399999999999998</v>
      </c>
      <c r="AW17" s="256">
        <f t="shared" si="10"/>
        <v>16</v>
      </c>
      <c r="AX17" s="260"/>
      <c r="AY17" s="261"/>
      <c r="AZ17" s="256">
        <f t="shared" si="32"/>
        <v>321</v>
      </c>
      <c r="BA17" s="246"/>
      <c r="BB17" s="256">
        <v>0</v>
      </c>
      <c r="BC17" s="256">
        <v>0</v>
      </c>
      <c r="BD17" s="262">
        <f t="shared" si="33"/>
        <v>0</v>
      </c>
      <c r="BE17" s="256">
        <f t="shared" si="11"/>
        <v>321</v>
      </c>
      <c r="BH17" s="233">
        <f t="shared" si="34"/>
        <v>2021</v>
      </c>
      <c r="BI17" s="256">
        <v>0</v>
      </c>
      <c r="BJ17" s="265">
        <f t="shared" si="12"/>
        <v>38</v>
      </c>
      <c r="BK17" s="263">
        <f t="shared" si="13"/>
        <v>6.016</v>
      </c>
      <c r="BL17" s="256">
        <f t="shared" si="44"/>
        <v>229</v>
      </c>
      <c r="BM17" s="263">
        <f t="shared" si="14"/>
        <v>0.13500000000000001</v>
      </c>
      <c r="BN17" s="283">
        <f t="shared" ref="BN17:BN36" si="48">ROUND((IF($C$47+$F$23&gt;BH17,$F$27*$F$30,0)+IF($C$49+$H$23&gt;BH17,$H$27*$H$30,0)+IF($C$48+$G$23&gt;BH17,$G$27*$G$30,0))*BM17,0)</f>
        <v>583</v>
      </c>
      <c r="BO17" s="264"/>
      <c r="BP17" s="256">
        <f t="shared" si="15"/>
        <v>812</v>
      </c>
      <c r="BR17" s="256">
        <f t="shared" ref="BR17:BR36" si="49">+BC17</f>
        <v>0</v>
      </c>
      <c r="BS17" s="256"/>
      <c r="BT17" s="256">
        <f t="shared" si="35"/>
        <v>812</v>
      </c>
      <c r="BW17" s="233">
        <f t="shared" si="36"/>
        <v>2021</v>
      </c>
      <c r="BX17" s="256">
        <f t="shared" si="16"/>
        <v>105</v>
      </c>
      <c r="BY17" s="265">
        <f t="shared" si="37"/>
        <v>62</v>
      </c>
      <c r="BZ17" s="266">
        <f t="shared" si="38"/>
        <v>138</v>
      </c>
      <c r="CA17" s="256">
        <f t="shared" si="39"/>
        <v>305</v>
      </c>
      <c r="CC17" s="256">
        <f t="shared" si="40"/>
        <v>0</v>
      </c>
      <c r="CD17" s="256">
        <f t="shared" si="40"/>
        <v>0</v>
      </c>
      <c r="CE17" s="256">
        <f t="shared" si="41"/>
        <v>0</v>
      </c>
      <c r="CF17" s="256"/>
      <c r="CG17" s="256">
        <f t="shared" si="45"/>
        <v>305</v>
      </c>
    </row>
    <row r="18" spans="1:106">
      <c r="A18" s="180" t="s">
        <v>245</v>
      </c>
      <c r="C18" s="221">
        <f>+'Gas Input Table Summary'!$E$13</f>
        <v>3.5000000000000003E-2</v>
      </c>
      <c r="E18" s="176" t="s">
        <v>282</v>
      </c>
      <c r="F18" s="269">
        <f>+'Gas Input Table Summary'!$E$38</f>
        <v>0</v>
      </c>
      <c r="G18" s="270"/>
      <c r="H18" s="270"/>
      <c r="J18" s="178">
        <f t="shared" si="17"/>
        <v>5</v>
      </c>
      <c r="L18" s="233">
        <f t="shared" si="18"/>
        <v>2022</v>
      </c>
      <c r="M18" s="238">
        <f t="shared" si="46"/>
        <v>38</v>
      </c>
      <c r="N18" s="253">
        <f t="shared" si="19"/>
        <v>2.8620000000000001</v>
      </c>
      <c r="O18" s="381">
        <f t="shared" si="20"/>
        <v>109</v>
      </c>
      <c r="P18" s="253">
        <f t="shared" si="0"/>
        <v>0</v>
      </c>
      <c r="Q18" s="254">
        <f t="shared" si="21"/>
        <v>0</v>
      </c>
      <c r="R18" s="382">
        <f t="shared" si="22"/>
        <v>109</v>
      </c>
      <c r="S18" s="377">
        <f t="shared" si="23"/>
        <v>0.4</v>
      </c>
      <c r="T18" s="254">
        <f t="shared" si="24"/>
        <v>155</v>
      </c>
      <c r="U18" s="383">
        <f t="shared" si="42"/>
        <v>62</v>
      </c>
      <c r="V18" s="238">
        <f t="shared" si="25"/>
        <v>171</v>
      </c>
      <c r="W18" s="255">
        <f t="shared" si="1"/>
        <v>1.546</v>
      </c>
      <c r="X18" s="256">
        <f t="shared" si="26"/>
        <v>46</v>
      </c>
      <c r="Y18" s="256">
        <v>0</v>
      </c>
      <c r="Z18" s="256">
        <v>0</v>
      </c>
      <c r="AA18" s="254">
        <f t="shared" si="27"/>
        <v>46</v>
      </c>
      <c r="AB18" s="256">
        <f t="shared" si="28"/>
        <v>125</v>
      </c>
      <c r="AE18" s="233">
        <f t="shared" si="29"/>
        <v>2022</v>
      </c>
      <c r="AF18" s="256">
        <f t="shared" si="2"/>
        <v>109</v>
      </c>
      <c r="AG18" s="236">
        <f t="shared" si="3"/>
        <v>62</v>
      </c>
      <c r="AH18" s="256">
        <f t="shared" si="43"/>
        <v>171</v>
      </c>
      <c r="AJ18" s="257">
        <f t="shared" si="30"/>
        <v>0</v>
      </c>
      <c r="AK18" s="257">
        <f t="shared" si="30"/>
        <v>0</v>
      </c>
      <c r="AL18" s="258">
        <f t="shared" si="4"/>
        <v>0</v>
      </c>
      <c r="AN18" s="259">
        <f t="shared" si="5"/>
        <v>171</v>
      </c>
      <c r="AQ18" s="233">
        <f t="shared" si="31"/>
        <v>2022</v>
      </c>
      <c r="AR18" s="256">
        <f t="shared" si="6"/>
        <v>109</v>
      </c>
      <c r="AS18" s="256">
        <f t="shared" si="7"/>
        <v>62</v>
      </c>
      <c r="AT18" s="260">
        <f t="shared" si="8"/>
        <v>3.3000000000000002E-2</v>
      </c>
      <c r="AU18" s="283">
        <f t="shared" si="47"/>
        <v>143</v>
      </c>
      <c r="AV18" s="253">
        <f t="shared" si="9"/>
        <v>0.42299999999999999</v>
      </c>
      <c r="AW18" s="256">
        <f t="shared" si="10"/>
        <v>16</v>
      </c>
      <c r="AX18" s="260"/>
      <c r="AY18" s="261"/>
      <c r="AZ18" s="256">
        <f t="shared" si="32"/>
        <v>330</v>
      </c>
      <c r="BA18" s="246"/>
      <c r="BB18" s="256">
        <v>0</v>
      </c>
      <c r="BC18" s="256">
        <v>0</v>
      </c>
      <c r="BD18" s="262">
        <f t="shared" si="33"/>
        <v>0</v>
      </c>
      <c r="BE18" s="256">
        <f t="shared" si="11"/>
        <v>330</v>
      </c>
      <c r="BH18" s="233">
        <f t="shared" si="34"/>
        <v>2022</v>
      </c>
      <c r="BI18" s="256">
        <v>0</v>
      </c>
      <c r="BJ18" s="265">
        <f t="shared" si="12"/>
        <v>38</v>
      </c>
      <c r="BK18" s="263">
        <f t="shared" si="13"/>
        <v>6.2270000000000003</v>
      </c>
      <c r="BL18" s="256">
        <f t="shared" si="44"/>
        <v>237</v>
      </c>
      <c r="BM18" s="263">
        <f t="shared" si="14"/>
        <v>0.14000000000000001</v>
      </c>
      <c r="BN18" s="283">
        <f t="shared" si="48"/>
        <v>605</v>
      </c>
      <c r="BO18" s="264"/>
      <c r="BP18" s="256">
        <f t="shared" si="15"/>
        <v>842</v>
      </c>
      <c r="BR18" s="256">
        <f t="shared" si="49"/>
        <v>0</v>
      </c>
      <c r="BS18" s="256"/>
      <c r="BT18" s="256">
        <f t="shared" si="35"/>
        <v>842</v>
      </c>
      <c r="BW18" s="233">
        <f t="shared" si="36"/>
        <v>2022</v>
      </c>
      <c r="BX18" s="256">
        <f t="shared" si="16"/>
        <v>109</v>
      </c>
      <c r="BY18" s="265">
        <f t="shared" si="37"/>
        <v>62</v>
      </c>
      <c r="BZ18" s="266">
        <f t="shared" si="38"/>
        <v>143</v>
      </c>
      <c r="CA18" s="256">
        <f t="shared" si="39"/>
        <v>314</v>
      </c>
      <c r="CC18" s="256">
        <f t="shared" si="40"/>
        <v>0</v>
      </c>
      <c r="CD18" s="256">
        <f t="shared" si="40"/>
        <v>0</v>
      </c>
      <c r="CE18" s="256">
        <f t="shared" si="41"/>
        <v>0</v>
      </c>
      <c r="CF18" s="256"/>
      <c r="CG18" s="256">
        <f t="shared" si="45"/>
        <v>314</v>
      </c>
      <c r="DB18" s="184" t="s">
        <v>247</v>
      </c>
    </row>
    <row r="19" spans="1:106">
      <c r="C19" s="180"/>
      <c r="G19" s="191"/>
      <c r="H19" s="191"/>
      <c r="J19" s="178">
        <f t="shared" si="17"/>
        <v>6</v>
      </c>
      <c r="L19" s="233">
        <f t="shared" si="18"/>
        <v>2023</v>
      </c>
      <c r="M19" s="238">
        <f t="shared" si="46"/>
        <v>38</v>
      </c>
      <c r="N19" s="253">
        <f t="shared" si="19"/>
        <v>2.9630000000000001</v>
      </c>
      <c r="O19" s="381">
        <f t="shared" si="20"/>
        <v>113</v>
      </c>
      <c r="P19" s="253">
        <f t="shared" si="0"/>
        <v>0</v>
      </c>
      <c r="Q19" s="254">
        <f t="shared" si="21"/>
        <v>0</v>
      </c>
      <c r="R19" s="382">
        <f t="shared" si="22"/>
        <v>113</v>
      </c>
      <c r="S19" s="377">
        <f t="shared" si="23"/>
        <v>0.4</v>
      </c>
      <c r="T19" s="254">
        <f t="shared" si="24"/>
        <v>157</v>
      </c>
      <c r="U19" s="383">
        <f t="shared" si="42"/>
        <v>63</v>
      </c>
      <c r="V19" s="238">
        <f t="shared" si="25"/>
        <v>176</v>
      </c>
      <c r="W19" s="255">
        <f t="shared" si="1"/>
        <v>1.6</v>
      </c>
      <c r="X19" s="256">
        <f t="shared" si="26"/>
        <v>48</v>
      </c>
      <c r="Y19" s="256">
        <v>0</v>
      </c>
      <c r="Z19" s="256">
        <v>0</v>
      </c>
      <c r="AA19" s="254">
        <f t="shared" si="27"/>
        <v>48</v>
      </c>
      <c r="AB19" s="256">
        <f t="shared" si="28"/>
        <v>128</v>
      </c>
      <c r="AE19" s="233">
        <f t="shared" si="29"/>
        <v>2023</v>
      </c>
      <c r="AF19" s="256">
        <f t="shared" si="2"/>
        <v>113</v>
      </c>
      <c r="AG19" s="236">
        <f t="shared" si="3"/>
        <v>63</v>
      </c>
      <c r="AH19" s="256">
        <f t="shared" si="43"/>
        <v>176</v>
      </c>
      <c r="AJ19" s="257">
        <f t="shared" si="30"/>
        <v>0</v>
      </c>
      <c r="AK19" s="257">
        <f t="shared" si="30"/>
        <v>0</v>
      </c>
      <c r="AL19" s="258">
        <f t="shared" si="4"/>
        <v>0</v>
      </c>
      <c r="AN19" s="259">
        <f t="shared" si="5"/>
        <v>176</v>
      </c>
      <c r="AQ19" s="233">
        <f t="shared" si="31"/>
        <v>2023</v>
      </c>
      <c r="AR19" s="256">
        <f t="shared" si="6"/>
        <v>113</v>
      </c>
      <c r="AS19" s="256">
        <f t="shared" si="7"/>
        <v>63</v>
      </c>
      <c r="AT19" s="260">
        <f t="shared" si="8"/>
        <v>3.4000000000000002E-2</v>
      </c>
      <c r="AU19" s="283">
        <f t="shared" si="47"/>
        <v>147</v>
      </c>
      <c r="AV19" s="253">
        <f t="shared" si="9"/>
        <v>0.432</v>
      </c>
      <c r="AW19" s="256">
        <f t="shared" si="10"/>
        <v>16</v>
      </c>
      <c r="AX19" s="260"/>
      <c r="AY19" s="261"/>
      <c r="AZ19" s="256">
        <f t="shared" si="32"/>
        <v>339</v>
      </c>
      <c r="BA19" s="246"/>
      <c r="BB19" s="256">
        <v>0</v>
      </c>
      <c r="BC19" s="256">
        <v>0</v>
      </c>
      <c r="BD19" s="262">
        <f t="shared" si="33"/>
        <v>0</v>
      </c>
      <c r="BE19" s="256">
        <f t="shared" si="11"/>
        <v>339</v>
      </c>
      <c r="BH19" s="233">
        <f t="shared" si="34"/>
        <v>2023</v>
      </c>
      <c r="BI19" s="256">
        <v>0</v>
      </c>
      <c r="BJ19" s="265">
        <f t="shared" si="12"/>
        <v>38</v>
      </c>
      <c r="BK19" s="263">
        <f t="shared" si="13"/>
        <v>6.4450000000000003</v>
      </c>
      <c r="BL19" s="256">
        <f t="shared" si="44"/>
        <v>245</v>
      </c>
      <c r="BM19" s="263">
        <f t="shared" si="14"/>
        <v>0.14499999999999999</v>
      </c>
      <c r="BN19" s="283">
        <f t="shared" si="48"/>
        <v>626</v>
      </c>
      <c r="BO19" s="264"/>
      <c r="BP19" s="256">
        <f t="shared" si="15"/>
        <v>871</v>
      </c>
      <c r="BR19" s="256">
        <f t="shared" si="49"/>
        <v>0</v>
      </c>
      <c r="BS19" s="256"/>
      <c r="BT19" s="256">
        <f t="shared" si="35"/>
        <v>871</v>
      </c>
      <c r="BW19" s="233">
        <f t="shared" si="36"/>
        <v>2023</v>
      </c>
      <c r="BX19" s="256">
        <f t="shared" si="16"/>
        <v>113</v>
      </c>
      <c r="BY19" s="265">
        <f t="shared" si="37"/>
        <v>63</v>
      </c>
      <c r="BZ19" s="266">
        <f t="shared" si="38"/>
        <v>147</v>
      </c>
      <c r="CA19" s="256">
        <f t="shared" si="39"/>
        <v>323</v>
      </c>
      <c r="CC19" s="256">
        <f t="shared" si="40"/>
        <v>0</v>
      </c>
      <c r="CD19" s="256">
        <f t="shared" si="40"/>
        <v>0</v>
      </c>
      <c r="CE19" s="256">
        <f t="shared" si="41"/>
        <v>0</v>
      </c>
      <c r="CF19" s="256"/>
      <c r="CG19" s="256">
        <f t="shared" si="45"/>
        <v>323</v>
      </c>
    </row>
    <row r="20" spans="1:106">
      <c r="A20" s="180" t="s">
        <v>283</v>
      </c>
      <c r="C20" s="271">
        <f>+'Gas Input Table Summary'!$E$14</f>
        <v>147.66999999999999</v>
      </c>
      <c r="E20" s="180" t="s">
        <v>284</v>
      </c>
      <c r="F20" s="225">
        <f>+'Gas Input Table Summary'!$E$41</f>
        <v>0</v>
      </c>
      <c r="G20" s="226"/>
      <c r="H20" s="226"/>
      <c r="J20" s="178">
        <f t="shared" si="17"/>
        <v>7</v>
      </c>
      <c r="L20" s="233">
        <f t="shared" si="18"/>
        <v>2024</v>
      </c>
      <c r="M20" s="238">
        <f t="shared" si="46"/>
        <v>38</v>
      </c>
      <c r="N20" s="253">
        <f t="shared" si="19"/>
        <v>3.0659999999999998</v>
      </c>
      <c r="O20" s="381">
        <f t="shared" si="20"/>
        <v>117</v>
      </c>
      <c r="P20" s="253">
        <f t="shared" si="0"/>
        <v>0</v>
      </c>
      <c r="Q20" s="254">
        <f t="shared" si="21"/>
        <v>0</v>
      </c>
      <c r="R20" s="382">
        <f t="shared" si="22"/>
        <v>117</v>
      </c>
      <c r="S20" s="377">
        <f t="shared" si="23"/>
        <v>0.4</v>
      </c>
      <c r="T20" s="254">
        <f t="shared" si="24"/>
        <v>158</v>
      </c>
      <c r="U20" s="383">
        <f t="shared" si="42"/>
        <v>63</v>
      </c>
      <c r="V20" s="238">
        <f t="shared" si="25"/>
        <v>180</v>
      </c>
      <c r="W20" s="255">
        <f t="shared" si="1"/>
        <v>1.657</v>
      </c>
      <c r="X20" s="256">
        <f t="shared" si="26"/>
        <v>50</v>
      </c>
      <c r="Y20" s="256">
        <v>0</v>
      </c>
      <c r="Z20" s="256">
        <v>0</v>
      </c>
      <c r="AA20" s="254">
        <f t="shared" si="27"/>
        <v>50</v>
      </c>
      <c r="AB20" s="256">
        <f t="shared" si="28"/>
        <v>130</v>
      </c>
      <c r="AE20" s="233">
        <f t="shared" si="29"/>
        <v>2024</v>
      </c>
      <c r="AF20" s="256">
        <f t="shared" si="2"/>
        <v>117</v>
      </c>
      <c r="AG20" s="236">
        <f t="shared" si="3"/>
        <v>63</v>
      </c>
      <c r="AH20" s="256">
        <f t="shared" si="43"/>
        <v>180</v>
      </c>
      <c r="AJ20" s="257">
        <f t="shared" si="30"/>
        <v>0</v>
      </c>
      <c r="AK20" s="257">
        <f t="shared" si="30"/>
        <v>0</v>
      </c>
      <c r="AL20" s="258">
        <f t="shared" si="4"/>
        <v>0</v>
      </c>
      <c r="AN20" s="259">
        <f t="shared" si="5"/>
        <v>180</v>
      </c>
      <c r="AQ20" s="233">
        <f t="shared" si="31"/>
        <v>2024</v>
      </c>
      <c r="AR20" s="256">
        <f t="shared" si="6"/>
        <v>117</v>
      </c>
      <c r="AS20" s="256">
        <f t="shared" si="7"/>
        <v>63</v>
      </c>
      <c r="AT20" s="260">
        <f t="shared" si="8"/>
        <v>3.5999999999999997E-2</v>
      </c>
      <c r="AU20" s="283">
        <f t="shared" si="47"/>
        <v>156</v>
      </c>
      <c r="AV20" s="253">
        <f t="shared" si="9"/>
        <v>0.441</v>
      </c>
      <c r="AW20" s="256">
        <f t="shared" si="10"/>
        <v>17</v>
      </c>
      <c r="AX20" s="260"/>
      <c r="AY20" s="261"/>
      <c r="AZ20" s="256">
        <f t="shared" si="32"/>
        <v>353</v>
      </c>
      <c r="BA20" s="246"/>
      <c r="BB20" s="256">
        <v>0</v>
      </c>
      <c r="BC20" s="256">
        <v>0</v>
      </c>
      <c r="BD20" s="262">
        <f t="shared" si="33"/>
        <v>0</v>
      </c>
      <c r="BE20" s="256">
        <f t="shared" si="11"/>
        <v>353</v>
      </c>
      <c r="BH20" s="233">
        <f t="shared" si="34"/>
        <v>2024</v>
      </c>
      <c r="BI20" s="256">
        <v>0</v>
      </c>
      <c r="BJ20" s="265">
        <f t="shared" si="12"/>
        <v>38</v>
      </c>
      <c r="BK20" s="263">
        <f t="shared" si="13"/>
        <v>6.6710000000000003</v>
      </c>
      <c r="BL20" s="256">
        <f t="shared" si="44"/>
        <v>253</v>
      </c>
      <c r="BM20" s="263">
        <f t="shared" si="14"/>
        <v>0.15</v>
      </c>
      <c r="BN20" s="283">
        <f t="shared" si="48"/>
        <v>648</v>
      </c>
      <c r="BO20" s="264"/>
      <c r="BP20" s="256">
        <f t="shared" si="15"/>
        <v>901</v>
      </c>
      <c r="BR20" s="256">
        <f t="shared" si="49"/>
        <v>0</v>
      </c>
      <c r="BS20" s="256"/>
      <c r="BT20" s="256">
        <f t="shared" si="35"/>
        <v>901</v>
      </c>
      <c r="BW20" s="233">
        <f t="shared" si="36"/>
        <v>2024</v>
      </c>
      <c r="BX20" s="256">
        <f t="shared" si="16"/>
        <v>117</v>
      </c>
      <c r="BY20" s="265">
        <f t="shared" si="37"/>
        <v>63</v>
      </c>
      <c r="BZ20" s="266">
        <f t="shared" si="38"/>
        <v>156</v>
      </c>
      <c r="CA20" s="256">
        <f t="shared" si="39"/>
        <v>336</v>
      </c>
      <c r="CC20" s="256">
        <f t="shared" si="40"/>
        <v>0</v>
      </c>
      <c r="CD20" s="256">
        <f t="shared" si="40"/>
        <v>0</v>
      </c>
      <c r="CE20" s="256">
        <f t="shared" si="41"/>
        <v>0</v>
      </c>
      <c r="CF20" s="256"/>
      <c r="CG20" s="256">
        <f t="shared" si="45"/>
        <v>336</v>
      </c>
      <c r="DB20" s="233"/>
    </row>
    <row r="21" spans="1:106">
      <c r="A21" s="180" t="s">
        <v>245</v>
      </c>
      <c r="C21" s="221">
        <f>+'Gas Input Table Summary'!$E$15</f>
        <v>0.01</v>
      </c>
      <c r="E21" s="176" t="s">
        <v>282</v>
      </c>
      <c r="F21" s="269">
        <f>+'Gas Input Table Summary'!$E$44</f>
        <v>0</v>
      </c>
      <c r="G21" s="270"/>
      <c r="H21" s="270"/>
      <c r="J21" s="178">
        <f t="shared" si="17"/>
        <v>8</v>
      </c>
      <c r="L21" s="233">
        <f t="shared" si="18"/>
        <v>2025</v>
      </c>
      <c r="M21" s="238">
        <f t="shared" si="46"/>
        <v>38</v>
      </c>
      <c r="N21" s="253">
        <f t="shared" si="19"/>
        <v>3.1739999999999999</v>
      </c>
      <c r="O21" s="381">
        <f t="shared" si="20"/>
        <v>121</v>
      </c>
      <c r="P21" s="253">
        <f t="shared" si="0"/>
        <v>0</v>
      </c>
      <c r="Q21" s="254">
        <f t="shared" si="21"/>
        <v>0</v>
      </c>
      <c r="R21" s="382">
        <f t="shared" si="22"/>
        <v>121</v>
      </c>
      <c r="S21" s="377">
        <f t="shared" si="23"/>
        <v>0.4</v>
      </c>
      <c r="T21" s="254">
        <f t="shared" si="24"/>
        <v>160</v>
      </c>
      <c r="U21" s="383">
        <f t="shared" si="42"/>
        <v>64</v>
      </c>
      <c r="V21" s="238">
        <f t="shared" si="25"/>
        <v>185</v>
      </c>
      <c r="W21" s="255">
        <f t="shared" si="1"/>
        <v>1.714</v>
      </c>
      <c r="X21" s="256">
        <f t="shared" si="26"/>
        <v>51</v>
      </c>
      <c r="Y21" s="256">
        <v>0</v>
      </c>
      <c r="Z21" s="256">
        <v>0</v>
      </c>
      <c r="AA21" s="254">
        <f t="shared" si="27"/>
        <v>51</v>
      </c>
      <c r="AB21" s="256">
        <f t="shared" si="28"/>
        <v>134</v>
      </c>
      <c r="AE21" s="233">
        <f t="shared" si="29"/>
        <v>2025</v>
      </c>
      <c r="AF21" s="256">
        <f t="shared" si="2"/>
        <v>121</v>
      </c>
      <c r="AG21" s="236">
        <f t="shared" si="3"/>
        <v>64</v>
      </c>
      <c r="AH21" s="256">
        <f t="shared" si="43"/>
        <v>185</v>
      </c>
      <c r="AJ21" s="257">
        <f t="shared" si="30"/>
        <v>0</v>
      </c>
      <c r="AK21" s="257">
        <f t="shared" si="30"/>
        <v>0</v>
      </c>
      <c r="AL21" s="258">
        <f t="shared" si="4"/>
        <v>0</v>
      </c>
      <c r="AN21" s="259">
        <f t="shared" si="5"/>
        <v>185</v>
      </c>
      <c r="AQ21" s="233">
        <f t="shared" si="31"/>
        <v>2025</v>
      </c>
      <c r="AR21" s="256">
        <f t="shared" si="6"/>
        <v>121</v>
      </c>
      <c r="AS21" s="256">
        <f t="shared" si="7"/>
        <v>64</v>
      </c>
      <c r="AT21" s="260">
        <f t="shared" si="8"/>
        <v>3.6999999999999998E-2</v>
      </c>
      <c r="AU21" s="283">
        <f t="shared" si="47"/>
        <v>160</v>
      </c>
      <c r="AV21" s="253">
        <f t="shared" si="9"/>
        <v>0.45100000000000001</v>
      </c>
      <c r="AW21" s="256">
        <f t="shared" si="10"/>
        <v>17</v>
      </c>
      <c r="AX21" s="260"/>
      <c r="AY21" s="261"/>
      <c r="AZ21" s="256">
        <f t="shared" si="32"/>
        <v>362</v>
      </c>
      <c r="BA21" s="246"/>
      <c r="BB21" s="256">
        <v>0</v>
      </c>
      <c r="BC21" s="256">
        <v>0</v>
      </c>
      <c r="BD21" s="262">
        <f t="shared" si="33"/>
        <v>0</v>
      </c>
      <c r="BE21" s="256">
        <f t="shared" si="11"/>
        <v>362</v>
      </c>
      <c r="BH21" s="233">
        <f t="shared" si="34"/>
        <v>2025</v>
      </c>
      <c r="BI21" s="256">
        <v>0</v>
      </c>
      <c r="BJ21" s="265">
        <f t="shared" si="12"/>
        <v>38</v>
      </c>
      <c r="BK21" s="263">
        <f t="shared" si="13"/>
        <v>6.9039999999999999</v>
      </c>
      <c r="BL21" s="256">
        <f t="shared" si="44"/>
        <v>262</v>
      </c>
      <c r="BM21" s="263">
        <f t="shared" si="14"/>
        <v>0.155</v>
      </c>
      <c r="BN21" s="283">
        <f t="shared" si="48"/>
        <v>670</v>
      </c>
      <c r="BO21" s="264"/>
      <c r="BP21" s="256">
        <f t="shared" si="15"/>
        <v>932</v>
      </c>
      <c r="BR21" s="256">
        <f t="shared" si="49"/>
        <v>0</v>
      </c>
      <c r="BS21" s="256"/>
      <c r="BT21" s="256">
        <f t="shared" si="35"/>
        <v>932</v>
      </c>
      <c r="BW21" s="233">
        <f t="shared" si="36"/>
        <v>2025</v>
      </c>
      <c r="BX21" s="256">
        <f t="shared" si="16"/>
        <v>121</v>
      </c>
      <c r="BY21" s="265">
        <f t="shared" si="37"/>
        <v>64</v>
      </c>
      <c r="BZ21" s="266">
        <f t="shared" si="38"/>
        <v>160</v>
      </c>
      <c r="CA21" s="256">
        <f t="shared" si="39"/>
        <v>345</v>
      </c>
      <c r="CC21" s="256">
        <f t="shared" si="40"/>
        <v>0</v>
      </c>
      <c r="CD21" s="256">
        <f t="shared" si="40"/>
        <v>0</v>
      </c>
      <c r="CE21" s="256">
        <f t="shared" si="41"/>
        <v>0</v>
      </c>
      <c r="CF21" s="256"/>
      <c r="CG21" s="256">
        <f t="shared" si="45"/>
        <v>345</v>
      </c>
      <c r="DB21" s="178">
        <f>$J14</f>
        <v>1</v>
      </c>
    </row>
    <row r="22" spans="1:106">
      <c r="F22" s="236"/>
      <c r="G22" s="237"/>
      <c r="H22" s="237"/>
      <c r="J22" s="178">
        <f t="shared" si="17"/>
        <v>9</v>
      </c>
      <c r="L22" s="233">
        <f t="shared" si="18"/>
        <v>2026</v>
      </c>
      <c r="M22" s="238">
        <f t="shared" si="46"/>
        <v>38</v>
      </c>
      <c r="N22" s="253">
        <f t="shared" si="19"/>
        <v>3.2850000000000001</v>
      </c>
      <c r="O22" s="381">
        <f t="shared" si="20"/>
        <v>125</v>
      </c>
      <c r="P22" s="253">
        <f t="shared" si="0"/>
        <v>0</v>
      </c>
      <c r="Q22" s="254">
        <f t="shared" si="21"/>
        <v>0</v>
      </c>
      <c r="R22" s="382">
        <f t="shared" si="22"/>
        <v>125</v>
      </c>
      <c r="S22" s="377">
        <f t="shared" si="23"/>
        <v>0.4</v>
      </c>
      <c r="T22" s="254">
        <f t="shared" si="24"/>
        <v>162</v>
      </c>
      <c r="U22" s="383">
        <f t="shared" si="42"/>
        <v>65</v>
      </c>
      <c r="V22" s="238">
        <f t="shared" si="25"/>
        <v>190</v>
      </c>
      <c r="W22" s="255">
        <f t="shared" si="1"/>
        <v>1.774</v>
      </c>
      <c r="X22" s="256">
        <f t="shared" si="26"/>
        <v>53</v>
      </c>
      <c r="Y22" s="256">
        <v>0</v>
      </c>
      <c r="Z22" s="256">
        <v>0</v>
      </c>
      <c r="AA22" s="254">
        <f t="shared" si="27"/>
        <v>53</v>
      </c>
      <c r="AB22" s="256">
        <f t="shared" si="28"/>
        <v>137</v>
      </c>
      <c r="AE22" s="233">
        <f t="shared" si="29"/>
        <v>2026</v>
      </c>
      <c r="AF22" s="256">
        <f t="shared" si="2"/>
        <v>125</v>
      </c>
      <c r="AG22" s="236">
        <f t="shared" si="3"/>
        <v>65</v>
      </c>
      <c r="AH22" s="256">
        <f t="shared" si="43"/>
        <v>190</v>
      </c>
      <c r="AJ22" s="257">
        <f t="shared" si="30"/>
        <v>0</v>
      </c>
      <c r="AK22" s="257">
        <f t="shared" si="30"/>
        <v>0</v>
      </c>
      <c r="AL22" s="258">
        <f t="shared" si="4"/>
        <v>0</v>
      </c>
      <c r="AN22" s="259">
        <f t="shared" si="5"/>
        <v>190</v>
      </c>
      <c r="AQ22" s="233">
        <f t="shared" si="31"/>
        <v>2026</v>
      </c>
      <c r="AR22" s="256">
        <f t="shared" si="6"/>
        <v>125</v>
      </c>
      <c r="AS22" s="256">
        <f t="shared" si="7"/>
        <v>65</v>
      </c>
      <c r="AT22" s="260">
        <f t="shared" si="8"/>
        <v>3.7999999999999999E-2</v>
      </c>
      <c r="AU22" s="283">
        <f t="shared" si="47"/>
        <v>164</v>
      </c>
      <c r="AV22" s="253">
        <f t="shared" si="9"/>
        <v>0.46100000000000002</v>
      </c>
      <c r="AW22" s="256">
        <f t="shared" si="10"/>
        <v>18</v>
      </c>
      <c r="AX22" s="260"/>
      <c r="AY22" s="261"/>
      <c r="AZ22" s="256">
        <f t="shared" si="32"/>
        <v>372</v>
      </c>
      <c r="BA22" s="246"/>
      <c r="BB22" s="256">
        <v>0</v>
      </c>
      <c r="BC22" s="256">
        <v>0</v>
      </c>
      <c r="BD22" s="262">
        <f t="shared" si="33"/>
        <v>0</v>
      </c>
      <c r="BE22" s="256">
        <f t="shared" si="11"/>
        <v>372</v>
      </c>
      <c r="BH22" s="233">
        <f t="shared" si="34"/>
        <v>2026</v>
      </c>
      <c r="BI22" s="256">
        <v>0</v>
      </c>
      <c r="BJ22" s="265">
        <f t="shared" si="12"/>
        <v>38</v>
      </c>
      <c r="BK22" s="263">
        <f t="shared" si="13"/>
        <v>7.1459999999999999</v>
      </c>
      <c r="BL22" s="256">
        <f t="shared" si="44"/>
        <v>272</v>
      </c>
      <c r="BM22" s="263">
        <f t="shared" si="14"/>
        <v>0.161</v>
      </c>
      <c r="BN22" s="283">
        <f t="shared" si="48"/>
        <v>696</v>
      </c>
      <c r="BO22" s="264"/>
      <c r="BP22" s="256">
        <f t="shared" si="15"/>
        <v>968</v>
      </c>
      <c r="BR22" s="256">
        <f t="shared" si="49"/>
        <v>0</v>
      </c>
      <c r="BS22" s="256"/>
      <c r="BT22" s="256">
        <f t="shared" si="35"/>
        <v>968</v>
      </c>
      <c r="BW22" s="233">
        <f t="shared" si="36"/>
        <v>2026</v>
      </c>
      <c r="BX22" s="256">
        <f t="shared" si="16"/>
        <v>125</v>
      </c>
      <c r="BY22" s="265">
        <f t="shared" si="37"/>
        <v>65</v>
      </c>
      <c r="BZ22" s="266">
        <f t="shared" si="38"/>
        <v>164</v>
      </c>
      <c r="CA22" s="256">
        <f t="shared" si="39"/>
        <v>354</v>
      </c>
      <c r="CC22" s="256">
        <f t="shared" si="40"/>
        <v>0</v>
      </c>
      <c r="CD22" s="256">
        <f t="shared" si="40"/>
        <v>0</v>
      </c>
      <c r="CE22" s="256">
        <f t="shared" si="41"/>
        <v>0</v>
      </c>
      <c r="CF22" s="256"/>
      <c r="CG22" s="256">
        <f t="shared" si="45"/>
        <v>354</v>
      </c>
      <c r="DB22" s="178">
        <f>$J15</f>
        <v>2</v>
      </c>
    </row>
    <row r="23" spans="1:106">
      <c r="A23" s="180" t="s">
        <v>285</v>
      </c>
      <c r="C23" s="272">
        <f>+'Gas Input Table Summary'!$E$16</f>
        <v>0.01</v>
      </c>
      <c r="E23" s="180" t="s">
        <v>286</v>
      </c>
      <c r="F23" s="384">
        <f>ROUND('Database Inputs'!D16,0)</f>
        <v>20</v>
      </c>
      <c r="G23" s="274"/>
      <c r="H23" s="274"/>
      <c r="J23" s="178">
        <f t="shared" si="17"/>
        <v>10</v>
      </c>
      <c r="L23" s="233">
        <f t="shared" si="18"/>
        <v>2027</v>
      </c>
      <c r="M23" s="238">
        <f t="shared" si="46"/>
        <v>38</v>
      </c>
      <c r="N23" s="253">
        <f t="shared" si="19"/>
        <v>3.4</v>
      </c>
      <c r="O23" s="381">
        <f t="shared" si="20"/>
        <v>129</v>
      </c>
      <c r="P23" s="253">
        <f t="shared" si="0"/>
        <v>0</v>
      </c>
      <c r="Q23" s="254">
        <f t="shared" si="21"/>
        <v>0</v>
      </c>
      <c r="R23" s="382">
        <f t="shared" si="22"/>
        <v>129</v>
      </c>
      <c r="S23" s="377">
        <f t="shared" si="23"/>
        <v>0.4</v>
      </c>
      <c r="T23" s="254">
        <f t="shared" si="24"/>
        <v>163</v>
      </c>
      <c r="U23" s="383">
        <f t="shared" si="42"/>
        <v>65</v>
      </c>
      <c r="V23" s="238">
        <f t="shared" si="25"/>
        <v>194</v>
      </c>
      <c r="W23" s="255">
        <f t="shared" si="1"/>
        <v>1.837</v>
      </c>
      <c r="X23" s="256">
        <f t="shared" si="26"/>
        <v>55</v>
      </c>
      <c r="Y23" s="256">
        <v>0</v>
      </c>
      <c r="Z23" s="256">
        <v>0</v>
      </c>
      <c r="AA23" s="254">
        <f t="shared" si="27"/>
        <v>55</v>
      </c>
      <c r="AB23" s="256">
        <f t="shared" si="28"/>
        <v>139</v>
      </c>
      <c r="AE23" s="233">
        <f t="shared" si="29"/>
        <v>2027</v>
      </c>
      <c r="AF23" s="256">
        <f t="shared" si="2"/>
        <v>129</v>
      </c>
      <c r="AG23" s="236">
        <f t="shared" si="3"/>
        <v>65</v>
      </c>
      <c r="AH23" s="256">
        <f t="shared" si="43"/>
        <v>194</v>
      </c>
      <c r="AJ23" s="257">
        <f t="shared" si="30"/>
        <v>0</v>
      </c>
      <c r="AK23" s="257">
        <f t="shared" si="30"/>
        <v>0</v>
      </c>
      <c r="AL23" s="258">
        <f t="shared" si="4"/>
        <v>0</v>
      </c>
      <c r="AN23" s="259">
        <f t="shared" si="5"/>
        <v>194</v>
      </c>
      <c r="AQ23" s="233">
        <f t="shared" si="31"/>
        <v>2027</v>
      </c>
      <c r="AR23" s="256">
        <f t="shared" si="6"/>
        <v>129</v>
      </c>
      <c r="AS23" s="256">
        <f t="shared" si="7"/>
        <v>65</v>
      </c>
      <c r="AT23" s="260">
        <f t="shared" si="8"/>
        <v>0.04</v>
      </c>
      <c r="AU23" s="283">
        <f t="shared" si="47"/>
        <v>173</v>
      </c>
      <c r="AV23" s="253">
        <f t="shared" si="9"/>
        <v>0.47099999999999997</v>
      </c>
      <c r="AW23" s="256">
        <f t="shared" si="10"/>
        <v>18</v>
      </c>
      <c r="AX23" s="260"/>
      <c r="AY23" s="261"/>
      <c r="AZ23" s="256">
        <f t="shared" si="32"/>
        <v>385</v>
      </c>
      <c r="BA23" s="246"/>
      <c r="BB23" s="256">
        <v>0</v>
      </c>
      <c r="BC23" s="256">
        <v>0</v>
      </c>
      <c r="BD23" s="262">
        <f t="shared" si="33"/>
        <v>0</v>
      </c>
      <c r="BE23" s="256">
        <f t="shared" si="11"/>
        <v>385</v>
      </c>
      <c r="BH23" s="233">
        <f t="shared" si="34"/>
        <v>2027</v>
      </c>
      <c r="BI23" s="256">
        <v>0</v>
      </c>
      <c r="BJ23" s="265">
        <f t="shared" si="12"/>
        <v>38</v>
      </c>
      <c r="BK23" s="263">
        <f t="shared" si="13"/>
        <v>7.3959999999999999</v>
      </c>
      <c r="BL23" s="256">
        <f t="shared" si="44"/>
        <v>281</v>
      </c>
      <c r="BM23" s="263">
        <f t="shared" si="14"/>
        <v>0.16600000000000001</v>
      </c>
      <c r="BN23" s="283">
        <f t="shared" si="48"/>
        <v>717</v>
      </c>
      <c r="BO23" s="264"/>
      <c r="BP23" s="256">
        <f t="shared" si="15"/>
        <v>998</v>
      </c>
      <c r="BR23" s="256">
        <f t="shared" si="49"/>
        <v>0</v>
      </c>
      <c r="BS23" s="256"/>
      <c r="BT23" s="256">
        <f t="shared" si="35"/>
        <v>998</v>
      </c>
      <c r="BW23" s="233">
        <f t="shared" si="36"/>
        <v>2027</v>
      </c>
      <c r="BX23" s="256">
        <f t="shared" si="16"/>
        <v>129</v>
      </c>
      <c r="BY23" s="265">
        <f t="shared" si="37"/>
        <v>65</v>
      </c>
      <c r="BZ23" s="266">
        <f t="shared" si="38"/>
        <v>173</v>
      </c>
      <c r="CA23" s="256">
        <f t="shared" si="39"/>
        <v>367</v>
      </c>
      <c r="CC23" s="256">
        <f t="shared" si="40"/>
        <v>0</v>
      </c>
      <c r="CD23" s="256">
        <f t="shared" si="40"/>
        <v>0</v>
      </c>
      <c r="CE23" s="256">
        <f t="shared" si="41"/>
        <v>0</v>
      </c>
      <c r="CF23" s="256"/>
      <c r="CG23" s="256">
        <f t="shared" si="45"/>
        <v>367</v>
      </c>
      <c r="DB23" s="178">
        <f>$J16</f>
        <v>3</v>
      </c>
    </row>
    <row r="24" spans="1:106">
      <c r="F24" s="236"/>
      <c r="G24" s="237"/>
      <c r="H24" s="237"/>
      <c r="J24" s="178">
        <f t="shared" si="17"/>
        <v>11</v>
      </c>
      <c r="L24" s="233">
        <f t="shared" si="18"/>
        <v>2028</v>
      </c>
      <c r="M24" s="238">
        <f t="shared" si="46"/>
        <v>38</v>
      </c>
      <c r="N24" s="253">
        <f t="shared" si="19"/>
        <v>3.5190000000000001</v>
      </c>
      <c r="O24" s="381">
        <f t="shared" si="20"/>
        <v>134</v>
      </c>
      <c r="P24" s="253">
        <f t="shared" si="0"/>
        <v>0</v>
      </c>
      <c r="Q24" s="254">
        <f t="shared" si="21"/>
        <v>0</v>
      </c>
      <c r="R24" s="382">
        <f t="shared" si="22"/>
        <v>134</v>
      </c>
      <c r="S24" s="377">
        <f t="shared" si="23"/>
        <v>0.4</v>
      </c>
      <c r="T24" s="254">
        <f t="shared" si="24"/>
        <v>165</v>
      </c>
      <c r="U24" s="383">
        <f t="shared" si="42"/>
        <v>66</v>
      </c>
      <c r="V24" s="238">
        <f t="shared" si="25"/>
        <v>200</v>
      </c>
      <c r="W24" s="255">
        <f t="shared" si="1"/>
        <v>1.901</v>
      </c>
      <c r="X24" s="256">
        <f t="shared" si="26"/>
        <v>57</v>
      </c>
      <c r="Y24" s="256">
        <v>0</v>
      </c>
      <c r="Z24" s="256">
        <v>0</v>
      </c>
      <c r="AA24" s="254">
        <f t="shared" si="27"/>
        <v>57</v>
      </c>
      <c r="AB24" s="256">
        <f t="shared" si="28"/>
        <v>143</v>
      </c>
      <c r="AE24" s="233">
        <f t="shared" si="29"/>
        <v>2028</v>
      </c>
      <c r="AF24" s="256">
        <f t="shared" si="2"/>
        <v>134</v>
      </c>
      <c r="AG24" s="236">
        <f t="shared" si="3"/>
        <v>66</v>
      </c>
      <c r="AH24" s="256">
        <f t="shared" si="43"/>
        <v>200</v>
      </c>
      <c r="AJ24" s="257">
        <f t="shared" si="30"/>
        <v>0</v>
      </c>
      <c r="AK24" s="257">
        <f t="shared" si="30"/>
        <v>0</v>
      </c>
      <c r="AL24" s="258">
        <f t="shared" si="4"/>
        <v>0</v>
      </c>
      <c r="AN24" s="259">
        <f t="shared" si="5"/>
        <v>200</v>
      </c>
      <c r="AQ24" s="233">
        <f t="shared" si="31"/>
        <v>2028</v>
      </c>
      <c r="AR24" s="256">
        <f t="shared" si="6"/>
        <v>134</v>
      </c>
      <c r="AS24" s="256">
        <f t="shared" si="7"/>
        <v>66</v>
      </c>
      <c r="AT24" s="260">
        <f t="shared" si="8"/>
        <v>4.1000000000000002E-2</v>
      </c>
      <c r="AU24" s="283">
        <f t="shared" si="47"/>
        <v>177</v>
      </c>
      <c r="AV24" s="253">
        <f t="shared" si="9"/>
        <v>0.48099999999999998</v>
      </c>
      <c r="AW24" s="256">
        <f t="shared" si="10"/>
        <v>18</v>
      </c>
      <c r="AX24" s="260"/>
      <c r="AY24" s="261"/>
      <c r="AZ24" s="256">
        <f t="shared" si="32"/>
        <v>395</v>
      </c>
      <c r="BA24" s="246"/>
      <c r="BB24" s="256">
        <v>0</v>
      </c>
      <c r="BC24" s="256">
        <v>0</v>
      </c>
      <c r="BD24" s="262">
        <f t="shared" si="33"/>
        <v>0</v>
      </c>
      <c r="BE24" s="256">
        <f t="shared" si="11"/>
        <v>395</v>
      </c>
      <c r="BH24" s="233">
        <f t="shared" si="34"/>
        <v>2028</v>
      </c>
      <c r="BI24" s="256">
        <v>0</v>
      </c>
      <c r="BJ24" s="265">
        <f t="shared" si="12"/>
        <v>38</v>
      </c>
      <c r="BK24" s="263">
        <f t="shared" si="13"/>
        <v>7.6550000000000002</v>
      </c>
      <c r="BL24" s="256">
        <f t="shared" si="44"/>
        <v>291</v>
      </c>
      <c r="BM24" s="263">
        <f t="shared" si="14"/>
        <v>0.17199999999999999</v>
      </c>
      <c r="BN24" s="283">
        <f t="shared" si="48"/>
        <v>743</v>
      </c>
      <c r="BO24" s="264"/>
      <c r="BP24" s="256">
        <f t="shared" si="15"/>
        <v>1034</v>
      </c>
      <c r="BR24" s="256">
        <f t="shared" si="49"/>
        <v>0</v>
      </c>
      <c r="BS24" s="256"/>
      <c r="BT24" s="256">
        <f t="shared" si="35"/>
        <v>1034</v>
      </c>
      <c r="BW24" s="233">
        <f t="shared" si="36"/>
        <v>2028</v>
      </c>
      <c r="BX24" s="256">
        <f t="shared" si="16"/>
        <v>134</v>
      </c>
      <c r="BY24" s="265">
        <f t="shared" si="37"/>
        <v>66</v>
      </c>
      <c r="BZ24" s="266">
        <f t="shared" si="38"/>
        <v>177</v>
      </c>
      <c r="CA24" s="256">
        <f t="shared" si="39"/>
        <v>377</v>
      </c>
      <c r="CC24" s="256">
        <f t="shared" si="40"/>
        <v>0</v>
      </c>
      <c r="CD24" s="256">
        <f t="shared" si="40"/>
        <v>0</v>
      </c>
      <c r="CE24" s="256">
        <f t="shared" si="41"/>
        <v>0</v>
      </c>
      <c r="CF24" s="256"/>
      <c r="CG24" s="256">
        <f t="shared" si="45"/>
        <v>377</v>
      </c>
      <c r="DB24" s="178">
        <f>$J17</f>
        <v>4</v>
      </c>
    </row>
    <row r="25" spans="1:106">
      <c r="A25" s="176" t="s">
        <v>287</v>
      </c>
      <c r="C25" s="219">
        <f>+'Gas Input Table Summary'!$E$17</f>
        <v>0</v>
      </c>
      <c r="E25" s="275" t="s">
        <v>288</v>
      </c>
      <c r="F25" s="276">
        <f>+ROUND(F32/F30,3)</f>
        <v>6.3330000000000002</v>
      </c>
      <c r="G25" s="385"/>
      <c r="H25" s="385"/>
      <c r="J25" s="178">
        <f t="shared" si="17"/>
        <v>12</v>
      </c>
      <c r="L25" s="233">
        <f t="shared" si="18"/>
        <v>2029</v>
      </c>
      <c r="M25" s="238">
        <f t="shared" si="46"/>
        <v>38</v>
      </c>
      <c r="N25" s="253">
        <f t="shared" si="19"/>
        <v>3.6419999999999999</v>
      </c>
      <c r="O25" s="381">
        <f t="shared" si="20"/>
        <v>138</v>
      </c>
      <c r="P25" s="253">
        <f t="shared" si="0"/>
        <v>0</v>
      </c>
      <c r="Q25" s="254">
        <f t="shared" si="21"/>
        <v>0</v>
      </c>
      <c r="R25" s="382">
        <f t="shared" si="22"/>
        <v>138</v>
      </c>
      <c r="S25" s="377">
        <f t="shared" si="23"/>
        <v>0.4</v>
      </c>
      <c r="T25" s="254">
        <f t="shared" si="24"/>
        <v>166</v>
      </c>
      <c r="U25" s="383">
        <f t="shared" si="42"/>
        <v>66</v>
      </c>
      <c r="V25" s="238">
        <f t="shared" si="25"/>
        <v>204</v>
      </c>
      <c r="W25" s="255">
        <f t="shared" si="1"/>
        <v>1.9670000000000001</v>
      </c>
      <c r="X25" s="256">
        <f t="shared" si="26"/>
        <v>59</v>
      </c>
      <c r="Y25" s="256">
        <v>0</v>
      </c>
      <c r="Z25" s="256">
        <v>0</v>
      </c>
      <c r="AA25" s="254">
        <f t="shared" si="27"/>
        <v>59</v>
      </c>
      <c r="AB25" s="256">
        <f t="shared" si="28"/>
        <v>145</v>
      </c>
      <c r="AE25" s="233">
        <f t="shared" si="29"/>
        <v>2029</v>
      </c>
      <c r="AF25" s="256">
        <f t="shared" si="2"/>
        <v>138</v>
      </c>
      <c r="AG25" s="236">
        <f t="shared" si="3"/>
        <v>66</v>
      </c>
      <c r="AH25" s="256">
        <f t="shared" si="43"/>
        <v>204</v>
      </c>
      <c r="AJ25" s="257">
        <f t="shared" si="30"/>
        <v>0</v>
      </c>
      <c r="AK25" s="257">
        <f t="shared" si="30"/>
        <v>0</v>
      </c>
      <c r="AL25" s="258">
        <f t="shared" si="4"/>
        <v>0</v>
      </c>
      <c r="AN25" s="259">
        <f t="shared" si="5"/>
        <v>204</v>
      </c>
      <c r="AQ25" s="233">
        <f t="shared" si="31"/>
        <v>2029</v>
      </c>
      <c r="AR25" s="256">
        <f t="shared" si="6"/>
        <v>138</v>
      </c>
      <c r="AS25" s="256">
        <f t="shared" si="7"/>
        <v>66</v>
      </c>
      <c r="AT25" s="260">
        <f t="shared" si="8"/>
        <v>4.2000000000000003E-2</v>
      </c>
      <c r="AU25" s="283">
        <f t="shared" si="47"/>
        <v>181</v>
      </c>
      <c r="AV25" s="253">
        <f t="shared" si="9"/>
        <v>0.49099999999999999</v>
      </c>
      <c r="AW25" s="256">
        <f t="shared" si="10"/>
        <v>19</v>
      </c>
      <c r="AX25" s="260"/>
      <c r="AY25" s="261"/>
      <c r="AZ25" s="256">
        <f t="shared" si="32"/>
        <v>404</v>
      </c>
      <c r="BA25" s="246"/>
      <c r="BB25" s="256">
        <v>0</v>
      </c>
      <c r="BC25" s="256">
        <v>0</v>
      </c>
      <c r="BD25" s="262">
        <f t="shared" si="33"/>
        <v>0</v>
      </c>
      <c r="BE25" s="256">
        <f t="shared" si="11"/>
        <v>404</v>
      </c>
      <c r="BH25" s="233">
        <f t="shared" si="34"/>
        <v>2029</v>
      </c>
      <c r="BI25" s="256">
        <v>0</v>
      </c>
      <c r="BJ25" s="265">
        <f t="shared" si="12"/>
        <v>38</v>
      </c>
      <c r="BK25" s="263">
        <f t="shared" si="13"/>
        <v>7.923</v>
      </c>
      <c r="BL25" s="256">
        <f t="shared" si="44"/>
        <v>301</v>
      </c>
      <c r="BM25" s="263">
        <f t="shared" si="14"/>
        <v>0.17799999999999999</v>
      </c>
      <c r="BN25" s="283">
        <f t="shared" si="48"/>
        <v>769</v>
      </c>
      <c r="BO25" s="264"/>
      <c r="BP25" s="256">
        <f t="shared" si="15"/>
        <v>1070</v>
      </c>
      <c r="BR25" s="256">
        <f t="shared" si="49"/>
        <v>0</v>
      </c>
      <c r="BS25" s="256"/>
      <c r="BT25" s="256">
        <f t="shared" si="35"/>
        <v>1070</v>
      </c>
      <c r="BW25" s="233">
        <f t="shared" si="36"/>
        <v>2029</v>
      </c>
      <c r="BX25" s="256">
        <f t="shared" si="16"/>
        <v>138</v>
      </c>
      <c r="BY25" s="265">
        <f t="shared" si="37"/>
        <v>66</v>
      </c>
      <c r="BZ25" s="266">
        <f t="shared" si="38"/>
        <v>181</v>
      </c>
      <c r="CA25" s="256">
        <f t="shared" si="39"/>
        <v>385</v>
      </c>
      <c r="CC25" s="256">
        <f t="shared" si="40"/>
        <v>0</v>
      </c>
      <c r="CD25" s="256">
        <f t="shared" si="40"/>
        <v>0</v>
      </c>
      <c r="CE25" s="256">
        <f t="shared" si="41"/>
        <v>0</v>
      </c>
      <c r="CF25" s="256"/>
      <c r="CG25" s="256">
        <f t="shared" si="45"/>
        <v>385</v>
      </c>
      <c r="DB25" s="178"/>
    </row>
    <row r="26" spans="1:106">
      <c r="A26" s="180" t="s">
        <v>245</v>
      </c>
      <c r="C26" s="221">
        <f>+'Gas Input Table Summary'!$E$18</f>
        <v>0</v>
      </c>
      <c r="F26" s="236"/>
      <c r="G26" s="237"/>
      <c r="H26" s="237"/>
      <c r="J26" s="178">
        <f t="shared" si="17"/>
        <v>13</v>
      </c>
      <c r="L26" s="233">
        <f t="shared" si="18"/>
        <v>2030</v>
      </c>
      <c r="M26" s="238">
        <f t="shared" si="46"/>
        <v>38</v>
      </c>
      <c r="N26" s="253">
        <f t="shared" si="19"/>
        <v>3.7690000000000001</v>
      </c>
      <c r="O26" s="381">
        <f t="shared" si="20"/>
        <v>143</v>
      </c>
      <c r="P26" s="253">
        <f t="shared" si="0"/>
        <v>0</v>
      </c>
      <c r="Q26" s="254">
        <f t="shared" si="21"/>
        <v>0</v>
      </c>
      <c r="R26" s="382">
        <f t="shared" si="22"/>
        <v>143</v>
      </c>
      <c r="S26" s="377">
        <f t="shared" si="23"/>
        <v>0.4</v>
      </c>
      <c r="T26" s="254">
        <f t="shared" si="24"/>
        <v>168</v>
      </c>
      <c r="U26" s="383">
        <f t="shared" si="42"/>
        <v>67</v>
      </c>
      <c r="V26" s="238">
        <f t="shared" si="25"/>
        <v>210</v>
      </c>
      <c r="W26" s="255">
        <f t="shared" si="1"/>
        <v>2.036</v>
      </c>
      <c r="X26" s="256">
        <f t="shared" si="26"/>
        <v>61</v>
      </c>
      <c r="Y26" s="256">
        <v>0</v>
      </c>
      <c r="Z26" s="256">
        <v>0</v>
      </c>
      <c r="AA26" s="254">
        <f t="shared" si="27"/>
        <v>61</v>
      </c>
      <c r="AB26" s="256">
        <f t="shared" si="28"/>
        <v>149</v>
      </c>
      <c r="AE26" s="233">
        <f t="shared" si="29"/>
        <v>2030</v>
      </c>
      <c r="AF26" s="256">
        <f t="shared" si="2"/>
        <v>143</v>
      </c>
      <c r="AG26" s="236">
        <f t="shared" si="3"/>
        <v>67</v>
      </c>
      <c r="AH26" s="256">
        <f t="shared" si="43"/>
        <v>210</v>
      </c>
      <c r="AJ26" s="257">
        <f t="shared" si="30"/>
        <v>0</v>
      </c>
      <c r="AK26" s="257">
        <f t="shared" si="30"/>
        <v>0</v>
      </c>
      <c r="AL26" s="258">
        <f t="shared" si="4"/>
        <v>0</v>
      </c>
      <c r="AN26" s="259">
        <f t="shared" si="5"/>
        <v>210</v>
      </c>
      <c r="AQ26" s="233">
        <f t="shared" si="31"/>
        <v>2030</v>
      </c>
      <c r="AR26" s="256">
        <f t="shared" si="6"/>
        <v>143</v>
      </c>
      <c r="AS26" s="256">
        <f t="shared" si="7"/>
        <v>67</v>
      </c>
      <c r="AT26" s="260">
        <f t="shared" si="8"/>
        <v>4.3999999999999997E-2</v>
      </c>
      <c r="AU26" s="283">
        <f t="shared" si="47"/>
        <v>190</v>
      </c>
      <c r="AV26" s="253">
        <f t="shared" si="9"/>
        <v>0.502</v>
      </c>
      <c r="AW26" s="256">
        <f t="shared" si="10"/>
        <v>19</v>
      </c>
      <c r="AX26" s="260"/>
      <c r="AY26" s="261"/>
      <c r="AZ26" s="256">
        <f t="shared" si="32"/>
        <v>419</v>
      </c>
      <c r="BA26" s="246"/>
      <c r="BB26" s="256">
        <v>0</v>
      </c>
      <c r="BC26" s="256">
        <v>0</v>
      </c>
      <c r="BD26" s="262">
        <f t="shared" si="33"/>
        <v>0</v>
      </c>
      <c r="BE26" s="256">
        <f t="shared" si="11"/>
        <v>419</v>
      </c>
      <c r="BH26" s="233">
        <f t="shared" si="34"/>
        <v>2030</v>
      </c>
      <c r="BI26" s="256">
        <v>0</v>
      </c>
      <c r="BJ26" s="265">
        <f t="shared" si="12"/>
        <v>38</v>
      </c>
      <c r="BK26" s="263">
        <f t="shared" si="13"/>
        <v>8.1999999999999993</v>
      </c>
      <c r="BL26" s="256">
        <f t="shared" si="44"/>
        <v>312</v>
      </c>
      <c r="BM26" s="263">
        <f t="shared" si="14"/>
        <v>0.184</v>
      </c>
      <c r="BN26" s="283">
        <f t="shared" si="48"/>
        <v>795</v>
      </c>
      <c r="BO26" s="264"/>
      <c r="BP26" s="256">
        <f t="shared" si="15"/>
        <v>1107</v>
      </c>
      <c r="BR26" s="256">
        <f t="shared" si="49"/>
        <v>0</v>
      </c>
      <c r="BS26" s="256"/>
      <c r="BT26" s="256">
        <f t="shared" si="35"/>
        <v>1107</v>
      </c>
      <c r="BW26" s="233">
        <f t="shared" si="36"/>
        <v>2030</v>
      </c>
      <c r="BX26" s="256">
        <f t="shared" si="16"/>
        <v>143</v>
      </c>
      <c r="BY26" s="265">
        <f t="shared" si="37"/>
        <v>67</v>
      </c>
      <c r="BZ26" s="266">
        <f t="shared" si="38"/>
        <v>190</v>
      </c>
      <c r="CA26" s="256">
        <f t="shared" si="39"/>
        <v>400</v>
      </c>
      <c r="CC26" s="256">
        <f t="shared" si="40"/>
        <v>0</v>
      </c>
      <c r="CD26" s="256">
        <f t="shared" si="40"/>
        <v>0</v>
      </c>
      <c r="CE26" s="256">
        <f t="shared" si="41"/>
        <v>0</v>
      </c>
      <c r="CF26" s="256"/>
      <c r="CG26" s="256">
        <f t="shared" si="45"/>
        <v>400</v>
      </c>
      <c r="DB26" s="178"/>
    </row>
    <row r="27" spans="1:106">
      <c r="A27" s="180"/>
      <c r="C27" s="221"/>
      <c r="E27" s="180" t="s">
        <v>289</v>
      </c>
      <c r="F27" s="265">
        <f>+'Database Inputs'!H16</f>
        <v>720</v>
      </c>
      <c r="G27" s="386"/>
      <c r="H27" s="386"/>
      <c r="J27" s="178">
        <f t="shared" si="17"/>
        <v>14</v>
      </c>
      <c r="L27" s="233">
        <f t="shared" si="18"/>
        <v>2031</v>
      </c>
      <c r="M27" s="238">
        <f t="shared" si="46"/>
        <v>38</v>
      </c>
      <c r="N27" s="253">
        <f t="shared" si="19"/>
        <v>3.9009999999999998</v>
      </c>
      <c r="O27" s="381">
        <f t="shared" si="20"/>
        <v>148</v>
      </c>
      <c r="P27" s="253">
        <f t="shared" si="0"/>
        <v>0</v>
      </c>
      <c r="Q27" s="254">
        <f t="shared" si="21"/>
        <v>0</v>
      </c>
      <c r="R27" s="382">
        <f t="shared" si="22"/>
        <v>148</v>
      </c>
      <c r="S27" s="377">
        <f t="shared" si="23"/>
        <v>0.4</v>
      </c>
      <c r="T27" s="254">
        <f t="shared" si="24"/>
        <v>170</v>
      </c>
      <c r="U27" s="383">
        <f t="shared" si="42"/>
        <v>68</v>
      </c>
      <c r="V27" s="238">
        <f t="shared" si="25"/>
        <v>216</v>
      </c>
      <c r="W27" s="255">
        <f t="shared" si="1"/>
        <v>2.1080000000000001</v>
      </c>
      <c r="X27" s="256">
        <f t="shared" si="26"/>
        <v>63</v>
      </c>
      <c r="Y27" s="256">
        <v>0</v>
      </c>
      <c r="Z27" s="256">
        <v>0</v>
      </c>
      <c r="AA27" s="254">
        <f t="shared" si="27"/>
        <v>63</v>
      </c>
      <c r="AB27" s="256">
        <f t="shared" si="28"/>
        <v>153</v>
      </c>
      <c r="AE27" s="233">
        <f t="shared" si="29"/>
        <v>2031</v>
      </c>
      <c r="AF27" s="256">
        <f t="shared" si="2"/>
        <v>148</v>
      </c>
      <c r="AG27" s="236">
        <f t="shared" si="3"/>
        <v>68</v>
      </c>
      <c r="AH27" s="256">
        <f t="shared" si="43"/>
        <v>216</v>
      </c>
      <c r="AJ27" s="257">
        <f t="shared" si="30"/>
        <v>0</v>
      </c>
      <c r="AK27" s="257">
        <f t="shared" si="30"/>
        <v>0</v>
      </c>
      <c r="AL27" s="258">
        <f t="shared" si="4"/>
        <v>0</v>
      </c>
      <c r="AN27" s="259">
        <f t="shared" si="5"/>
        <v>216</v>
      </c>
      <c r="AQ27" s="233">
        <f t="shared" si="31"/>
        <v>2031</v>
      </c>
      <c r="AR27" s="256">
        <f t="shared" si="6"/>
        <v>148</v>
      </c>
      <c r="AS27" s="256">
        <f t="shared" si="7"/>
        <v>68</v>
      </c>
      <c r="AT27" s="260">
        <f t="shared" si="8"/>
        <v>4.4999999999999998E-2</v>
      </c>
      <c r="AU27" s="283">
        <f t="shared" si="47"/>
        <v>194</v>
      </c>
      <c r="AV27" s="253">
        <f t="shared" si="9"/>
        <v>0.51300000000000001</v>
      </c>
      <c r="AW27" s="256">
        <f t="shared" si="10"/>
        <v>19</v>
      </c>
      <c r="AX27" s="260"/>
      <c r="AY27" s="261"/>
      <c r="AZ27" s="256">
        <f t="shared" si="32"/>
        <v>429</v>
      </c>
      <c r="BA27" s="246"/>
      <c r="BB27" s="256">
        <v>0</v>
      </c>
      <c r="BC27" s="256">
        <v>0</v>
      </c>
      <c r="BD27" s="262">
        <f t="shared" si="33"/>
        <v>0</v>
      </c>
      <c r="BE27" s="256">
        <f t="shared" si="11"/>
        <v>429</v>
      </c>
      <c r="BH27" s="233">
        <f t="shared" si="34"/>
        <v>2031</v>
      </c>
      <c r="BI27" s="256">
        <v>0</v>
      </c>
      <c r="BJ27" s="265">
        <f t="shared" si="12"/>
        <v>38</v>
      </c>
      <c r="BK27" s="263">
        <f t="shared" si="13"/>
        <v>8.4870000000000001</v>
      </c>
      <c r="BL27" s="256">
        <f t="shared" si="44"/>
        <v>323</v>
      </c>
      <c r="BM27" s="263">
        <f t="shared" si="14"/>
        <v>0.191</v>
      </c>
      <c r="BN27" s="283">
        <f t="shared" si="48"/>
        <v>825</v>
      </c>
      <c r="BO27" s="264"/>
      <c r="BP27" s="256">
        <f t="shared" si="15"/>
        <v>1148</v>
      </c>
      <c r="BR27" s="256">
        <f t="shared" si="49"/>
        <v>0</v>
      </c>
      <c r="BS27" s="256"/>
      <c r="BT27" s="256">
        <f t="shared" si="35"/>
        <v>1148</v>
      </c>
      <c r="BW27" s="233">
        <f t="shared" si="36"/>
        <v>2031</v>
      </c>
      <c r="BX27" s="256">
        <f t="shared" si="16"/>
        <v>148</v>
      </c>
      <c r="BY27" s="265">
        <f t="shared" si="37"/>
        <v>68</v>
      </c>
      <c r="BZ27" s="266">
        <f t="shared" si="38"/>
        <v>194</v>
      </c>
      <c r="CA27" s="256">
        <f t="shared" si="39"/>
        <v>410</v>
      </c>
      <c r="CC27" s="256">
        <f t="shared" si="40"/>
        <v>0</v>
      </c>
      <c r="CD27" s="256">
        <f t="shared" si="40"/>
        <v>0</v>
      </c>
      <c r="CE27" s="256">
        <f t="shared" si="41"/>
        <v>0</v>
      </c>
      <c r="CF27" s="256"/>
      <c r="CG27" s="256">
        <f t="shared" si="45"/>
        <v>410</v>
      </c>
      <c r="DB27" s="178"/>
    </row>
    <row r="28" spans="1:106">
      <c r="A28" s="180" t="s">
        <v>290</v>
      </c>
      <c r="C28" s="375">
        <f>+'Gas Input Table Summary'!$E$19</f>
        <v>2.6630000000000001E-2</v>
      </c>
      <c r="E28" s="180" t="s">
        <v>291</v>
      </c>
      <c r="F28" s="265">
        <v>0</v>
      </c>
      <c r="G28" s="386"/>
      <c r="H28" s="386"/>
      <c r="J28" s="178">
        <f t="shared" si="17"/>
        <v>15</v>
      </c>
      <c r="L28" s="233">
        <f t="shared" si="18"/>
        <v>2032</v>
      </c>
      <c r="M28" s="238">
        <f t="shared" si="46"/>
        <v>38</v>
      </c>
      <c r="N28" s="253">
        <f t="shared" si="19"/>
        <v>4.0380000000000003</v>
      </c>
      <c r="O28" s="381">
        <f t="shared" si="20"/>
        <v>153</v>
      </c>
      <c r="P28" s="253">
        <f t="shared" si="0"/>
        <v>0</v>
      </c>
      <c r="Q28" s="254">
        <f t="shared" si="21"/>
        <v>0</v>
      </c>
      <c r="R28" s="382">
        <f t="shared" si="22"/>
        <v>153</v>
      </c>
      <c r="S28" s="377">
        <f t="shared" si="23"/>
        <v>0.4</v>
      </c>
      <c r="T28" s="254">
        <f t="shared" si="24"/>
        <v>171</v>
      </c>
      <c r="U28" s="383">
        <f t="shared" si="42"/>
        <v>68</v>
      </c>
      <c r="V28" s="238">
        <f t="shared" si="25"/>
        <v>221</v>
      </c>
      <c r="W28" s="255">
        <f t="shared" si="1"/>
        <v>2.181</v>
      </c>
      <c r="X28" s="256">
        <f t="shared" si="26"/>
        <v>65</v>
      </c>
      <c r="Y28" s="256">
        <v>0</v>
      </c>
      <c r="Z28" s="256">
        <v>0</v>
      </c>
      <c r="AA28" s="254">
        <f t="shared" si="27"/>
        <v>65</v>
      </c>
      <c r="AB28" s="256">
        <f t="shared" si="28"/>
        <v>156</v>
      </c>
      <c r="AE28" s="233">
        <f t="shared" si="29"/>
        <v>2032</v>
      </c>
      <c r="AF28" s="256">
        <f t="shared" si="2"/>
        <v>153</v>
      </c>
      <c r="AG28" s="236">
        <f t="shared" si="3"/>
        <v>68</v>
      </c>
      <c r="AH28" s="256">
        <f t="shared" si="43"/>
        <v>221</v>
      </c>
      <c r="AJ28" s="257">
        <f t="shared" si="30"/>
        <v>0</v>
      </c>
      <c r="AK28" s="257">
        <f t="shared" si="30"/>
        <v>0</v>
      </c>
      <c r="AL28" s="258">
        <f t="shared" si="4"/>
        <v>0</v>
      </c>
      <c r="AN28" s="259">
        <f t="shared" si="5"/>
        <v>221</v>
      </c>
      <c r="AQ28" s="233">
        <f t="shared" si="31"/>
        <v>2032</v>
      </c>
      <c r="AR28" s="256">
        <f t="shared" si="6"/>
        <v>153</v>
      </c>
      <c r="AS28" s="256">
        <f t="shared" si="7"/>
        <v>68</v>
      </c>
      <c r="AT28" s="260">
        <f t="shared" si="8"/>
        <v>4.7E-2</v>
      </c>
      <c r="AU28" s="283">
        <f t="shared" si="47"/>
        <v>203</v>
      </c>
      <c r="AV28" s="253">
        <f t="shared" si="9"/>
        <v>0.52400000000000002</v>
      </c>
      <c r="AW28" s="256">
        <f t="shared" si="10"/>
        <v>20</v>
      </c>
      <c r="AX28" s="260"/>
      <c r="AY28" s="261"/>
      <c r="AZ28" s="256">
        <f t="shared" si="32"/>
        <v>444</v>
      </c>
      <c r="BA28" s="246"/>
      <c r="BB28" s="256">
        <v>0</v>
      </c>
      <c r="BC28" s="256">
        <v>0</v>
      </c>
      <c r="BD28" s="262">
        <f t="shared" si="33"/>
        <v>0</v>
      </c>
      <c r="BE28" s="256">
        <f t="shared" si="11"/>
        <v>444</v>
      </c>
      <c r="BH28" s="233">
        <f t="shared" si="34"/>
        <v>2032</v>
      </c>
      <c r="BI28" s="256">
        <v>0</v>
      </c>
      <c r="BJ28" s="265">
        <f t="shared" si="12"/>
        <v>38</v>
      </c>
      <c r="BK28" s="263">
        <f t="shared" si="13"/>
        <v>8.7840000000000007</v>
      </c>
      <c r="BL28" s="256">
        <f t="shared" si="44"/>
        <v>334</v>
      </c>
      <c r="BM28" s="263">
        <f t="shared" si="14"/>
        <v>0.19800000000000001</v>
      </c>
      <c r="BN28" s="283">
        <f t="shared" si="48"/>
        <v>855</v>
      </c>
      <c r="BO28" s="264"/>
      <c r="BP28" s="256">
        <f t="shared" si="15"/>
        <v>1189</v>
      </c>
      <c r="BR28" s="256">
        <f t="shared" si="49"/>
        <v>0</v>
      </c>
      <c r="BS28" s="256"/>
      <c r="BT28" s="256">
        <f t="shared" si="35"/>
        <v>1189</v>
      </c>
      <c r="BW28" s="233">
        <f t="shared" si="36"/>
        <v>2032</v>
      </c>
      <c r="BX28" s="256">
        <f t="shared" si="16"/>
        <v>153</v>
      </c>
      <c r="BY28" s="265">
        <f t="shared" si="37"/>
        <v>68</v>
      </c>
      <c r="BZ28" s="266">
        <f t="shared" si="38"/>
        <v>203</v>
      </c>
      <c r="CA28" s="256">
        <f t="shared" si="39"/>
        <v>424</v>
      </c>
      <c r="CC28" s="256">
        <f t="shared" si="40"/>
        <v>0</v>
      </c>
      <c r="CD28" s="256">
        <f t="shared" si="40"/>
        <v>0</v>
      </c>
      <c r="CE28" s="256">
        <f t="shared" si="41"/>
        <v>0</v>
      </c>
      <c r="CF28" s="256"/>
      <c r="CG28" s="256">
        <f t="shared" si="45"/>
        <v>424</v>
      </c>
      <c r="DB28" s="178"/>
    </row>
    <row r="29" spans="1:106">
      <c r="A29" s="180" t="s">
        <v>277</v>
      </c>
      <c r="C29" s="221">
        <f>+'Gas Input Table Summary'!$E$20</f>
        <v>3.5000000000000003E-2</v>
      </c>
      <c r="E29" s="180"/>
      <c r="F29" s="265"/>
      <c r="G29" s="238"/>
      <c r="H29" s="238"/>
      <c r="J29" s="178">
        <f t="shared" si="17"/>
        <v>16</v>
      </c>
      <c r="L29" s="233">
        <f t="shared" si="18"/>
        <v>2033</v>
      </c>
      <c r="M29" s="238">
        <f t="shared" si="46"/>
        <v>38</v>
      </c>
      <c r="N29" s="253">
        <f t="shared" si="19"/>
        <v>4.1790000000000003</v>
      </c>
      <c r="O29" s="381">
        <f t="shared" si="20"/>
        <v>159</v>
      </c>
      <c r="P29" s="253">
        <f t="shared" si="0"/>
        <v>0</v>
      </c>
      <c r="Q29" s="254">
        <f t="shared" si="21"/>
        <v>0</v>
      </c>
      <c r="R29" s="382">
        <f t="shared" si="22"/>
        <v>159</v>
      </c>
      <c r="S29" s="377">
        <f t="shared" si="23"/>
        <v>0.4</v>
      </c>
      <c r="T29" s="254">
        <f t="shared" si="24"/>
        <v>173</v>
      </c>
      <c r="U29" s="383">
        <f t="shared" si="42"/>
        <v>69</v>
      </c>
      <c r="V29" s="238">
        <f t="shared" si="25"/>
        <v>228</v>
      </c>
      <c r="W29" s="255">
        <f t="shared" si="1"/>
        <v>2.258</v>
      </c>
      <c r="X29" s="256">
        <f t="shared" si="26"/>
        <v>68</v>
      </c>
      <c r="Y29" s="278">
        <v>0</v>
      </c>
      <c r="Z29" s="278">
        <v>0</v>
      </c>
      <c r="AA29" s="287">
        <f t="shared" si="27"/>
        <v>68</v>
      </c>
      <c r="AB29" s="278">
        <f t="shared" si="28"/>
        <v>160</v>
      </c>
      <c r="AE29" s="233">
        <f t="shared" si="29"/>
        <v>2033</v>
      </c>
      <c r="AF29" s="256">
        <f t="shared" si="2"/>
        <v>159</v>
      </c>
      <c r="AG29" s="236">
        <f t="shared" si="3"/>
        <v>69</v>
      </c>
      <c r="AH29" s="256">
        <f t="shared" si="43"/>
        <v>228</v>
      </c>
      <c r="AJ29" s="257">
        <f t="shared" si="30"/>
        <v>0</v>
      </c>
      <c r="AK29" s="257">
        <f t="shared" si="30"/>
        <v>0</v>
      </c>
      <c r="AL29" s="258">
        <f t="shared" si="4"/>
        <v>0</v>
      </c>
      <c r="AN29" s="259">
        <f t="shared" si="5"/>
        <v>228</v>
      </c>
      <c r="AQ29" s="233">
        <f t="shared" si="31"/>
        <v>2033</v>
      </c>
      <c r="AR29" s="278">
        <f t="shared" si="6"/>
        <v>159</v>
      </c>
      <c r="AS29" s="256">
        <f t="shared" si="7"/>
        <v>69</v>
      </c>
      <c r="AT29" s="260">
        <f t="shared" si="8"/>
        <v>4.9000000000000002E-2</v>
      </c>
      <c r="AU29" s="283">
        <f t="shared" si="47"/>
        <v>212</v>
      </c>
      <c r="AV29" s="253">
        <f t="shared" si="9"/>
        <v>0.53500000000000003</v>
      </c>
      <c r="AW29" s="256">
        <f t="shared" si="10"/>
        <v>20</v>
      </c>
      <c r="AX29" s="260"/>
      <c r="AY29" s="261"/>
      <c r="AZ29" s="278">
        <f t="shared" si="32"/>
        <v>460</v>
      </c>
      <c r="BA29" s="246"/>
      <c r="BB29" s="278">
        <v>0</v>
      </c>
      <c r="BC29" s="256">
        <v>0</v>
      </c>
      <c r="BD29" s="262">
        <f t="shared" si="33"/>
        <v>0</v>
      </c>
      <c r="BE29" s="278">
        <f t="shared" si="11"/>
        <v>460</v>
      </c>
      <c r="BH29" s="233">
        <f t="shared" si="34"/>
        <v>2033</v>
      </c>
      <c r="BI29" s="256">
        <v>0</v>
      </c>
      <c r="BJ29" s="265">
        <f t="shared" si="12"/>
        <v>38</v>
      </c>
      <c r="BK29" s="263">
        <f t="shared" si="13"/>
        <v>9.0909999999999993</v>
      </c>
      <c r="BL29" s="256">
        <f t="shared" si="44"/>
        <v>345</v>
      </c>
      <c r="BM29" s="263">
        <f t="shared" si="14"/>
        <v>0.20399999999999999</v>
      </c>
      <c r="BN29" s="283">
        <f t="shared" si="48"/>
        <v>881</v>
      </c>
      <c r="BO29" s="264"/>
      <c r="BP29" s="256">
        <f t="shared" si="15"/>
        <v>1226</v>
      </c>
      <c r="BR29" s="256">
        <f t="shared" si="49"/>
        <v>0</v>
      </c>
      <c r="BS29" s="256"/>
      <c r="BT29" s="256">
        <f t="shared" si="35"/>
        <v>1226</v>
      </c>
      <c r="BW29" s="233">
        <f t="shared" si="36"/>
        <v>2033</v>
      </c>
      <c r="BX29" s="256">
        <f t="shared" si="16"/>
        <v>159</v>
      </c>
      <c r="BY29" s="265">
        <f t="shared" si="37"/>
        <v>69</v>
      </c>
      <c r="BZ29" s="266">
        <f t="shared" si="38"/>
        <v>212</v>
      </c>
      <c r="CA29" s="256">
        <f t="shared" si="39"/>
        <v>440</v>
      </c>
      <c r="CC29" s="256">
        <f t="shared" si="40"/>
        <v>0</v>
      </c>
      <c r="CD29" s="256">
        <f t="shared" si="40"/>
        <v>0</v>
      </c>
      <c r="CE29" s="256">
        <f t="shared" si="41"/>
        <v>0</v>
      </c>
      <c r="CF29" s="256"/>
      <c r="CG29" s="256">
        <f t="shared" si="45"/>
        <v>440</v>
      </c>
      <c r="DB29" s="178"/>
    </row>
    <row r="30" spans="1:106">
      <c r="E30" s="180" t="s">
        <v>292</v>
      </c>
      <c r="F30" s="293">
        <f>ROUND('Database Inputs'!C16,0)</f>
        <v>6</v>
      </c>
      <c r="G30" s="387"/>
      <c r="H30" s="387"/>
      <c r="J30" s="178">
        <f t="shared" si="17"/>
        <v>17</v>
      </c>
      <c r="L30" s="233">
        <f t="shared" si="18"/>
        <v>2034</v>
      </c>
      <c r="M30" s="238">
        <f t="shared" si="46"/>
        <v>38</v>
      </c>
      <c r="N30" s="253">
        <f t="shared" si="19"/>
        <v>4.3250000000000002</v>
      </c>
      <c r="O30" s="381">
        <f t="shared" si="20"/>
        <v>164</v>
      </c>
      <c r="P30" s="253">
        <f t="shared" si="0"/>
        <v>0</v>
      </c>
      <c r="Q30" s="254">
        <f t="shared" si="21"/>
        <v>0</v>
      </c>
      <c r="R30" s="382">
        <f t="shared" si="22"/>
        <v>164</v>
      </c>
      <c r="S30" s="377">
        <f t="shared" si="23"/>
        <v>0.4</v>
      </c>
      <c r="T30" s="254">
        <f t="shared" si="24"/>
        <v>175</v>
      </c>
      <c r="U30" s="383">
        <f t="shared" si="42"/>
        <v>70</v>
      </c>
      <c r="V30" s="238">
        <f t="shared" si="25"/>
        <v>234</v>
      </c>
      <c r="W30" s="255">
        <f t="shared" si="1"/>
        <v>2.3370000000000002</v>
      </c>
      <c r="X30" s="256">
        <f t="shared" si="26"/>
        <v>70</v>
      </c>
      <c r="Y30" s="278">
        <v>0</v>
      </c>
      <c r="Z30" s="278">
        <v>0</v>
      </c>
      <c r="AA30" s="287">
        <f t="shared" si="27"/>
        <v>70</v>
      </c>
      <c r="AB30" s="278">
        <f t="shared" si="28"/>
        <v>164</v>
      </c>
      <c r="AE30" s="233">
        <f t="shared" si="29"/>
        <v>2034</v>
      </c>
      <c r="AF30" s="256">
        <f t="shared" si="2"/>
        <v>164</v>
      </c>
      <c r="AG30" s="236">
        <f t="shared" si="3"/>
        <v>70</v>
      </c>
      <c r="AH30" s="256">
        <f t="shared" si="43"/>
        <v>234</v>
      </c>
      <c r="AJ30" s="257">
        <f t="shared" si="30"/>
        <v>0</v>
      </c>
      <c r="AK30" s="257">
        <f t="shared" si="30"/>
        <v>0</v>
      </c>
      <c r="AL30" s="258">
        <f t="shared" si="4"/>
        <v>0</v>
      </c>
      <c r="AN30" s="259">
        <f t="shared" si="5"/>
        <v>234</v>
      </c>
      <c r="AQ30" s="233">
        <f t="shared" si="31"/>
        <v>2034</v>
      </c>
      <c r="AR30" s="278">
        <f t="shared" si="6"/>
        <v>164</v>
      </c>
      <c r="AS30" s="256">
        <f t="shared" si="7"/>
        <v>70</v>
      </c>
      <c r="AT30" s="260">
        <f t="shared" si="8"/>
        <v>0.05</v>
      </c>
      <c r="AU30" s="283">
        <f t="shared" si="47"/>
        <v>216</v>
      </c>
      <c r="AV30" s="253">
        <f t="shared" si="9"/>
        <v>0.54600000000000004</v>
      </c>
      <c r="AW30" s="256">
        <f t="shared" si="10"/>
        <v>21</v>
      </c>
      <c r="AX30" s="260"/>
      <c r="AY30" s="261"/>
      <c r="AZ30" s="278">
        <f t="shared" si="32"/>
        <v>471</v>
      </c>
      <c r="BA30" s="246"/>
      <c r="BB30" s="278">
        <v>0</v>
      </c>
      <c r="BC30" s="256">
        <v>0</v>
      </c>
      <c r="BD30" s="262">
        <f t="shared" si="33"/>
        <v>0</v>
      </c>
      <c r="BE30" s="278">
        <f t="shared" si="11"/>
        <v>471</v>
      </c>
      <c r="BH30" s="233">
        <f t="shared" si="34"/>
        <v>2034</v>
      </c>
      <c r="BI30" s="256">
        <v>0</v>
      </c>
      <c r="BJ30" s="265">
        <f t="shared" si="12"/>
        <v>38</v>
      </c>
      <c r="BK30" s="263">
        <f t="shared" si="13"/>
        <v>9.4090000000000007</v>
      </c>
      <c r="BL30" s="256">
        <f t="shared" si="44"/>
        <v>358</v>
      </c>
      <c r="BM30" s="263">
        <f t="shared" si="14"/>
        <v>0.21199999999999999</v>
      </c>
      <c r="BN30" s="283">
        <f t="shared" si="48"/>
        <v>916</v>
      </c>
      <c r="BO30" s="264"/>
      <c r="BP30" s="256">
        <f t="shared" si="15"/>
        <v>1274</v>
      </c>
      <c r="BR30" s="256">
        <f t="shared" si="49"/>
        <v>0</v>
      </c>
      <c r="BS30" s="256"/>
      <c r="BT30" s="256">
        <f t="shared" si="35"/>
        <v>1274</v>
      </c>
      <c r="BW30" s="233">
        <f t="shared" si="36"/>
        <v>2034</v>
      </c>
      <c r="BX30" s="256">
        <f t="shared" si="16"/>
        <v>164</v>
      </c>
      <c r="BY30" s="265">
        <f t="shared" si="37"/>
        <v>70</v>
      </c>
      <c r="BZ30" s="266">
        <f t="shared" si="38"/>
        <v>216</v>
      </c>
      <c r="CA30" s="256">
        <f t="shared" si="39"/>
        <v>450</v>
      </c>
      <c r="CC30" s="256">
        <f t="shared" si="40"/>
        <v>0</v>
      </c>
      <c r="CD30" s="256">
        <f t="shared" si="40"/>
        <v>0</v>
      </c>
      <c r="CE30" s="256">
        <f t="shared" si="41"/>
        <v>0</v>
      </c>
      <c r="CF30" s="256"/>
      <c r="CG30" s="256">
        <f t="shared" si="45"/>
        <v>450</v>
      </c>
      <c r="DB30" s="178">
        <f>$J18</f>
        <v>5</v>
      </c>
    </row>
    <row r="31" spans="1:106">
      <c r="A31" s="176" t="s">
        <v>293</v>
      </c>
      <c r="C31" s="224">
        <f>+'Gas Input Table Summary'!$E$21</f>
        <v>5.0999999999999997E-2</v>
      </c>
      <c r="F31" s="236"/>
      <c r="G31" s="237"/>
      <c r="H31" s="237"/>
      <c r="J31" s="178">
        <f t="shared" si="17"/>
        <v>18</v>
      </c>
      <c r="L31" s="233">
        <f t="shared" si="18"/>
        <v>2035</v>
      </c>
      <c r="M31" s="238">
        <f t="shared" si="46"/>
        <v>38</v>
      </c>
      <c r="N31" s="253">
        <f t="shared" si="19"/>
        <v>4.4770000000000003</v>
      </c>
      <c r="O31" s="381">
        <f t="shared" si="20"/>
        <v>170</v>
      </c>
      <c r="P31" s="253">
        <f t="shared" si="0"/>
        <v>0</v>
      </c>
      <c r="Q31" s="254">
        <f t="shared" si="21"/>
        <v>0</v>
      </c>
      <c r="R31" s="382">
        <f t="shared" si="22"/>
        <v>170</v>
      </c>
      <c r="S31" s="377">
        <f t="shared" si="23"/>
        <v>0.4</v>
      </c>
      <c r="T31" s="254">
        <f t="shared" si="24"/>
        <v>177</v>
      </c>
      <c r="U31" s="383">
        <f t="shared" si="42"/>
        <v>71</v>
      </c>
      <c r="V31" s="238">
        <f t="shared" si="25"/>
        <v>241</v>
      </c>
      <c r="W31" s="255">
        <f t="shared" si="1"/>
        <v>2.4180000000000001</v>
      </c>
      <c r="X31" s="256">
        <f t="shared" si="26"/>
        <v>73</v>
      </c>
      <c r="Y31" s="278">
        <v>0</v>
      </c>
      <c r="Z31" s="278">
        <v>0</v>
      </c>
      <c r="AA31" s="287">
        <f t="shared" si="27"/>
        <v>73</v>
      </c>
      <c r="AB31" s="278">
        <f t="shared" si="28"/>
        <v>168</v>
      </c>
      <c r="AE31" s="233">
        <f t="shared" si="29"/>
        <v>2035</v>
      </c>
      <c r="AF31" s="256">
        <f t="shared" si="2"/>
        <v>170</v>
      </c>
      <c r="AG31" s="236">
        <f t="shared" si="3"/>
        <v>71</v>
      </c>
      <c r="AH31" s="256">
        <f t="shared" si="43"/>
        <v>241</v>
      </c>
      <c r="AJ31" s="257">
        <f t="shared" si="30"/>
        <v>0</v>
      </c>
      <c r="AK31" s="257">
        <f t="shared" si="30"/>
        <v>0</v>
      </c>
      <c r="AL31" s="258">
        <f t="shared" si="4"/>
        <v>0</v>
      </c>
      <c r="AN31" s="259">
        <f t="shared" si="5"/>
        <v>241</v>
      </c>
      <c r="AQ31" s="233">
        <f t="shared" si="31"/>
        <v>2035</v>
      </c>
      <c r="AR31" s="278">
        <f t="shared" si="6"/>
        <v>170</v>
      </c>
      <c r="AS31" s="256">
        <f t="shared" si="7"/>
        <v>71</v>
      </c>
      <c r="AT31" s="260">
        <f t="shared" si="8"/>
        <v>5.1999999999999998E-2</v>
      </c>
      <c r="AU31" s="283">
        <f t="shared" si="47"/>
        <v>225</v>
      </c>
      <c r="AV31" s="253">
        <f t="shared" si="9"/>
        <v>0.55800000000000005</v>
      </c>
      <c r="AW31" s="256">
        <f t="shared" si="10"/>
        <v>21</v>
      </c>
      <c r="AX31" s="260"/>
      <c r="AY31" s="261"/>
      <c r="AZ31" s="278">
        <f t="shared" si="32"/>
        <v>487</v>
      </c>
      <c r="BA31" s="246"/>
      <c r="BB31" s="278">
        <v>0</v>
      </c>
      <c r="BC31" s="256">
        <v>0</v>
      </c>
      <c r="BD31" s="262">
        <f t="shared" si="33"/>
        <v>0</v>
      </c>
      <c r="BE31" s="278">
        <f t="shared" si="11"/>
        <v>487</v>
      </c>
      <c r="BH31" s="233">
        <f t="shared" si="34"/>
        <v>2035</v>
      </c>
      <c r="BI31" s="256">
        <v>0</v>
      </c>
      <c r="BJ31" s="265">
        <f t="shared" si="12"/>
        <v>38</v>
      </c>
      <c r="BK31" s="263">
        <f t="shared" si="13"/>
        <v>9.7390000000000008</v>
      </c>
      <c r="BL31" s="256">
        <f t="shared" si="44"/>
        <v>370</v>
      </c>
      <c r="BM31" s="263">
        <f t="shared" si="14"/>
        <v>0.219</v>
      </c>
      <c r="BN31" s="283">
        <f t="shared" si="48"/>
        <v>946</v>
      </c>
      <c r="BO31" s="264"/>
      <c r="BP31" s="256">
        <f t="shared" si="15"/>
        <v>1316</v>
      </c>
      <c r="BR31" s="256">
        <f t="shared" si="49"/>
        <v>0</v>
      </c>
      <c r="BS31" s="256"/>
      <c r="BT31" s="256">
        <f t="shared" si="35"/>
        <v>1316</v>
      </c>
      <c r="BW31" s="233">
        <f t="shared" si="36"/>
        <v>2035</v>
      </c>
      <c r="BX31" s="256">
        <f t="shared" si="16"/>
        <v>170</v>
      </c>
      <c r="BY31" s="265">
        <f t="shared" si="37"/>
        <v>71</v>
      </c>
      <c r="BZ31" s="266">
        <f t="shared" si="38"/>
        <v>225</v>
      </c>
      <c r="CA31" s="256">
        <f t="shared" si="39"/>
        <v>466</v>
      </c>
      <c r="CC31" s="256">
        <f t="shared" si="40"/>
        <v>0</v>
      </c>
      <c r="CD31" s="256">
        <f t="shared" si="40"/>
        <v>0</v>
      </c>
      <c r="CE31" s="256">
        <f t="shared" si="41"/>
        <v>0</v>
      </c>
      <c r="CF31" s="256"/>
      <c r="CG31" s="256">
        <f t="shared" si="45"/>
        <v>466</v>
      </c>
      <c r="DB31" s="178">
        <f>$J19</f>
        <v>6</v>
      </c>
    </row>
    <row r="32" spans="1:106">
      <c r="E32" s="275" t="s">
        <v>294</v>
      </c>
      <c r="F32" s="384">
        <f>+'Total Program Inputs'!E18</f>
        <v>38</v>
      </c>
      <c r="G32" s="388"/>
      <c r="H32" s="388"/>
      <c r="J32" s="178">
        <f t="shared" si="17"/>
        <v>19</v>
      </c>
      <c r="L32" s="233">
        <f t="shared" si="18"/>
        <v>2036</v>
      </c>
      <c r="M32" s="238">
        <f t="shared" si="46"/>
        <v>38</v>
      </c>
      <c r="N32" s="253">
        <f t="shared" si="19"/>
        <v>4.633</v>
      </c>
      <c r="O32" s="381">
        <f t="shared" si="20"/>
        <v>176</v>
      </c>
      <c r="P32" s="253">
        <f t="shared" si="0"/>
        <v>0</v>
      </c>
      <c r="Q32" s="254">
        <f t="shared" si="21"/>
        <v>0</v>
      </c>
      <c r="R32" s="382">
        <f t="shared" si="22"/>
        <v>176</v>
      </c>
      <c r="S32" s="377">
        <f t="shared" si="23"/>
        <v>0.4</v>
      </c>
      <c r="T32" s="254">
        <f t="shared" si="24"/>
        <v>178</v>
      </c>
      <c r="U32" s="383">
        <f t="shared" si="42"/>
        <v>71</v>
      </c>
      <c r="V32" s="238">
        <f t="shared" si="25"/>
        <v>247</v>
      </c>
      <c r="W32" s="255">
        <f t="shared" si="1"/>
        <v>2.5030000000000001</v>
      </c>
      <c r="X32" s="256">
        <f t="shared" si="26"/>
        <v>75</v>
      </c>
      <c r="Y32" s="278">
        <v>0</v>
      </c>
      <c r="Z32" s="278">
        <v>0</v>
      </c>
      <c r="AA32" s="287">
        <f t="shared" si="27"/>
        <v>75</v>
      </c>
      <c r="AB32" s="278">
        <f t="shared" si="28"/>
        <v>172</v>
      </c>
      <c r="AE32" s="233">
        <f t="shared" si="29"/>
        <v>2036</v>
      </c>
      <c r="AF32" s="256">
        <f t="shared" si="2"/>
        <v>176</v>
      </c>
      <c r="AG32" s="236">
        <f t="shared" si="3"/>
        <v>71</v>
      </c>
      <c r="AH32" s="256">
        <f t="shared" si="43"/>
        <v>247</v>
      </c>
      <c r="AJ32" s="257">
        <f t="shared" si="30"/>
        <v>0</v>
      </c>
      <c r="AK32" s="257">
        <f t="shared" si="30"/>
        <v>0</v>
      </c>
      <c r="AL32" s="258">
        <f t="shared" si="4"/>
        <v>0</v>
      </c>
      <c r="AN32" s="259">
        <f t="shared" si="5"/>
        <v>247</v>
      </c>
      <c r="AQ32" s="233">
        <f t="shared" si="31"/>
        <v>2036</v>
      </c>
      <c r="AR32" s="278">
        <f t="shared" si="6"/>
        <v>176</v>
      </c>
      <c r="AS32" s="256">
        <f t="shared" si="7"/>
        <v>71</v>
      </c>
      <c r="AT32" s="260">
        <f t="shared" si="8"/>
        <v>5.3999999999999999E-2</v>
      </c>
      <c r="AU32" s="283">
        <f t="shared" si="47"/>
        <v>233</v>
      </c>
      <c r="AV32" s="253">
        <f t="shared" si="9"/>
        <v>0.56999999999999995</v>
      </c>
      <c r="AW32" s="256">
        <f t="shared" si="10"/>
        <v>22</v>
      </c>
      <c r="AX32" s="260"/>
      <c r="AY32" s="261"/>
      <c r="AZ32" s="278">
        <f t="shared" si="32"/>
        <v>502</v>
      </c>
      <c r="BA32" s="246"/>
      <c r="BB32" s="278">
        <v>0</v>
      </c>
      <c r="BC32" s="256">
        <v>0</v>
      </c>
      <c r="BD32" s="262">
        <f t="shared" si="33"/>
        <v>0</v>
      </c>
      <c r="BE32" s="278">
        <f t="shared" si="11"/>
        <v>502</v>
      </c>
      <c r="BH32" s="233">
        <f t="shared" si="34"/>
        <v>2036</v>
      </c>
      <c r="BI32" s="256">
        <v>0</v>
      </c>
      <c r="BJ32" s="265">
        <f t="shared" si="12"/>
        <v>38</v>
      </c>
      <c r="BK32" s="263">
        <f t="shared" si="13"/>
        <v>10.08</v>
      </c>
      <c r="BL32" s="256">
        <f t="shared" si="44"/>
        <v>383</v>
      </c>
      <c r="BM32" s="263">
        <f t="shared" si="14"/>
        <v>0.22700000000000001</v>
      </c>
      <c r="BN32" s="283">
        <f t="shared" si="48"/>
        <v>981</v>
      </c>
      <c r="BO32" s="264"/>
      <c r="BP32" s="256">
        <f t="shared" si="15"/>
        <v>1364</v>
      </c>
      <c r="BR32" s="256">
        <f t="shared" si="49"/>
        <v>0</v>
      </c>
      <c r="BS32" s="256"/>
      <c r="BT32" s="256">
        <f t="shared" si="35"/>
        <v>1364</v>
      </c>
      <c r="BW32" s="233">
        <f t="shared" si="36"/>
        <v>2036</v>
      </c>
      <c r="BX32" s="256">
        <f t="shared" si="16"/>
        <v>176</v>
      </c>
      <c r="BY32" s="265">
        <f t="shared" si="37"/>
        <v>71</v>
      </c>
      <c r="BZ32" s="266">
        <f t="shared" si="38"/>
        <v>233</v>
      </c>
      <c r="CA32" s="256">
        <f t="shared" si="39"/>
        <v>480</v>
      </c>
      <c r="CC32" s="256">
        <f t="shared" si="40"/>
        <v>0</v>
      </c>
      <c r="CD32" s="256">
        <f t="shared" si="40"/>
        <v>0</v>
      </c>
      <c r="CE32" s="256">
        <f t="shared" si="41"/>
        <v>0</v>
      </c>
      <c r="CF32" s="256"/>
      <c r="CG32" s="256">
        <f t="shared" si="45"/>
        <v>480</v>
      </c>
      <c r="DB32" s="178">
        <f>$J20</f>
        <v>7</v>
      </c>
    </row>
    <row r="33" spans="1:106">
      <c r="A33" s="176" t="s">
        <v>295</v>
      </c>
      <c r="C33" s="219">
        <f>+'Gas Input Table Summary'!$E$22</f>
        <v>0.38</v>
      </c>
      <c r="F33" s="236"/>
      <c r="G33" s="237"/>
      <c r="H33" s="237"/>
      <c r="J33" s="178">
        <f t="shared" si="17"/>
        <v>20</v>
      </c>
      <c r="L33" s="233">
        <f t="shared" si="18"/>
        <v>2037</v>
      </c>
      <c r="M33" s="238">
        <f t="shared" si="46"/>
        <v>38</v>
      </c>
      <c r="N33" s="253">
        <f t="shared" si="19"/>
        <v>4.7949999999999999</v>
      </c>
      <c r="O33" s="381">
        <f t="shared" si="20"/>
        <v>182</v>
      </c>
      <c r="P33" s="253">
        <f t="shared" si="0"/>
        <v>0</v>
      </c>
      <c r="Q33" s="254">
        <f t="shared" si="21"/>
        <v>0</v>
      </c>
      <c r="R33" s="382">
        <f t="shared" si="22"/>
        <v>182</v>
      </c>
      <c r="S33" s="377">
        <f t="shared" si="23"/>
        <v>0.4</v>
      </c>
      <c r="T33" s="254">
        <f t="shared" si="24"/>
        <v>180</v>
      </c>
      <c r="U33" s="383">
        <f t="shared" si="42"/>
        <v>72</v>
      </c>
      <c r="V33" s="238">
        <f t="shared" si="25"/>
        <v>254</v>
      </c>
      <c r="W33" s="255">
        <f t="shared" si="1"/>
        <v>2.5910000000000002</v>
      </c>
      <c r="X33" s="256">
        <f t="shared" si="26"/>
        <v>78</v>
      </c>
      <c r="Y33" s="278">
        <v>0</v>
      </c>
      <c r="Z33" s="278">
        <v>0</v>
      </c>
      <c r="AA33" s="287">
        <f t="shared" si="27"/>
        <v>78</v>
      </c>
      <c r="AB33" s="278">
        <f t="shared" si="28"/>
        <v>176</v>
      </c>
      <c r="AE33" s="233">
        <f t="shared" si="29"/>
        <v>2037</v>
      </c>
      <c r="AF33" s="256">
        <f t="shared" si="2"/>
        <v>182</v>
      </c>
      <c r="AG33" s="236">
        <f t="shared" si="3"/>
        <v>72</v>
      </c>
      <c r="AH33" s="256">
        <f t="shared" si="43"/>
        <v>254</v>
      </c>
      <c r="AJ33" s="257">
        <f t="shared" si="30"/>
        <v>0</v>
      </c>
      <c r="AK33" s="257">
        <f t="shared" si="30"/>
        <v>0</v>
      </c>
      <c r="AL33" s="258">
        <f t="shared" si="4"/>
        <v>0</v>
      </c>
      <c r="AN33" s="259">
        <f t="shared" si="5"/>
        <v>254</v>
      </c>
      <c r="AQ33" s="233">
        <f t="shared" si="31"/>
        <v>2037</v>
      </c>
      <c r="AR33" s="278">
        <f t="shared" si="6"/>
        <v>182</v>
      </c>
      <c r="AS33" s="256">
        <f t="shared" si="7"/>
        <v>72</v>
      </c>
      <c r="AT33" s="260">
        <f t="shared" si="8"/>
        <v>5.6000000000000001E-2</v>
      </c>
      <c r="AU33" s="283">
        <f t="shared" si="47"/>
        <v>242</v>
      </c>
      <c r="AV33" s="253">
        <f t="shared" si="9"/>
        <v>0.58299999999999996</v>
      </c>
      <c r="AW33" s="256">
        <f t="shared" si="10"/>
        <v>22</v>
      </c>
      <c r="AX33" s="260"/>
      <c r="AY33" s="261"/>
      <c r="AZ33" s="278">
        <f t="shared" si="32"/>
        <v>518</v>
      </c>
      <c r="BA33" s="246"/>
      <c r="BB33" s="278">
        <v>0</v>
      </c>
      <c r="BC33" s="256">
        <v>0</v>
      </c>
      <c r="BD33" s="262">
        <f t="shared" si="33"/>
        <v>0</v>
      </c>
      <c r="BE33" s="278">
        <f t="shared" si="11"/>
        <v>518</v>
      </c>
      <c r="BH33" s="233">
        <f t="shared" si="34"/>
        <v>2037</v>
      </c>
      <c r="BI33" s="256">
        <v>0</v>
      </c>
      <c r="BJ33" s="265">
        <f t="shared" si="12"/>
        <v>38</v>
      </c>
      <c r="BK33" s="263">
        <f t="shared" si="13"/>
        <v>10.432</v>
      </c>
      <c r="BL33" s="256">
        <f t="shared" si="44"/>
        <v>396</v>
      </c>
      <c r="BM33" s="263">
        <f t="shared" si="14"/>
        <v>0.23499999999999999</v>
      </c>
      <c r="BN33" s="283">
        <f t="shared" si="48"/>
        <v>1015</v>
      </c>
      <c r="BO33" s="283"/>
      <c r="BP33" s="256">
        <f t="shared" si="15"/>
        <v>1411</v>
      </c>
      <c r="BR33" s="256">
        <f t="shared" si="49"/>
        <v>0</v>
      </c>
      <c r="BS33" s="256"/>
      <c r="BT33" s="256">
        <f t="shared" si="35"/>
        <v>1411</v>
      </c>
      <c r="BW33" s="233">
        <f t="shared" si="36"/>
        <v>2037</v>
      </c>
      <c r="BX33" s="256">
        <f t="shared" si="16"/>
        <v>182</v>
      </c>
      <c r="BY33" s="265">
        <f t="shared" si="37"/>
        <v>72</v>
      </c>
      <c r="BZ33" s="266">
        <f t="shared" si="38"/>
        <v>242</v>
      </c>
      <c r="CA33" s="256">
        <f t="shared" si="39"/>
        <v>496</v>
      </c>
      <c r="CC33" s="256">
        <f t="shared" si="40"/>
        <v>0</v>
      </c>
      <c r="CD33" s="256">
        <f t="shared" si="40"/>
        <v>0</v>
      </c>
      <c r="CE33" s="256">
        <f t="shared" si="41"/>
        <v>0</v>
      </c>
      <c r="CF33" s="256"/>
      <c r="CG33" s="256">
        <f t="shared" si="45"/>
        <v>496</v>
      </c>
      <c r="DB33" s="178"/>
    </row>
    <row r="34" spans="1:106">
      <c r="A34" s="180" t="s">
        <v>245</v>
      </c>
      <c r="C34" s="221">
        <f>+'Gas Input Table Summary'!$E$23</f>
        <v>2.1600000000000001E-2</v>
      </c>
      <c r="E34" s="176" t="s">
        <v>296</v>
      </c>
      <c r="F34" s="220">
        <f>ROUND('Database Inputs'!L16,0)</f>
        <v>300</v>
      </c>
      <c r="G34" s="389"/>
      <c r="H34" s="389"/>
      <c r="J34" s="178">
        <f t="shared" si="17"/>
        <v>21</v>
      </c>
      <c r="L34" s="233">
        <f t="shared" si="18"/>
        <v>2038</v>
      </c>
      <c r="M34" s="238">
        <f t="shared" si="46"/>
        <v>0</v>
      </c>
      <c r="N34" s="286">
        <f t="shared" si="19"/>
        <v>4.9630000000000001</v>
      </c>
      <c r="O34" s="257">
        <f t="shared" si="20"/>
        <v>0</v>
      </c>
      <c r="P34" s="286">
        <f t="shared" si="0"/>
        <v>0</v>
      </c>
      <c r="Q34" s="287">
        <f t="shared" si="21"/>
        <v>0</v>
      </c>
      <c r="R34" s="390">
        <f t="shared" si="22"/>
        <v>0</v>
      </c>
      <c r="S34" s="391">
        <f t="shared" si="23"/>
        <v>0</v>
      </c>
      <c r="T34" s="287">
        <f t="shared" si="24"/>
        <v>182</v>
      </c>
      <c r="U34" s="392">
        <f t="shared" si="42"/>
        <v>0</v>
      </c>
      <c r="V34" s="238">
        <f t="shared" si="25"/>
        <v>0</v>
      </c>
      <c r="W34" s="263">
        <f t="shared" si="1"/>
        <v>2.681</v>
      </c>
      <c r="X34" s="278">
        <f t="shared" si="26"/>
        <v>0</v>
      </c>
      <c r="Y34" s="278">
        <v>0</v>
      </c>
      <c r="Z34" s="278">
        <v>0</v>
      </c>
      <c r="AA34" s="287">
        <f t="shared" si="27"/>
        <v>0</v>
      </c>
      <c r="AB34" s="278">
        <f t="shared" si="28"/>
        <v>0</v>
      </c>
      <c r="AC34" s="191"/>
      <c r="AD34" s="191"/>
      <c r="AE34" s="198">
        <f t="shared" si="29"/>
        <v>2038</v>
      </c>
      <c r="AF34" s="278">
        <f t="shared" si="2"/>
        <v>0</v>
      </c>
      <c r="AG34" s="237">
        <f t="shared" si="3"/>
        <v>0</v>
      </c>
      <c r="AH34" s="278">
        <f t="shared" si="43"/>
        <v>0</v>
      </c>
      <c r="AI34" s="191"/>
      <c r="AJ34" s="257">
        <f t="shared" si="30"/>
        <v>0</v>
      </c>
      <c r="AK34" s="257">
        <f t="shared" si="30"/>
        <v>0</v>
      </c>
      <c r="AL34" s="258">
        <f t="shared" si="4"/>
        <v>0</v>
      </c>
      <c r="AM34" s="191"/>
      <c r="AN34" s="288">
        <f t="shared" si="5"/>
        <v>0</v>
      </c>
      <c r="AO34" s="191"/>
      <c r="AP34" s="191"/>
      <c r="AQ34" s="198">
        <f t="shared" si="31"/>
        <v>2038</v>
      </c>
      <c r="AR34" s="278">
        <f t="shared" si="6"/>
        <v>0</v>
      </c>
      <c r="AS34" s="278">
        <f t="shared" si="7"/>
        <v>0</v>
      </c>
      <c r="AT34" s="289">
        <f t="shared" si="8"/>
        <v>5.8000000000000003E-2</v>
      </c>
      <c r="AU34" s="283">
        <f t="shared" si="47"/>
        <v>0</v>
      </c>
      <c r="AV34" s="286">
        <f t="shared" si="9"/>
        <v>0.59499999999999997</v>
      </c>
      <c r="AW34" s="278">
        <f t="shared" si="10"/>
        <v>0</v>
      </c>
      <c r="AX34" s="289"/>
      <c r="AY34" s="290"/>
      <c r="AZ34" s="278">
        <f t="shared" si="32"/>
        <v>0</v>
      </c>
      <c r="BA34" s="291"/>
      <c r="BB34" s="278">
        <v>0</v>
      </c>
      <c r="BC34" s="278">
        <v>0</v>
      </c>
      <c r="BD34" s="292">
        <f t="shared" si="33"/>
        <v>0</v>
      </c>
      <c r="BE34" s="278">
        <f t="shared" si="11"/>
        <v>0</v>
      </c>
      <c r="BF34" s="191"/>
      <c r="BG34" s="191"/>
      <c r="BH34" s="198">
        <f t="shared" si="34"/>
        <v>2038</v>
      </c>
      <c r="BI34" s="278">
        <v>0</v>
      </c>
      <c r="BJ34" s="238">
        <f t="shared" si="12"/>
        <v>0</v>
      </c>
      <c r="BK34" s="263">
        <f t="shared" si="13"/>
        <v>10.798</v>
      </c>
      <c r="BL34" s="278">
        <f t="shared" si="44"/>
        <v>0</v>
      </c>
      <c r="BM34" s="263">
        <f t="shared" si="14"/>
        <v>0.24299999999999999</v>
      </c>
      <c r="BN34" s="283">
        <f t="shared" si="48"/>
        <v>0</v>
      </c>
      <c r="BO34" s="283"/>
      <c r="BP34" s="278">
        <f t="shared" si="15"/>
        <v>0</v>
      </c>
      <c r="BQ34" s="191"/>
      <c r="BR34" s="278">
        <f t="shared" si="49"/>
        <v>0</v>
      </c>
      <c r="BS34" s="278"/>
      <c r="BT34" s="278">
        <f t="shared" si="35"/>
        <v>0</v>
      </c>
      <c r="BU34" s="191"/>
      <c r="BV34" s="191"/>
      <c r="BW34" s="198">
        <f t="shared" si="36"/>
        <v>2038</v>
      </c>
      <c r="BX34" s="278">
        <f t="shared" si="16"/>
        <v>0</v>
      </c>
      <c r="BY34" s="238">
        <f t="shared" si="37"/>
        <v>0</v>
      </c>
      <c r="BZ34" s="266">
        <f t="shared" si="38"/>
        <v>0</v>
      </c>
      <c r="CA34" s="278">
        <f t="shared" si="39"/>
        <v>0</v>
      </c>
      <c r="CB34" s="191"/>
      <c r="CC34" s="278">
        <f t="shared" si="40"/>
        <v>0</v>
      </c>
      <c r="CD34" s="278">
        <f t="shared" si="40"/>
        <v>0</v>
      </c>
      <c r="CE34" s="278">
        <f t="shared" si="41"/>
        <v>0</v>
      </c>
      <c r="CF34" s="278"/>
      <c r="CG34" s="278">
        <f t="shared" si="45"/>
        <v>0</v>
      </c>
      <c r="DB34" s="178"/>
    </row>
    <row r="35" spans="1:106">
      <c r="A35" s="180"/>
      <c r="C35" s="221"/>
      <c r="E35" s="180"/>
      <c r="F35" s="293"/>
      <c r="G35" s="294"/>
      <c r="H35" s="294"/>
      <c r="J35" s="178">
        <f t="shared" si="17"/>
        <v>22</v>
      </c>
      <c r="L35" s="233">
        <f t="shared" si="18"/>
        <v>2039</v>
      </c>
      <c r="M35" s="238">
        <f t="shared" si="46"/>
        <v>0</v>
      </c>
      <c r="N35" s="286">
        <f>ROUND($C$17*(1+$C$18)^J35,3)</f>
        <v>5.1369999999999996</v>
      </c>
      <c r="O35" s="257">
        <f t="shared" si="20"/>
        <v>0</v>
      </c>
      <c r="P35" s="286">
        <f t="shared" si="0"/>
        <v>0</v>
      </c>
      <c r="Q35" s="287">
        <f t="shared" si="21"/>
        <v>0</v>
      </c>
      <c r="R35" s="390">
        <f t="shared" si="22"/>
        <v>0</v>
      </c>
      <c r="S35" s="391">
        <f t="shared" si="23"/>
        <v>0</v>
      </c>
      <c r="T35" s="287">
        <f t="shared" si="24"/>
        <v>184</v>
      </c>
      <c r="U35" s="392">
        <f t="shared" si="42"/>
        <v>0</v>
      </c>
      <c r="V35" s="238">
        <f t="shared" si="25"/>
        <v>0</v>
      </c>
      <c r="W35" s="263">
        <f t="shared" si="1"/>
        <v>2.7749999999999999</v>
      </c>
      <c r="X35" s="278">
        <f t="shared" si="26"/>
        <v>0</v>
      </c>
      <c r="Y35" s="278">
        <v>0</v>
      </c>
      <c r="Z35" s="278">
        <v>0</v>
      </c>
      <c r="AA35" s="287">
        <f t="shared" si="27"/>
        <v>0</v>
      </c>
      <c r="AB35" s="278">
        <f t="shared" si="28"/>
        <v>0</v>
      </c>
      <c r="AC35" s="191"/>
      <c r="AD35" s="191"/>
      <c r="AE35" s="198">
        <f t="shared" si="29"/>
        <v>2039</v>
      </c>
      <c r="AF35" s="278">
        <f t="shared" si="2"/>
        <v>0</v>
      </c>
      <c r="AG35" s="237">
        <f t="shared" si="3"/>
        <v>0</v>
      </c>
      <c r="AH35" s="278">
        <f t="shared" si="43"/>
        <v>0</v>
      </c>
      <c r="AI35" s="191"/>
      <c r="AJ35" s="257">
        <f t="shared" ref="AJ35:AK36" si="50">ROUND(Y35,0)</f>
        <v>0</v>
      </c>
      <c r="AK35" s="257">
        <f t="shared" si="50"/>
        <v>0</v>
      </c>
      <c r="AL35" s="258">
        <f t="shared" ref="AL35:AL36" si="51">SUM(AJ35:AK35)</f>
        <v>0</v>
      </c>
      <c r="AM35" s="191"/>
      <c r="AN35" s="288">
        <f t="shared" si="5"/>
        <v>0</v>
      </c>
      <c r="AO35" s="191"/>
      <c r="AP35" s="191"/>
      <c r="AQ35" s="198">
        <f t="shared" si="31"/>
        <v>2039</v>
      </c>
      <c r="AR35" s="278">
        <f t="shared" si="6"/>
        <v>0</v>
      </c>
      <c r="AS35" s="278">
        <f t="shared" si="7"/>
        <v>0</v>
      </c>
      <c r="AT35" s="289">
        <f t="shared" si="8"/>
        <v>0.06</v>
      </c>
      <c r="AU35" s="283">
        <f t="shared" si="47"/>
        <v>0</v>
      </c>
      <c r="AV35" s="286">
        <f t="shared" si="9"/>
        <v>0.60799999999999998</v>
      </c>
      <c r="AW35" s="278">
        <f t="shared" si="10"/>
        <v>0</v>
      </c>
      <c r="AX35" s="289"/>
      <c r="AY35" s="290"/>
      <c r="AZ35" s="278">
        <f t="shared" si="32"/>
        <v>0</v>
      </c>
      <c r="BA35" s="291"/>
      <c r="BB35" s="278">
        <v>0</v>
      </c>
      <c r="BC35" s="278">
        <v>0</v>
      </c>
      <c r="BD35" s="292">
        <f t="shared" si="33"/>
        <v>0</v>
      </c>
      <c r="BE35" s="278">
        <f t="shared" si="11"/>
        <v>0</v>
      </c>
      <c r="BF35" s="191"/>
      <c r="BG35" s="191"/>
      <c r="BH35" s="198">
        <f t="shared" si="34"/>
        <v>2039</v>
      </c>
      <c r="BI35" s="278">
        <v>0</v>
      </c>
      <c r="BJ35" s="238">
        <f t="shared" si="12"/>
        <v>0</v>
      </c>
      <c r="BK35" s="263">
        <f t="shared" si="13"/>
        <v>11.176</v>
      </c>
      <c r="BL35" s="278">
        <f t="shared" si="44"/>
        <v>0</v>
      </c>
      <c r="BM35" s="263">
        <f t="shared" si="14"/>
        <v>0.251</v>
      </c>
      <c r="BN35" s="283">
        <f t="shared" si="48"/>
        <v>0</v>
      </c>
      <c r="BO35" s="283"/>
      <c r="BP35" s="278">
        <f t="shared" si="15"/>
        <v>0</v>
      </c>
      <c r="BQ35" s="191"/>
      <c r="BR35" s="278">
        <f t="shared" si="49"/>
        <v>0</v>
      </c>
      <c r="BS35" s="278"/>
      <c r="BT35" s="278">
        <f t="shared" si="35"/>
        <v>0</v>
      </c>
      <c r="BU35" s="191"/>
      <c r="BV35" s="191"/>
      <c r="BW35" s="198">
        <f t="shared" si="36"/>
        <v>2039</v>
      </c>
      <c r="BX35" s="278">
        <f t="shared" si="16"/>
        <v>0</v>
      </c>
      <c r="BY35" s="238">
        <f t="shared" si="37"/>
        <v>0</v>
      </c>
      <c r="BZ35" s="266">
        <f t="shared" si="38"/>
        <v>0</v>
      </c>
      <c r="CA35" s="278">
        <f t="shared" si="39"/>
        <v>0</v>
      </c>
      <c r="CB35" s="191"/>
      <c r="CC35" s="278">
        <f t="shared" ref="CC35:CD36" si="52">BB35</f>
        <v>0</v>
      </c>
      <c r="CD35" s="278">
        <f t="shared" si="52"/>
        <v>0</v>
      </c>
      <c r="CE35" s="278">
        <f t="shared" si="41"/>
        <v>0</v>
      </c>
      <c r="CF35" s="278"/>
      <c r="CG35" s="278">
        <f t="shared" si="45"/>
        <v>0</v>
      </c>
      <c r="DB35" s="178">
        <f>$J21</f>
        <v>8</v>
      </c>
    </row>
    <row r="36" spans="1:106">
      <c r="A36" s="180" t="s">
        <v>297</v>
      </c>
      <c r="C36" s="219">
        <f>+'Gas Input Table Summary'!$E$24</f>
        <v>0</v>
      </c>
      <c r="E36" s="295" t="s">
        <v>298</v>
      </c>
      <c r="F36" s="296"/>
      <c r="H36" s="297">
        <f>+'Gas Input Table Summary'!E58</f>
        <v>1.302</v>
      </c>
      <c r="J36" s="178">
        <f t="shared" si="17"/>
        <v>23</v>
      </c>
      <c r="L36" s="233">
        <f t="shared" si="18"/>
        <v>2040</v>
      </c>
      <c r="M36" s="393">
        <f t="shared" si="46"/>
        <v>0</v>
      </c>
      <c r="N36" s="253">
        <f t="shared" ref="N36" si="53">ROUND($C$17*(1+$C$18)^J36,3)</f>
        <v>5.3170000000000002</v>
      </c>
      <c r="O36" s="257">
        <f t="shared" si="20"/>
        <v>0</v>
      </c>
      <c r="P36" s="286">
        <f t="shared" si="0"/>
        <v>0</v>
      </c>
      <c r="Q36" s="287">
        <f t="shared" si="21"/>
        <v>0</v>
      </c>
      <c r="R36" s="390">
        <f t="shared" si="22"/>
        <v>0</v>
      </c>
      <c r="S36" s="391">
        <f t="shared" si="23"/>
        <v>0</v>
      </c>
      <c r="T36" s="287">
        <f t="shared" si="24"/>
        <v>186</v>
      </c>
      <c r="U36" s="392">
        <f t="shared" si="42"/>
        <v>0</v>
      </c>
      <c r="V36" s="393">
        <f t="shared" si="25"/>
        <v>0</v>
      </c>
      <c r="W36" s="255">
        <f t="shared" si="1"/>
        <v>2.8719999999999999</v>
      </c>
      <c r="X36" s="278">
        <f t="shared" si="26"/>
        <v>0</v>
      </c>
      <c r="Y36" s="278">
        <v>0</v>
      </c>
      <c r="Z36" s="278">
        <v>0</v>
      </c>
      <c r="AA36" s="394">
        <f t="shared" si="27"/>
        <v>0</v>
      </c>
      <c r="AB36" s="395">
        <f t="shared" si="28"/>
        <v>0</v>
      </c>
      <c r="AE36" s="233">
        <f t="shared" si="29"/>
        <v>2040</v>
      </c>
      <c r="AF36" s="278">
        <f t="shared" si="2"/>
        <v>0</v>
      </c>
      <c r="AG36" s="237">
        <f t="shared" si="3"/>
        <v>0</v>
      </c>
      <c r="AH36" s="395">
        <f t="shared" si="43"/>
        <v>0</v>
      </c>
      <c r="AJ36" s="257">
        <f t="shared" si="50"/>
        <v>0</v>
      </c>
      <c r="AK36" s="257">
        <f t="shared" si="50"/>
        <v>0</v>
      </c>
      <c r="AL36" s="396">
        <f t="shared" si="51"/>
        <v>0</v>
      </c>
      <c r="AN36" s="397">
        <f t="shared" si="5"/>
        <v>0</v>
      </c>
      <c r="AQ36" s="233">
        <f t="shared" si="31"/>
        <v>2040</v>
      </c>
      <c r="AR36" s="278">
        <f t="shared" si="6"/>
        <v>0</v>
      </c>
      <c r="AS36" s="278">
        <f t="shared" si="7"/>
        <v>0</v>
      </c>
      <c r="AT36" s="289">
        <f t="shared" si="8"/>
        <v>6.2E-2</v>
      </c>
      <c r="AU36" s="283">
        <f t="shared" si="47"/>
        <v>0</v>
      </c>
      <c r="AV36" s="286">
        <f t="shared" si="9"/>
        <v>0.621</v>
      </c>
      <c r="AW36" s="278">
        <f t="shared" si="10"/>
        <v>0</v>
      </c>
      <c r="AX36" s="260"/>
      <c r="AY36" s="398"/>
      <c r="AZ36" s="395">
        <f t="shared" si="32"/>
        <v>0</v>
      </c>
      <c r="BA36" s="246"/>
      <c r="BB36" s="278">
        <v>0</v>
      </c>
      <c r="BC36" s="278">
        <v>0</v>
      </c>
      <c r="BD36" s="399">
        <f t="shared" si="33"/>
        <v>0</v>
      </c>
      <c r="BE36" s="395">
        <f t="shared" si="11"/>
        <v>0</v>
      </c>
      <c r="BH36" s="233">
        <f t="shared" si="34"/>
        <v>2040</v>
      </c>
      <c r="BI36" s="278">
        <v>0</v>
      </c>
      <c r="BJ36" s="393">
        <f t="shared" si="12"/>
        <v>0</v>
      </c>
      <c r="BK36" s="263">
        <f t="shared" si="13"/>
        <v>11.567</v>
      </c>
      <c r="BL36" s="278">
        <f t="shared" si="44"/>
        <v>0</v>
      </c>
      <c r="BM36" s="263">
        <f t="shared" si="14"/>
        <v>0.26</v>
      </c>
      <c r="BN36" s="283">
        <f t="shared" si="48"/>
        <v>0</v>
      </c>
      <c r="BO36" s="400"/>
      <c r="BP36" s="395">
        <f t="shared" si="15"/>
        <v>0</v>
      </c>
      <c r="BR36" s="395">
        <f t="shared" si="49"/>
        <v>0</v>
      </c>
      <c r="BS36" s="395"/>
      <c r="BT36" s="395">
        <f t="shared" si="35"/>
        <v>0</v>
      </c>
      <c r="BW36" s="233">
        <f t="shared" si="36"/>
        <v>2040</v>
      </c>
      <c r="BX36" s="278">
        <f t="shared" si="16"/>
        <v>0</v>
      </c>
      <c r="BY36" s="265">
        <f t="shared" si="37"/>
        <v>0</v>
      </c>
      <c r="BZ36" s="266">
        <f t="shared" si="38"/>
        <v>0</v>
      </c>
      <c r="CA36" s="395">
        <f t="shared" si="39"/>
        <v>0</v>
      </c>
      <c r="CC36" s="395">
        <f t="shared" si="52"/>
        <v>0</v>
      </c>
      <c r="CD36" s="395">
        <f t="shared" si="52"/>
        <v>0</v>
      </c>
      <c r="CE36" s="395">
        <f t="shared" si="41"/>
        <v>0</v>
      </c>
      <c r="CF36" s="395"/>
      <c r="CG36" s="395">
        <f t="shared" si="45"/>
        <v>0</v>
      </c>
      <c r="DB36" s="178"/>
    </row>
    <row r="37" spans="1:106">
      <c r="A37" s="176" t="s">
        <v>277</v>
      </c>
      <c r="C37" s="221">
        <f>+'Gas Input Table Summary'!$E$25</f>
        <v>0</v>
      </c>
      <c r="E37" s="234"/>
      <c r="F37" s="298"/>
      <c r="H37" s="234"/>
      <c r="M37" s="184"/>
      <c r="N37" s="176"/>
      <c r="R37" s="179"/>
      <c r="T37" s="303"/>
      <c r="V37" s="401"/>
      <c r="X37" s="191"/>
      <c r="Y37" s="191"/>
      <c r="Z37" s="191"/>
      <c r="AA37" s="184"/>
      <c r="AB37" s="184"/>
      <c r="AF37" s="184"/>
      <c r="AH37" s="184"/>
      <c r="AN37" s="184"/>
      <c r="AR37" s="184"/>
      <c r="AU37" s="262"/>
      <c r="AW37" s="262"/>
      <c r="AY37" s="262"/>
      <c r="AZ37" s="262"/>
      <c r="BB37" s="191"/>
      <c r="BC37" s="238"/>
      <c r="BG37" s="183"/>
      <c r="BJ37" s="402"/>
      <c r="BP37" s="184"/>
      <c r="BT37" s="401"/>
      <c r="BV37" s="183"/>
      <c r="BY37" s="402"/>
      <c r="CA37" s="184"/>
      <c r="CG37" s="401"/>
      <c r="DB37" s="178">
        <f>$J22</f>
        <v>9</v>
      </c>
    </row>
    <row r="38" spans="1:106">
      <c r="C38" s="221"/>
      <c r="E38" s="301" t="s">
        <v>299</v>
      </c>
      <c r="F38" s="234"/>
      <c r="H38" s="302">
        <f>+'Gas Input Table Summary'!E59</f>
        <v>0.21</v>
      </c>
      <c r="J38" s="179"/>
      <c r="K38" s="176" t="s">
        <v>300</v>
      </c>
      <c r="M38" s="265">
        <f>SUM(M14:M36)</f>
        <v>760</v>
      </c>
      <c r="N38" s="176"/>
      <c r="R38" s="179"/>
      <c r="S38" s="232"/>
      <c r="T38" s="303"/>
      <c r="V38" s="232">
        <f>SUM(V14:V36)</f>
        <v>3994</v>
      </c>
      <c r="X38" s="220"/>
      <c r="Y38" s="220"/>
      <c r="Z38" s="220"/>
      <c r="AA38" s="220">
        <f>SUM(AA14:AA36)</f>
        <v>3107</v>
      </c>
      <c r="AB38" s="220">
        <f>SUM(AB14:AB36)</f>
        <v>887</v>
      </c>
      <c r="AD38" s="180" t="s">
        <v>301</v>
      </c>
      <c r="AE38" s="265"/>
      <c r="AF38" s="220"/>
      <c r="AG38" s="220"/>
      <c r="AH38" s="220">
        <f>SUM(AH14:AH36)</f>
        <v>3994</v>
      </c>
      <c r="AL38" s="220">
        <f>SUM(AL14:AL36)</f>
        <v>1965</v>
      </c>
      <c r="AN38" s="220">
        <f>SUM(AN14:AN36)</f>
        <v>2029</v>
      </c>
      <c r="AP38" s="180" t="s">
        <v>301</v>
      </c>
      <c r="AQ38" s="265"/>
      <c r="AR38" s="220"/>
      <c r="AS38" s="220"/>
      <c r="AU38" s="256"/>
      <c r="AW38" s="256"/>
      <c r="AY38" s="256"/>
      <c r="AZ38" s="304">
        <f>SUM(AZ14:AZ36)</f>
        <v>7901</v>
      </c>
      <c r="BB38" s="220"/>
      <c r="BC38" s="220"/>
      <c r="BD38" s="220">
        <f>SUM(BD14:BD36)</f>
        <v>2163</v>
      </c>
      <c r="BE38" s="220">
        <f>SUM(BE14:BE36)</f>
        <v>5738</v>
      </c>
      <c r="BG38" s="305" t="s">
        <v>300</v>
      </c>
      <c r="BI38" s="220"/>
      <c r="BJ38" s="265">
        <f>SUM(BJ14:BJ36)</f>
        <v>760</v>
      </c>
      <c r="BK38" s="303"/>
      <c r="BL38" s="220"/>
      <c r="BN38" s="220"/>
      <c r="BO38" s="220"/>
      <c r="BP38" s="220">
        <f>SUM(BP14:BP36)</f>
        <v>22540</v>
      </c>
      <c r="BR38" s="220">
        <f>SUM(BR14:BR36)</f>
        <v>1998</v>
      </c>
      <c r="BS38" s="220"/>
      <c r="BT38" s="220">
        <f>SUM(BT14:BT36)</f>
        <v>20542</v>
      </c>
      <c r="BX38" s="220"/>
      <c r="BY38" s="265"/>
      <c r="BZ38" s="305" t="s">
        <v>300</v>
      </c>
      <c r="CA38" s="220">
        <f>SUM(CA14:CA36)</f>
        <v>7537</v>
      </c>
      <c r="CC38" s="220"/>
      <c r="CD38" s="220"/>
      <c r="CE38" s="220">
        <f>SUM(CE14:CE36)</f>
        <v>2163</v>
      </c>
      <c r="CF38" s="220"/>
      <c r="CG38" s="220">
        <f>SUM(CG14:CG36)</f>
        <v>5374</v>
      </c>
      <c r="DB38" s="178"/>
    </row>
    <row r="39" spans="1:106">
      <c r="A39" s="180" t="s">
        <v>302</v>
      </c>
      <c r="C39" s="224">
        <f>+'Gas Input Table Summary'!$E$26</f>
        <v>9.69E-2</v>
      </c>
      <c r="E39" s="306" t="s">
        <v>303</v>
      </c>
      <c r="M39" s="265"/>
      <c r="N39" s="176"/>
      <c r="R39" s="179"/>
      <c r="S39" s="307"/>
      <c r="T39" s="184" t="s">
        <v>304</v>
      </c>
      <c r="V39" s="307">
        <f>ROUND(V14+NPV($C$41,V15:V36),0)</f>
        <v>2103</v>
      </c>
      <c r="X39" s="220"/>
      <c r="Y39" s="220"/>
      <c r="Z39" s="220"/>
      <c r="AA39" s="220">
        <f>ROUND(AA14+NPV($C$41,AA15:AA36),0)</f>
        <v>2554</v>
      </c>
      <c r="AB39" s="220">
        <f>ROUND(AB14+NPV($C$41,AB15:AB36),0)</f>
        <v>-452</v>
      </c>
      <c r="AF39" s="220"/>
      <c r="AG39" s="180" t="s">
        <v>304</v>
      </c>
      <c r="AH39" s="220">
        <f>ROUND(AH14+NPV($C$41,AH15:AH36),0)</f>
        <v>2103</v>
      </c>
      <c r="AL39" s="220">
        <f>ROUND(AL14+NPV($C$41,AL15:AL36),0)</f>
        <v>1965</v>
      </c>
      <c r="AN39" s="220">
        <f>+AH39-AL39</f>
        <v>138</v>
      </c>
      <c r="AR39" s="220"/>
      <c r="AS39" s="220"/>
      <c r="AU39" s="256"/>
      <c r="AW39" s="180" t="s">
        <v>304</v>
      </c>
      <c r="AY39" s="256"/>
      <c r="AZ39" s="220">
        <f>ROUND(AZ14+NPV($C$43,AZ15:AZ36),0)</f>
        <v>6058</v>
      </c>
      <c r="BB39" s="220"/>
      <c r="BC39" s="220"/>
      <c r="BD39" s="220">
        <f>ROUND(BD14+NPV($C$43,BD15:BD36),0)</f>
        <v>2163</v>
      </c>
      <c r="BE39" s="220">
        <f>AZ39-BD39</f>
        <v>3895</v>
      </c>
      <c r="BG39" s="183"/>
      <c r="BI39" s="220"/>
      <c r="BL39" s="220"/>
      <c r="BN39" s="220" t="s">
        <v>305</v>
      </c>
      <c r="BO39" s="220"/>
      <c r="BP39" s="220">
        <f>ROUND(BP14+NPV($C$39,BP15:BP36),0)</f>
        <v>10727</v>
      </c>
      <c r="BR39" s="220">
        <f>ROUND(BR14+NPV($C$39,BR15:BR36),0)</f>
        <v>1998</v>
      </c>
      <c r="BS39" s="220"/>
      <c r="BT39" s="265">
        <f>ROUND(BT14+NPV($C$39,BT15:BT36),0)</f>
        <v>8729</v>
      </c>
      <c r="BV39" s="183"/>
      <c r="BX39" s="220"/>
      <c r="BZ39" s="220" t="s">
        <v>305</v>
      </c>
      <c r="CA39" s="220">
        <f>ROUND(CA14+NPV($C$41,CA15:CA36),0)</f>
        <v>3931</v>
      </c>
      <c r="CC39" s="220"/>
      <c r="CD39" s="220"/>
      <c r="CE39" s="220">
        <f>ROUND(CE14+NPV($C$41,CE15:CE36),0)</f>
        <v>2163</v>
      </c>
      <c r="CF39" s="220"/>
      <c r="CG39" s="265">
        <f>ROUND(CG14+NPV($C$41,CG15:CG36),0)</f>
        <v>1768</v>
      </c>
      <c r="DB39" s="178"/>
    </row>
    <row r="40" spans="1:106">
      <c r="A40" s="180"/>
      <c r="C40" s="224"/>
      <c r="F40" s="236"/>
      <c r="M40" s="265"/>
      <c r="N40" s="176"/>
      <c r="R40" s="179"/>
      <c r="T40" s="303"/>
      <c r="V40" s="238"/>
      <c r="X40" s="180" t="s">
        <v>216</v>
      </c>
      <c r="Z40" s="265"/>
      <c r="AA40" s="265"/>
      <c r="AB40" s="238"/>
      <c r="AF40" s="265"/>
      <c r="AH40" s="265"/>
      <c r="AI40" s="265"/>
      <c r="AR40" s="265"/>
      <c r="AY40" s="265"/>
      <c r="AZ40" s="265"/>
      <c r="BA40" s="265"/>
      <c r="BB40" s="265"/>
      <c r="BC40" s="265"/>
      <c r="BD40" s="265"/>
      <c r="BE40" s="265"/>
      <c r="BF40" s="265"/>
      <c r="BG40" s="183"/>
      <c r="BI40" s="220"/>
      <c r="BP40" s="265"/>
      <c r="BS40" s="265"/>
      <c r="BU40" s="265"/>
      <c r="BV40" s="183"/>
      <c r="BX40" s="220"/>
      <c r="CA40" s="265"/>
      <c r="CF40" s="265"/>
      <c r="DB40" s="178">
        <f>$J23</f>
        <v>10</v>
      </c>
    </row>
    <row r="41" spans="1:106">
      <c r="A41" s="180" t="s">
        <v>306</v>
      </c>
      <c r="C41" s="224">
        <f>+'Gas Input Table Summary'!$E$27</f>
        <v>7.2160000000000002E-2</v>
      </c>
      <c r="E41" s="308" t="s">
        <v>307</v>
      </c>
      <c r="F41" s="309" t="s">
        <v>308</v>
      </c>
      <c r="G41" s="310" t="s">
        <v>309</v>
      </c>
      <c r="K41" s="180" t="s">
        <v>310</v>
      </c>
      <c r="M41" s="265"/>
      <c r="N41" s="220">
        <f>AB39</f>
        <v>-452</v>
      </c>
      <c r="Q41" s="220"/>
      <c r="R41" s="179"/>
      <c r="T41" s="303"/>
      <c r="U41" s="303"/>
      <c r="V41" s="265"/>
      <c r="X41" s="180" t="s">
        <v>216</v>
      </c>
      <c r="Z41" s="265"/>
      <c r="AA41" s="265"/>
      <c r="AB41" s="238"/>
      <c r="AD41" s="180" t="s">
        <v>310</v>
      </c>
      <c r="AF41" s="265"/>
      <c r="AG41" s="220">
        <f>AN39</f>
        <v>138</v>
      </c>
      <c r="AH41" s="220"/>
      <c r="AI41" s="265"/>
      <c r="AM41" s="265"/>
      <c r="AP41" s="180" t="s">
        <v>310</v>
      </c>
      <c r="AR41" s="265"/>
      <c r="AS41" s="220">
        <f>BE39</f>
        <v>3895</v>
      </c>
      <c r="AU41" s="220"/>
      <c r="AW41" s="220"/>
      <c r="AY41" s="265"/>
      <c r="AZ41" s="265"/>
      <c r="BA41" s="311"/>
      <c r="BB41" s="265"/>
      <c r="BC41" s="265"/>
      <c r="BD41" s="265"/>
      <c r="BF41" s="265"/>
      <c r="BG41" s="180" t="s">
        <v>310</v>
      </c>
      <c r="BJ41" s="220">
        <f>BT39</f>
        <v>8729</v>
      </c>
      <c r="BK41" s="220"/>
      <c r="BP41" s="265"/>
      <c r="BS41" s="265"/>
      <c r="BT41" s="265"/>
      <c r="BU41" s="265"/>
      <c r="BV41" s="180" t="s">
        <v>310</v>
      </c>
      <c r="BY41" s="220">
        <f>CG39</f>
        <v>1768</v>
      </c>
      <c r="BZ41" s="220"/>
      <c r="CA41" s="265"/>
      <c r="CF41" s="265"/>
      <c r="CG41" s="265"/>
      <c r="DB41" s="178">
        <f>$J24</f>
        <v>11</v>
      </c>
    </row>
    <row r="42" spans="1:106" ht="13.5" thickBot="1">
      <c r="E42" s="312" t="s">
        <v>205</v>
      </c>
      <c r="F42" s="313">
        <f>N41</f>
        <v>-452</v>
      </c>
      <c r="G42" s="314">
        <f>N42</f>
        <v>0.82</v>
      </c>
      <c r="K42" s="180" t="s">
        <v>311</v>
      </c>
      <c r="N42" s="315">
        <f>ROUND(V39/AA39,2)</f>
        <v>0.82</v>
      </c>
      <c r="Q42" s="303"/>
      <c r="R42" s="179"/>
      <c r="AB42" s="238"/>
      <c r="AD42" s="180" t="s">
        <v>311</v>
      </c>
      <c r="AF42" s="303"/>
      <c r="AG42" s="316">
        <f>ROUND(AH39/AL39,2)</f>
        <v>1.07</v>
      </c>
      <c r="AH42" s="303"/>
      <c r="AP42" s="180" t="s">
        <v>311</v>
      </c>
      <c r="AR42" s="303"/>
      <c r="AS42" s="316">
        <f>ROUND(AZ39/BD39,2)</f>
        <v>2.8</v>
      </c>
      <c r="AU42" s="303"/>
      <c r="AW42" s="303"/>
      <c r="AZ42" s="176"/>
      <c r="BD42" s="265"/>
      <c r="BG42" s="180" t="s">
        <v>311</v>
      </c>
      <c r="BJ42" s="316">
        <f>ROUND(BP39/BR39,2)</f>
        <v>5.37</v>
      </c>
      <c r="BK42" s="303"/>
      <c r="BV42" s="180" t="s">
        <v>311</v>
      </c>
      <c r="BY42" s="316">
        <f>ROUND(CA39/CE39,2)</f>
        <v>1.82</v>
      </c>
      <c r="BZ42" s="303"/>
      <c r="DB42" s="178">
        <f>$J25</f>
        <v>12</v>
      </c>
    </row>
    <row r="43" spans="1:106" ht="13.5" thickTop="1">
      <c r="A43" s="176" t="s">
        <v>312</v>
      </c>
      <c r="C43" s="224">
        <f>+'Gas Input Table Summary'!$E$28</f>
        <v>2.6800000000000001E-2</v>
      </c>
      <c r="E43" s="317" t="s">
        <v>206</v>
      </c>
      <c r="F43" s="232">
        <f>AG41</f>
        <v>138</v>
      </c>
      <c r="G43" s="318">
        <f>AG42</f>
        <v>1.07</v>
      </c>
      <c r="J43" s="319"/>
      <c r="K43" s="320"/>
      <c r="L43" s="319"/>
      <c r="M43" s="319"/>
      <c r="N43" s="319"/>
      <c r="O43" s="319"/>
      <c r="Q43" s="319"/>
      <c r="R43" s="321"/>
      <c r="S43" s="319"/>
      <c r="T43" s="319"/>
      <c r="U43" s="319"/>
      <c r="V43" s="319"/>
      <c r="W43" s="319"/>
      <c r="X43" s="319"/>
      <c r="AB43" s="238"/>
      <c r="AD43" s="180"/>
      <c r="AM43" s="322"/>
      <c r="AN43" s="180"/>
      <c r="AP43" s="180"/>
      <c r="AZ43" s="176"/>
      <c r="BB43" s="322"/>
      <c r="BE43" s="180"/>
      <c r="BG43" s="183"/>
      <c r="BV43" s="183"/>
      <c r="CI43" s="246"/>
      <c r="DB43" s="178">
        <f>$J26</f>
        <v>13</v>
      </c>
    </row>
    <row r="44" spans="1:106">
      <c r="E44" s="323" t="s">
        <v>207</v>
      </c>
      <c r="F44" s="232">
        <f>AS41</f>
        <v>3895</v>
      </c>
      <c r="G44" s="318">
        <f>AS42</f>
        <v>2.8</v>
      </c>
      <c r="J44" s="324" t="s">
        <v>313</v>
      </c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6"/>
      <c r="AB44" s="238"/>
      <c r="AZ44" s="176"/>
      <c r="BD44" s="183"/>
      <c r="BV44" s="324" t="s">
        <v>313</v>
      </c>
      <c r="BW44" s="325"/>
      <c r="BX44" s="327"/>
      <c r="BY44" s="327"/>
      <c r="BZ44" s="328"/>
      <c r="CI44" s="246"/>
      <c r="DB44" s="178"/>
    </row>
    <row r="45" spans="1:106">
      <c r="A45" s="180" t="s">
        <v>314</v>
      </c>
      <c r="C45" s="329">
        <f>+'Gas Input Table Summary'!$E$29</f>
        <v>2017</v>
      </c>
      <c r="E45" s="317" t="s">
        <v>208</v>
      </c>
      <c r="F45" s="232">
        <f>BJ41</f>
        <v>8729</v>
      </c>
      <c r="G45" s="318">
        <f>BJ42</f>
        <v>5.37</v>
      </c>
      <c r="J45" s="330" t="s">
        <v>259</v>
      </c>
      <c r="K45" s="331" t="s">
        <v>315</v>
      </c>
      <c r="L45" s="299"/>
      <c r="M45" s="299"/>
      <c r="N45" s="299"/>
      <c r="O45" s="299"/>
      <c r="P45" s="299"/>
      <c r="Q45" s="299"/>
      <c r="R45" s="299"/>
      <c r="S45" s="299"/>
      <c r="T45" s="332" t="s">
        <v>267</v>
      </c>
      <c r="U45" s="331" t="s">
        <v>316</v>
      </c>
      <c r="V45" s="299"/>
      <c r="W45" s="299"/>
      <c r="X45" s="333"/>
      <c r="AB45" s="238"/>
      <c r="AD45" s="324" t="s">
        <v>313</v>
      </c>
      <c r="AE45" s="325"/>
      <c r="AF45" s="327"/>
      <c r="AG45" s="327"/>
      <c r="AH45" s="328"/>
      <c r="AI45" s="328"/>
      <c r="AJ45" s="328"/>
      <c r="AK45" s="328"/>
      <c r="AN45" s="180"/>
      <c r="AP45" s="324" t="s">
        <v>313</v>
      </c>
      <c r="AQ45" s="325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8"/>
      <c r="BG45" s="324" t="s">
        <v>313</v>
      </c>
      <c r="BH45" s="325"/>
      <c r="BI45" s="327"/>
      <c r="BJ45" s="327"/>
      <c r="BK45" s="327"/>
      <c r="BL45" s="327"/>
      <c r="BM45" s="327"/>
      <c r="BN45" s="327"/>
      <c r="BO45" s="334"/>
      <c r="BP45" s="327"/>
      <c r="BQ45" s="327"/>
      <c r="BR45" s="327"/>
      <c r="BS45" s="327"/>
      <c r="BT45" s="328"/>
      <c r="BV45" s="335" t="s">
        <v>259</v>
      </c>
      <c r="BW45" s="331" t="s">
        <v>317</v>
      </c>
      <c r="BX45" s="299"/>
      <c r="BY45" s="299"/>
      <c r="BZ45" s="333"/>
      <c r="CA45" s="336" t="s">
        <v>216</v>
      </c>
      <c r="CB45" s="336"/>
      <c r="CC45" s="336"/>
      <c r="CD45" s="336"/>
      <c r="CE45" s="336"/>
      <c r="CI45" s="246"/>
      <c r="DB45" s="178"/>
    </row>
    <row r="46" spans="1:106">
      <c r="C46" s="183"/>
      <c r="E46" s="337" t="s">
        <v>209</v>
      </c>
      <c r="F46" s="338">
        <f>BY41</f>
        <v>1768</v>
      </c>
      <c r="G46" s="339">
        <f>BY42</f>
        <v>1.82</v>
      </c>
      <c r="J46" s="340" t="s">
        <v>260</v>
      </c>
      <c r="K46" s="341" t="s">
        <v>318</v>
      </c>
      <c r="L46" s="191"/>
      <c r="M46" s="191"/>
      <c r="N46" s="191"/>
      <c r="O46" s="191"/>
      <c r="P46" s="191"/>
      <c r="Q46" s="191"/>
      <c r="R46" s="191"/>
      <c r="S46" s="191"/>
      <c r="T46" s="342" t="s">
        <v>268</v>
      </c>
      <c r="U46" s="341" t="s">
        <v>319</v>
      </c>
      <c r="V46" s="191"/>
      <c r="W46" s="191"/>
      <c r="X46" s="343"/>
      <c r="AB46" s="184"/>
      <c r="AD46" s="330" t="s">
        <v>259</v>
      </c>
      <c r="AE46" s="331" t="s">
        <v>317</v>
      </c>
      <c r="AF46" s="299"/>
      <c r="AG46" s="299"/>
      <c r="AH46" s="299"/>
      <c r="AI46" s="299"/>
      <c r="AJ46" s="299"/>
      <c r="AK46" s="333"/>
      <c r="AN46" s="180"/>
      <c r="AP46" s="344" t="s">
        <v>259</v>
      </c>
      <c r="AQ46" s="331" t="s">
        <v>317</v>
      </c>
      <c r="AR46" s="299"/>
      <c r="AS46" s="299"/>
      <c r="AU46" s="299"/>
      <c r="AW46" s="342" t="s">
        <v>266</v>
      </c>
      <c r="AZ46" s="228" t="s">
        <v>320</v>
      </c>
      <c r="BA46" s="191"/>
      <c r="BC46" s="191"/>
      <c r="BD46" s="299"/>
      <c r="BE46" s="333"/>
      <c r="BG46" s="335" t="s">
        <v>259</v>
      </c>
      <c r="BH46" s="331" t="s">
        <v>321</v>
      </c>
      <c r="BI46" s="299"/>
      <c r="BJ46" s="299"/>
      <c r="BK46" s="299"/>
      <c r="BL46" s="300" t="s">
        <v>265</v>
      </c>
      <c r="BM46" s="345" t="s">
        <v>322</v>
      </c>
      <c r="BN46" s="299"/>
      <c r="BO46" s="299"/>
      <c r="BP46" s="299"/>
      <c r="BQ46" s="299"/>
      <c r="BR46" s="299"/>
      <c r="BS46" s="299"/>
      <c r="BT46" s="333"/>
      <c r="BV46" s="346" t="s">
        <v>260</v>
      </c>
      <c r="BW46" s="341" t="s">
        <v>323</v>
      </c>
      <c r="BX46" s="191"/>
      <c r="BY46" s="191"/>
      <c r="BZ46" s="343"/>
      <c r="CI46" s="246"/>
      <c r="DB46" s="178"/>
    </row>
    <row r="47" spans="1:106">
      <c r="A47" s="180" t="s">
        <v>324</v>
      </c>
      <c r="C47" s="329">
        <f>+'Total Program Inputs'!B6</f>
        <v>2018</v>
      </c>
      <c r="J47" s="340" t="s">
        <v>261</v>
      </c>
      <c r="K47" s="347" t="s">
        <v>325</v>
      </c>
      <c r="L47" s="191"/>
      <c r="M47" s="191"/>
      <c r="N47" s="191"/>
      <c r="O47" s="191"/>
      <c r="P47" s="191"/>
      <c r="Q47" s="191"/>
      <c r="R47" s="191"/>
      <c r="S47" s="191"/>
      <c r="T47" s="342" t="s">
        <v>269</v>
      </c>
      <c r="U47" s="341" t="s">
        <v>326</v>
      </c>
      <c r="V47" s="191"/>
      <c r="W47" s="191"/>
      <c r="X47" s="343"/>
      <c r="AB47" s="220"/>
      <c r="AD47" s="340" t="s">
        <v>260</v>
      </c>
      <c r="AE47" s="347" t="s">
        <v>323</v>
      </c>
      <c r="AF47" s="191"/>
      <c r="AG47" s="191"/>
      <c r="AH47" s="191"/>
      <c r="AI47" s="191"/>
      <c r="AJ47" s="191"/>
      <c r="AK47" s="343"/>
      <c r="AP47" s="348" t="s">
        <v>265</v>
      </c>
      <c r="AQ47" s="341" t="s">
        <v>323</v>
      </c>
      <c r="AR47" s="191"/>
      <c r="AS47" s="191"/>
      <c r="AU47" s="191"/>
      <c r="AW47" s="342" t="s">
        <v>267</v>
      </c>
      <c r="AZ47" s="347" t="s">
        <v>327</v>
      </c>
      <c r="BA47" s="191"/>
      <c r="BC47" s="191"/>
      <c r="BD47" s="191"/>
      <c r="BE47" s="343"/>
      <c r="BG47" s="346" t="s">
        <v>260</v>
      </c>
      <c r="BH47" s="341" t="s">
        <v>328</v>
      </c>
      <c r="BI47" s="191"/>
      <c r="BJ47" s="191"/>
      <c r="BK47" s="191"/>
      <c r="BL47" s="203" t="s">
        <v>266</v>
      </c>
      <c r="BM47" s="349" t="s">
        <v>329</v>
      </c>
      <c r="BN47" s="191"/>
      <c r="BO47" s="336"/>
      <c r="BP47" s="336"/>
      <c r="BQ47" s="336"/>
      <c r="BR47" s="336"/>
      <c r="BS47" s="191"/>
      <c r="BT47" s="343"/>
      <c r="BV47" s="346" t="s">
        <v>261</v>
      </c>
      <c r="BW47" s="341" t="s">
        <v>330</v>
      </c>
      <c r="BX47" s="218"/>
      <c r="BY47" s="218"/>
      <c r="BZ47" s="343"/>
      <c r="CI47" s="246"/>
      <c r="DB47" s="178"/>
    </row>
    <row r="48" spans="1:106">
      <c r="A48" s="180"/>
      <c r="C48" s="233"/>
      <c r="J48" s="340" t="s">
        <v>262</v>
      </c>
      <c r="K48" s="341" t="s">
        <v>331</v>
      </c>
      <c r="L48" s="191"/>
      <c r="M48" s="191"/>
      <c r="N48" s="191"/>
      <c r="O48" s="191"/>
      <c r="P48" s="191"/>
      <c r="Q48" s="191"/>
      <c r="R48" s="191"/>
      <c r="S48" s="191"/>
      <c r="T48" s="342" t="s">
        <v>270</v>
      </c>
      <c r="U48" s="268" t="s">
        <v>332</v>
      </c>
      <c r="V48" s="191"/>
      <c r="W48" s="191"/>
      <c r="X48" s="343"/>
      <c r="AB48" s="265"/>
      <c r="AD48" s="340" t="s">
        <v>261</v>
      </c>
      <c r="AE48" s="347" t="s">
        <v>333</v>
      </c>
      <c r="AF48" s="191"/>
      <c r="AG48" s="191"/>
      <c r="AH48" s="191"/>
      <c r="AI48" s="191"/>
      <c r="AJ48" s="191"/>
      <c r="AK48" s="343"/>
      <c r="AP48" s="348" t="s">
        <v>261</v>
      </c>
      <c r="AQ48" s="350" t="s">
        <v>334</v>
      </c>
      <c r="AR48" s="218"/>
      <c r="AS48" s="218"/>
      <c r="AU48" s="218"/>
      <c r="AW48" s="342" t="s">
        <v>268</v>
      </c>
      <c r="AZ48" s="347" t="s">
        <v>335</v>
      </c>
      <c r="BA48" s="191"/>
      <c r="BC48" s="191"/>
      <c r="BD48" s="191"/>
      <c r="BE48" s="343"/>
      <c r="BG48" s="346" t="s">
        <v>261</v>
      </c>
      <c r="BH48" s="349" t="s">
        <v>336</v>
      </c>
      <c r="BI48" s="218"/>
      <c r="BJ48" s="218"/>
      <c r="BK48" s="191"/>
      <c r="BL48" s="351" t="s">
        <v>267</v>
      </c>
      <c r="BM48" s="349" t="s">
        <v>337</v>
      </c>
      <c r="BN48" s="191"/>
      <c r="BO48" s="191"/>
      <c r="BP48" s="191"/>
      <c r="BQ48" s="191"/>
      <c r="BR48" s="191"/>
      <c r="BS48" s="191"/>
      <c r="BT48" s="343"/>
      <c r="BV48" s="346" t="s">
        <v>262</v>
      </c>
      <c r="BW48" s="341" t="s">
        <v>338</v>
      </c>
      <c r="BX48" s="218"/>
      <c r="BY48" s="218"/>
      <c r="BZ48" s="343"/>
      <c r="CI48" s="246"/>
      <c r="DB48" s="178"/>
    </row>
    <row r="49" spans="1:108">
      <c r="A49" s="180"/>
      <c r="C49" s="183"/>
      <c r="J49" s="340" t="s">
        <v>263</v>
      </c>
      <c r="K49" s="347" t="s">
        <v>339</v>
      </c>
      <c r="L49" s="191"/>
      <c r="M49" s="191"/>
      <c r="N49" s="191"/>
      <c r="O49" s="211"/>
      <c r="P49" s="191"/>
      <c r="Q49" s="191"/>
      <c r="R49" s="191"/>
      <c r="S49" s="191"/>
      <c r="T49" s="342" t="s">
        <v>271</v>
      </c>
      <c r="U49" s="341" t="s">
        <v>340</v>
      </c>
      <c r="V49" s="191"/>
      <c r="W49" s="191"/>
      <c r="X49" s="343"/>
      <c r="AB49" s="265"/>
      <c r="AD49" s="340" t="s">
        <v>262</v>
      </c>
      <c r="AE49" s="341" t="s">
        <v>341</v>
      </c>
      <c r="AF49" s="191"/>
      <c r="AG49" s="191"/>
      <c r="AH49" s="191"/>
      <c r="AI49" s="191"/>
      <c r="AJ49" s="191"/>
      <c r="AK49" s="343"/>
      <c r="AO49" s="180"/>
      <c r="AP49" s="348" t="s">
        <v>262</v>
      </c>
      <c r="AQ49" s="350" t="s">
        <v>342</v>
      </c>
      <c r="AR49" s="218"/>
      <c r="AS49" s="218"/>
      <c r="AU49" s="218"/>
      <c r="AW49" s="342" t="s">
        <v>269</v>
      </c>
      <c r="AZ49" s="347" t="s">
        <v>343</v>
      </c>
      <c r="BA49" s="191"/>
      <c r="BC49" s="191"/>
      <c r="BD49" s="191"/>
      <c r="BE49" s="343"/>
      <c r="BG49" s="346" t="s">
        <v>262</v>
      </c>
      <c r="BH49" s="350" t="s">
        <v>344</v>
      </c>
      <c r="BI49" s="218"/>
      <c r="BJ49" s="218"/>
      <c r="BK49" s="191"/>
      <c r="BL49" s="191"/>
      <c r="BM49" s="191"/>
      <c r="BN49" s="191"/>
      <c r="BO49" s="191"/>
      <c r="BP49" s="191"/>
      <c r="BQ49" s="191"/>
      <c r="BR49" s="191"/>
      <c r="BS49" s="191"/>
      <c r="BT49" s="343"/>
      <c r="BV49" s="346" t="s">
        <v>263</v>
      </c>
      <c r="BW49" s="341" t="s">
        <v>345</v>
      </c>
      <c r="BX49" s="218"/>
      <c r="BY49" s="218"/>
      <c r="BZ49" s="343"/>
      <c r="CA49" s="191"/>
      <c r="CB49" s="191"/>
      <c r="CC49" s="191"/>
      <c r="CD49" s="191"/>
      <c r="CE49" s="191"/>
      <c r="DB49" s="178">
        <f>$J27</f>
        <v>14</v>
      </c>
    </row>
    <row r="50" spans="1:108">
      <c r="J50" s="340" t="s">
        <v>264</v>
      </c>
      <c r="K50" s="341" t="s">
        <v>346</v>
      </c>
      <c r="L50" s="191"/>
      <c r="M50" s="191"/>
      <c r="N50" s="191"/>
      <c r="O50" s="191"/>
      <c r="P50" s="191"/>
      <c r="Q50" s="191"/>
      <c r="R50" s="191"/>
      <c r="S50" s="191"/>
      <c r="T50" s="342" t="s">
        <v>272</v>
      </c>
      <c r="U50" s="347" t="s">
        <v>347</v>
      </c>
      <c r="V50" s="191"/>
      <c r="W50" s="191"/>
      <c r="X50" s="343"/>
      <c r="AD50" s="340" t="s">
        <v>263</v>
      </c>
      <c r="AE50" s="341" t="s">
        <v>321</v>
      </c>
      <c r="AF50" s="191"/>
      <c r="AG50" s="191"/>
      <c r="AH50" s="191"/>
      <c r="AI50" s="191"/>
      <c r="AJ50" s="191"/>
      <c r="AK50" s="343"/>
      <c r="AP50" s="348" t="s">
        <v>263</v>
      </c>
      <c r="AQ50" s="350" t="s">
        <v>348</v>
      </c>
      <c r="AR50" s="218"/>
      <c r="AS50" s="218"/>
      <c r="AU50" s="218"/>
      <c r="AW50" s="342"/>
      <c r="AZ50" s="176"/>
      <c r="BA50" s="191"/>
      <c r="BC50" s="191"/>
      <c r="BD50" s="191"/>
      <c r="BE50" s="343"/>
      <c r="BG50" s="346" t="s">
        <v>263</v>
      </c>
      <c r="BH50" s="350" t="s">
        <v>349</v>
      </c>
      <c r="BI50" s="218"/>
      <c r="BJ50" s="218"/>
      <c r="BK50" s="191"/>
      <c r="BL50" s="191"/>
      <c r="BM50" s="191"/>
      <c r="BN50" s="191"/>
      <c r="BO50" s="191"/>
      <c r="BP50" s="191"/>
      <c r="BQ50" s="191"/>
      <c r="BR50" s="191"/>
      <c r="BS50" s="191"/>
      <c r="BT50" s="343"/>
      <c r="BV50" s="346" t="s">
        <v>264</v>
      </c>
      <c r="BW50" s="341" t="s">
        <v>350</v>
      </c>
      <c r="BX50" s="218"/>
      <c r="BY50" s="218"/>
      <c r="BZ50" s="343"/>
      <c r="CA50" s="191"/>
      <c r="CB50" s="191"/>
      <c r="CC50" s="191"/>
      <c r="CD50" s="191"/>
      <c r="CE50" s="191"/>
      <c r="DB50" s="178">
        <f>$J28</f>
        <v>15</v>
      </c>
    </row>
    <row r="51" spans="1:108" ht="14.1" customHeight="1">
      <c r="A51" s="191"/>
      <c r="B51" s="191"/>
      <c r="C51" s="191"/>
      <c r="J51" s="340" t="s">
        <v>265</v>
      </c>
      <c r="K51" s="341" t="s">
        <v>351</v>
      </c>
      <c r="L51" s="191"/>
      <c r="M51" s="191"/>
      <c r="N51" s="191"/>
      <c r="O51" s="191"/>
      <c r="P51" s="191"/>
      <c r="Q51" s="191"/>
      <c r="R51" s="191"/>
      <c r="S51" s="191"/>
      <c r="T51" s="342" t="s">
        <v>273</v>
      </c>
      <c r="U51" s="347" t="s">
        <v>352</v>
      </c>
      <c r="V51" s="191"/>
      <c r="W51" s="191"/>
      <c r="X51" s="343"/>
      <c r="AD51" s="340" t="s">
        <v>264</v>
      </c>
      <c r="AE51" s="347" t="s">
        <v>353</v>
      </c>
      <c r="AF51" s="191"/>
      <c r="AG51" s="191"/>
      <c r="AH51" s="191"/>
      <c r="AI51" s="191"/>
      <c r="AJ51" s="191"/>
      <c r="AK51" s="343"/>
      <c r="AP51" s="348" t="s">
        <v>264</v>
      </c>
      <c r="AQ51" s="341" t="s">
        <v>354</v>
      </c>
      <c r="AR51" s="191"/>
      <c r="AS51" s="191"/>
      <c r="AU51" s="191"/>
      <c r="AW51" s="342"/>
      <c r="AZ51" s="176"/>
      <c r="BA51" s="191"/>
      <c r="BC51" s="191"/>
      <c r="BD51" s="191"/>
      <c r="BE51" s="343"/>
      <c r="BG51" s="352" t="s">
        <v>264</v>
      </c>
      <c r="BH51" s="353" t="s">
        <v>355</v>
      </c>
      <c r="BI51" s="354"/>
      <c r="BJ51" s="354"/>
      <c r="BK51" s="208"/>
      <c r="BL51" s="208"/>
      <c r="BM51" s="208"/>
      <c r="BN51" s="208"/>
      <c r="BO51" s="208"/>
      <c r="BP51" s="208"/>
      <c r="BQ51" s="208"/>
      <c r="BR51" s="208"/>
      <c r="BS51" s="208"/>
      <c r="BT51" s="355"/>
      <c r="BV51" s="346" t="s">
        <v>265</v>
      </c>
      <c r="BW51" s="350" t="s">
        <v>356</v>
      </c>
      <c r="BX51" s="218"/>
      <c r="BY51" s="218"/>
      <c r="BZ51" s="343"/>
      <c r="CA51" s="191"/>
      <c r="CB51" s="191"/>
      <c r="CC51" s="191"/>
      <c r="CD51" s="191"/>
      <c r="CE51" s="191"/>
      <c r="DB51" s="178">
        <f>$J29</f>
        <v>16</v>
      </c>
    </row>
    <row r="52" spans="1:108" ht="14.1" customHeight="1">
      <c r="A52" s="356"/>
      <c r="B52" s="191"/>
      <c r="C52" s="357"/>
      <c r="J52" s="358" t="s">
        <v>266</v>
      </c>
      <c r="K52" s="359" t="s">
        <v>357</v>
      </c>
      <c r="L52" s="208"/>
      <c r="M52" s="208"/>
      <c r="N52" s="208"/>
      <c r="O52" s="208"/>
      <c r="P52" s="208"/>
      <c r="Q52" s="208"/>
      <c r="R52" s="208"/>
      <c r="S52" s="208"/>
      <c r="T52" s="360" t="s">
        <v>274</v>
      </c>
      <c r="U52" s="359" t="s">
        <v>358</v>
      </c>
      <c r="V52" s="208"/>
      <c r="W52" s="208"/>
      <c r="X52" s="355"/>
      <c r="AD52" s="337" t="s">
        <v>265</v>
      </c>
      <c r="AE52" s="361" t="s">
        <v>359</v>
      </c>
      <c r="AF52" s="208"/>
      <c r="AG52" s="208"/>
      <c r="AH52" s="208"/>
      <c r="AI52" s="208"/>
      <c r="AJ52" s="208"/>
      <c r="AK52" s="355"/>
      <c r="AP52" s="362" t="s">
        <v>265</v>
      </c>
      <c r="AQ52" s="363" t="s">
        <v>360</v>
      </c>
      <c r="AR52" s="208"/>
      <c r="AS52" s="208"/>
      <c r="AT52" s="208"/>
      <c r="AU52" s="208"/>
      <c r="AV52" s="208"/>
      <c r="AW52" s="360"/>
      <c r="AX52" s="360"/>
      <c r="AY52" s="360"/>
      <c r="AZ52" s="360"/>
      <c r="BA52" s="208"/>
      <c r="BB52" s="208"/>
      <c r="BC52" s="208"/>
      <c r="BD52" s="208"/>
      <c r="BE52" s="355"/>
      <c r="BG52" s="203"/>
      <c r="BH52" s="350"/>
      <c r="BI52" s="218"/>
      <c r="BJ52" s="218"/>
      <c r="BK52" s="191"/>
      <c r="BL52" s="218"/>
      <c r="BM52" s="342"/>
      <c r="BN52" s="191"/>
      <c r="BO52" s="191"/>
      <c r="BP52" s="191"/>
      <c r="BQ52" s="191"/>
      <c r="BR52" s="191"/>
      <c r="BV52" s="352" t="s">
        <v>266</v>
      </c>
      <c r="BW52" s="364" t="s">
        <v>361</v>
      </c>
      <c r="BX52" s="208"/>
      <c r="BY52" s="208"/>
      <c r="BZ52" s="355"/>
      <c r="CA52" s="191"/>
      <c r="CB52" s="191"/>
      <c r="CC52" s="191"/>
      <c r="CD52" s="191"/>
      <c r="CE52" s="191"/>
      <c r="CL52" s="303"/>
      <c r="DB52" s="265"/>
    </row>
    <row r="53" spans="1:108" ht="14.1" customHeight="1">
      <c r="A53" s="191"/>
      <c r="B53" s="191"/>
      <c r="C53" s="356"/>
      <c r="AD53" s="342"/>
      <c r="AE53" s="191"/>
      <c r="AF53" s="191"/>
      <c r="AG53" s="191"/>
      <c r="AH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G53" s="203"/>
      <c r="BH53" s="349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V53" s="351"/>
      <c r="BW53" s="191"/>
      <c r="BX53" s="218"/>
      <c r="BY53" s="218"/>
      <c r="BZ53" s="218"/>
      <c r="CA53" s="191"/>
      <c r="CB53" s="191"/>
      <c r="CC53" s="191"/>
      <c r="CD53" s="191"/>
      <c r="CE53" s="191"/>
      <c r="CL53" s="220"/>
      <c r="DD53" s="265"/>
    </row>
    <row r="54" spans="1:108" ht="14.1" customHeight="1">
      <c r="C54" s="365"/>
      <c r="K54" s="275"/>
      <c r="N54" s="176"/>
      <c r="R54" s="179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G54" s="351"/>
      <c r="BH54" s="349"/>
      <c r="BI54" s="218"/>
      <c r="BJ54" s="218"/>
      <c r="BK54" s="218"/>
      <c r="BL54" s="218"/>
      <c r="BM54" s="191"/>
      <c r="BN54" s="191"/>
    </row>
    <row r="55" spans="1:108" ht="14.1" customHeight="1">
      <c r="C55" s="365"/>
      <c r="K55" s="275"/>
      <c r="N55" s="176"/>
      <c r="R55" s="179"/>
      <c r="AB55" s="265"/>
      <c r="AP55" s="342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G55" s="351"/>
      <c r="BH55" s="191"/>
      <c r="BI55" s="218"/>
      <c r="BJ55" s="218"/>
      <c r="BK55" s="218"/>
      <c r="BL55" s="218"/>
      <c r="BM55" s="191"/>
      <c r="BN55" s="191"/>
      <c r="BV55" s="351"/>
      <c r="BW55" s="191"/>
      <c r="BX55" s="218"/>
      <c r="BY55" s="218"/>
      <c r="BZ55" s="218"/>
    </row>
    <row r="56" spans="1:108">
      <c r="C56" s="366"/>
      <c r="K56" s="275"/>
      <c r="N56" s="176"/>
      <c r="R56" s="179"/>
      <c r="AP56" s="367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H56" s="183"/>
      <c r="BW56" s="183"/>
    </row>
    <row r="57" spans="1:108">
      <c r="C57" s="368"/>
      <c r="N57" s="176"/>
      <c r="R57" s="179"/>
      <c r="AP57" s="367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W57" s="183"/>
    </row>
    <row r="58" spans="1:108">
      <c r="C58" s="368"/>
      <c r="N58" s="176"/>
      <c r="Q58" s="179"/>
      <c r="AO58" s="356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V58" s="183"/>
    </row>
    <row r="59" spans="1:108">
      <c r="C59" s="369"/>
      <c r="N59" s="176"/>
      <c r="Q59" s="179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V59" s="183"/>
    </row>
    <row r="60" spans="1:108">
      <c r="N60" s="176"/>
      <c r="Q60" s="179"/>
      <c r="AZ60" s="176"/>
      <c r="BV60" s="183"/>
    </row>
    <row r="61" spans="1:108">
      <c r="N61" s="176"/>
      <c r="Q61" s="179"/>
      <c r="AZ61" s="176"/>
      <c r="BV61" s="183"/>
    </row>
    <row r="62" spans="1:108" ht="12" customHeight="1">
      <c r="N62" s="176"/>
      <c r="Q62" s="179"/>
      <c r="AZ62" s="176"/>
      <c r="BV62" s="183"/>
    </row>
    <row r="63" spans="1:108">
      <c r="D63" s="191"/>
      <c r="E63" s="191"/>
      <c r="F63" s="285"/>
      <c r="G63" s="285"/>
      <c r="N63" s="176"/>
      <c r="Q63" s="179"/>
      <c r="AZ63" s="176"/>
      <c r="BV63" s="183"/>
    </row>
    <row r="64" spans="1:108">
      <c r="D64" s="191"/>
      <c r="E64" s="191"/>
      <c r="F64" s="285"/>
      <c r="G64" s="285"/>
      <c r="N64" s="176"/>
      <c r="Q64" s="179"/>
      <c r="AZ64" s="176"/>
      <c r="BG64" s="183"/>
      <c r="BV64" s="183"/>
    </row>
    <row r="65" spans="1:74">
      <c r="C65" s="220"/>
      <c r="D65" s="191"/>
      <c r="E65" s="191"/>
      <c r="F65" s="191"/>
      <c r="G65" s="191"/>
      <c r="N65" s="176"/>
      <c r="Q65" s="179"/>
      <c r="AZ65" s="176"/>
      <c r="BG65" s="183"/>
      <c r="BV65" s="183"/>
    </row>
    <row r="66" spans="1:74">
      <c r="A66" s="370"/>
      <c r="B66" s="180"/>
      <c r="D66" s="191"/>
      <c r="E66" s="191"/>
      <c r="F66" s="191"/>
      <c r="G66" s="191"/>
      <c r="N66" s="176"/>
      <c r="Q66" s="179"/>
      <c r="AZ66" s="176"/>
      <c r="BG66" s="183"/>
      <c r="BV66" s="183"/>
    </row>
    <row r="67" spans="1:74">
      <c r="A67" s="370"/>
      <c r="B67" s="180"/>
      <c r="D67" s="191"/>
      <c r="E67" s="191"/>
      <c r="F67" s="191"/>
      <c r="G67" s="191"/>
      <c r="N67" s="176"/>
      <c r="Q67" s="179"/>
      <c r="AZ67" s="176"/>
      <c r="BG67" s="183"/>
      <c r="BV67" s="183"/>
    </row>
    <row r="68" spans="1:74">
      <c r="N68" s="176"/>
      <c r="Q68" s="179"/>
      <c r="AZ68" s="176"/>
      <c r="BG68" s="183"/>
      <c r="BV68" s="183"/>
    </row>
    <row r="69" spans="1:74">
      <c r="N69" s="176"/>
      <c r="Q69" s="179"/>
      <c r="AZ69" s="176"/>
      <c r="BG69" s="183"/>
      <c r="BV69" s="183"/>
    </row>
    <row r="70" spans="1:74">
      <c r="N70" s="176"/>
      <c r="Q70" s="179"/>
      <c r="AZ70" s="176"/>
      <c r="BG70" s="183"/>
      <c r="BV70" s="183"/>
    </row>
    <row r="71" spans="1:74">
      <c r="N71" s="176"/>
      <c r="Q71" s="179"/>
      <c r="AZ71" s="176"/>
      <c r="BG71" s="183"/>
      <c r="BV71" s="183"/>
    </row>
    <row r="72" spans="1:74">
      <c r="N72" s="176"/>
      <c r="Q72" s="179"/>
      <c r="AZ72" s="176"/>
      <c r="BG72" s="183"/>
      <c r="BV72" s="183"/>
    </row>
    <row r="73" spans="1:74">
      <c r="N73" s="176"/>
      <c r="Q73" s="179"/>
      <c r="AZ73" s="176"/>
      <c r="BG73" s="183"/>
      <c r="BV73" s="183"/>
    </row>
    <row r="74" spans="1:74">
      <c r="N74" s="176"/>
      <c r="Q74" s="179"/>
      <c r="AZ74" s="176"/>
      <c r="BG74" s="183"/>
      <c r="BV74" s="183"/>
    </row>
    <row r="75" spans="1:74">
      <c r="N75" s="176"/>
      <c r="Q75" s="179"/>
      <c r="AZ75" s="176"/>
      <c r="BG75" s="183"/>
      <c r="BV75" s="183"/>
    </row>
    <row r="76" spans="1:74">
      <c r="N76" s="176"/>
      <c r="Q76" s="179"/>
      <c r="AZ76" s="176"/>
      <c r="BG76" s="183"/>
      <c r="BV76" s="183"/>
    </row>
    <row r="77" spans="1:74">
      <c r="N77" s="176"/>
      <c r="Q77" s="179"/>
      <c r="AZ77" s="176"/>
      <c r="BG77" s="183"/>
      <c r="BV77" s="183"/>
    </row>
    <row r="78" spans="1:74">
      <c r="N78" s="176"/>
      <c r="Q78" s="179"/>
      <c r="AZ78" s="176"/>
      <c r="BG78" s="183"/>
      <c r="BV78" s="183"/>
    </row>
    <row r="79" spans="1:74">
      <c r="N79" s="176"/>
      <c r="Q79" s="179"/>
      <c r="AZ79" s="176"/>
      <c r="BG79" s="183"/>
      <c r="BV79" s="183"/>
    </row>
    <row r="80" spans="1:74">
      <c r="N80" s="176"/>
      <c r="Q80" s="179"/>
      <c r="AZ80" s="176"/>
      <c r="BG80" s="183"/>
      <c r="BV80" s="183"/>
    </row>
    <row r="81" spans="6:74">
      <c r="F81" s="322"/>
      <c r="G81" s="322"/>
      <c r="N81" s="176"/>
      <c r="Q81" s="179"/>
      <c r="AZ81" s="176"/>
      <c r="BG81" s="183"/>
      <c r="BV81" s="183"/>
    </row>
    <row r="82" spans="6:74">
      <c r="N82" s="176"/>
      <c r="Q82" s="179"/>
      <c r="AZ82" s="176"/>
      <c r="BG82" s="183"/>
      <c r="BV82" s="183"/>
    </row>
    <row r="83" spans="6:74">
      <c r="N83" s="176"/>
      <c r="Q83" s="179"/>
      <c r="AZ83" s="176"/>
      <c r="BG83" s="183"/>
      <c r="BV83" s="183"/>
    </row>
    <row r="84" spans="6:74">
      <c r="N84" s="176"/>
      <c r="Q84" s="179"/>
      <c r="AZ84" s="176"/>
      <c r="BG84" s="183"/>
      <c r="BV84" s="183"/>
    </row>
    <row r="85" spans="6:74">
      <c r="N85" s="176"/>
      <c r="Q85" s="179"/>
      <c r="AZ85" s="176"/>
      <c r="BG85" s="183"/>
      <c r="BV85" s="183"/>
    </row>
    <row r="86" spans="6:74">
      <c r="N86" s="176"/>
      <c r="Q86" s="179"/>
      <c r="AZ86" s="176"/>
      <c r="BG86" s="183"/>
      <c r="BV86" s="183"/>
    </row>
    <row r="87" spans="6:74">
      <c r="N87" s="176"/>
      <c r="Q87" s="179"/>
      <c r="AZ87" s="176"/>
      <c r="BG87" s="183"/>
      <c r="BV87" s="183"/>
    </row>
    <row r="88" spans="6:74">
      <c r="N88" s="176"/>
      <c r="Q88" s="179"/>
      <c r="AZ88" s="176"/>
      <c r="BG88" s="183"/>
      <c r="BV88" s="183"/>
    </row>
    <row r="89" spans="6:74">
      <c r="N89" s="176"/>
      <c r="Q89" s="179"/>
      <c r="AZ89" s="176"/>
      <c r="BG89" s="183"/>
      <c r="BV89" s="183"/>
    </row>
    <row r="90" spans="6:74">
      <c r="N90" s="176"/>
      <c r="Q90" s="179"/>
      <c r="AZ90" s="176"/>
      <c r="BG90" s="183"/>
      <c r="BV90" s="183"/>
    </row>
    <row r="91" spans="6:74">
      <c r="N91" s="176"/>
      <c r="Q91" s="179"/>
      <c r="AZ91" s="176"/>
      <c r="BG91" s="183"/>
      <c r="BV91" s="183"/>
    </row>
    <row r="92" spans="6:74">
      <c r="N92" s="176"/>
      <c r="Q92" s="179"/>
      <c r="AZ92" s="176"/>
      <c r="BG92" s="183"/>
      <c r="BV92" s="183"/>
    </row>
    <row r="93" spans="6:74">
      <c r="N93" s="176"/>
      <c r="Q93" s="179"/>
      <c r="AZ93" s="176"/>
      <c r="BG93" s="183"/>
      <c r="BV93" s="183"/>
    </row>
    <row r="94" spans="6:74">
      <c r="N94" s="176"/>
      <c r="Q94" s="179"/>
      <c r="AZ94" s="176"/>
      <c r="BG94" s="183"/>
      <c r="BV94" s="183"/>
    </row>
    <row r="95" spans="6:74">
      <c r="N95" s="176"/>
      <c r="Q95" s="179"/>
      <c r="AZ95" s="176"/>
      <c r="BG95" s="183"/>
      <c r="BV95" s="183"/>
    </row>
    <row r="96" spans="6:74">
      <c r="N96" s="176"/>
      <c r="Q96" s="179"/>
      <c r="AZ96" s="176"/>
      <c r="BG96" s="183"/>
      <c r="BV96" s="183"/>
    </row>
    <row r="97" spans="1:74">
      <c r="N97" s="176"/>
      <c r="Q97" s="179"/>
      <c r="AZ97" s="176"/>
      <c r="BG97" s="183"/>
      <c r="BV97" s="183"/>
    </row>
    <row r="98" spans="1:74">
      <c r="N98" s="176"/>
      <c r="Q98" s="179"/>
      <c r="AZ98" s="176"/>
      <c r="BG98" s="183"/>
      <c r="BV98" s="183"/>
    </row>
    <row r="99" spans="1:74">
      <c r="N99" s="176"/>
      <c r="Q99" s="179"/>
      <c r="AZ99" s="176"/>
      <c r="BG99" s="183"/>
      <c r="BV99" s="183"/>
    </row>
    <row r="100" spans="1:74">
      <c r="N100" s="176"/>
      <c r="Q100" s="179"/>
      <c r="AZ100" s="176"/>
      <c r="BG100" s="183"/>
      <c r="BV100" s="183"/>
    </row>
    <row r="101" spans="1:74">
      <c r="N101" s="176"/>
      <c r="Q101" s="179"/>
      <c r="AZ101" s="176"/>
      <c r="BG101" s="183"/>
      <c r="BV101" s="183"/>
    </row>
    <row r="102" spans="1:74">
      <c r="N102" s="176"/>
      <c r="Q102" s="179"/>
      <c r="AZ102" s="176"/>
      <c r="BG102" s="183"/>
      <c r="BV102" s="183"/>
    </row>
    <row r="103" spans="1:74">
      <c r="N103" s="176"/>
      <c r="Q103" s="179"/>
      <c r="AZ103" s="176"/>
      <c r="BG103" s="183"/>
      <c r="BV103" s="183"/>
    </row>
    <row r="104" spans="1:74">
      <c r="N104" s="176"/>
      <c r="Q104" s="179"/>
      <c r="AZ104" s="176"/>
      <c r="BG104" s="183"/>
      <c r="BV104" s="183"/>
    </row>
    <row r="105" spans="1:74">
      <c r="E105" s="371"/>
      <c r="N105" s="176"/>
      <c r="Q105" s="179"/>
      <c r="AZ105" s="176"/>
      <c r="BG105" s="183"/>
      <c r="BV105" s="183"/>
    </row>
    <row r="106" spans="1:74">
      <c r="N106" s="176"/>
      <c r="Q106" s="179"/>
      <c r="AZ106" s="176"/>
      <c r="BG106" s="183"/>
      <c r="BV106" s="183"/>
    </row>
    <row r="107" spans="1:74">
      <c r="N107" s="176"/>
      <c r="Q107" s="179"/>
      <c r="AZ107" s="176"/>
      <c r="BG107" s="183"/>
      <c r="BV107" s="183"/>
    </row>
    <row r="108" spans="1:74">
      <c r="N108" s="176"/>
      <c r="Q108" s="179"/>
      <c r="AZ108" s="176"/>
      <c r="BG108" s="183"/>
      <c r="BV108" s="183"/>
    </row>
    <row r="109" spans="1:74">
      <c r="N109" s="176"/>
      <c r="Q109" s="179"/>
      <c r="AZ109" s="176"/>
      <c r="BG109" s="183"/>
      <c r="BV109" s="183"/>
    </row>
    <row r="110" spans="1:74">
      <c r="N110" s="176"/>
      <c r="Q110" s="179"/>
      <c r="AZ110" s="176"/>
      <c r="BG110" s="183"/>
      <c r="BV110" s="183"/>
    </row>
    <row r="111" spans="1:74">
      <c r="A111" s="370"/>
      <c r="B111" s="180"/>
      <c r="N111" s="176"/>
      <c r="Q111" s="179"/>
      <c r="AZ111" s="176"/>
      <c r="BG111" s="183"/>
      <c r="BV111" s="183"/>
    </row>
    <row r="112" spans="1:74">
      <c r="N112" s="176"/>
      <c r="Q112" s="179"/>
      <c r="AZ112" s="176"/>
      <c r="BG112" s="183"/>
      <c r="BV112" s="183"/>
    </row>
    <row r="113" spans="1:74">
      <c r="N113" s="176"/>
      <c r="Q113" s="179"/>
      <c r="AZ113" s="176"/>
      <c r="BG113" s="183"/>
      <c r="BV113" s="183"/>
    </row>
    <row r="114" spans="1:74">
      <c r="N114" s="176"/>
      <c r="Q114" s="179"/>
      <c r="AZ114" s="176"/>
      <c r="BG114" s="183"/>
      <c r="BV114" s="183"/>
    </row>
    <row r="115" spans="1:74">
      <c r="N115" s="176"/>
      <c r="Q115" s="179"/>
      <c r="AZ115" s="176"/>
      <c r="BG115" s="183"/>
      <c r="BV115" s="183"/>
    </row>
    <row r="116" spans="1:74">
      <c r="N116" s="176"/>
      <c r="Q116" s="179"/>
      <c r="AZ116" s="176"/>
      <c r="BG116" s="183"/>
      <c r="BV116" s="183"/>
    </row>
    <row r="117" spans="1:74">
      <c r="N117" s="176"/>
      <c r="Q117" s="179"/>
      <c r="AZ117" s="176"/>
      <c r="BG117" s="183"/>
      <c r="BV117" s="183"/>
    </row>
    <row r="118" spans="1:74">
      <c r="N118" s="176"/>
      <c r="Q118" s="179"/>
      <c r="AZ118" s="176"/>
      <c r="BG118" s="183"/>
      <c r="BV118" s="183"/>
    </row>
    <row r="119" spans="1:74">
      <c r="N119" s="176"/>
      <c r="Q119" s="179"/>
      <c r="AZ119" s="176"/>
      <c r="BG119" s="183"/>
      <c r="BV119" s="183"/>
    </row>
    <row r="120" spans="1:74">
      <c r="N120" s="176"/>
      <c r="Q120" s="179"/>
      <c r="AZ120" s="176"/>
      <c r="BG120" s="183"/>
      <c r="BV120" s="183"/>
    </row>
    <row r="121" spans="1:74">
      <c r="N121" s="176"/>
      <c r="Q121" s="179"/>
      <c r="AZ121" s="176"/>
      <c r="BG121" s="183"/>
      <c r="BV121" s="183"/>
    </row>
    <row r="122" spans="1:74">
      <c r="N122" s="176"/>
      <c r="Q122" s="179"/>
      <c r="AZ122" s="176"/>
      <c r="BG122" s="183"/>
      <c r="BV122" s="183"/>
    </row>
    <row r="123" spans="1:74">
      <c r="N123" s="176"/>
      <c r="Q123" s="179"/>
      <c r="AZ123" s="176"/>
      <c r="BG123" s="183"/>
      <c r="BV123" s="183"/>
    </row>
    <row r="124" spans="1:74">
      <c r="N124" s="176"/>
      <c r="Q124" s="179"/>
      <c r="AZ124" s="176"/>
      <c r="BG124" s="183"/>
      <c r="BV124" s="183"/>
    </row>
    <row r="125" spans="1:74">
      <c r="N125" s="176"/>
      <c r="Q125" s="179"/>
      <c r="AZ125" s="176"/>
      <c r="BG125" s="183"/>
      <c r="BV125" s="183"/>
    </row>
    <row r="126" spans="1:74">
      <c r="N126" s="176"/>
      <c r="Q126" s="179"/>
      <c r="AZ126" s="176"/>
      <c r="BG126" s="183"/>
      <c r="BV126" s="183"/>
    </row>
    <row r="127" spans="1:74">
      <c r="N127" s="176"/>
      <c r="Q127" s="179"/>
      <c r="AZ127" s="176"/>
      <c r="BG127" s="183"/>
      <c r="BV127" s="183"/>
    </row>
    <row r="128" spans="1:74">
      <c r="A128" s="180"/>
      <c r="N128" s="176"/>
      <c r="Q128" s="179"/>
      <c r="AZ128" s="176"/>
      <c r="BG128" s="183"/>
      <c r="BV128" s="183"/>
    </row>
    <row r="129" spans="1:74">
      <c r="A129" s="180"/>
      <c r="N129" s="176"/>
      <c r="Q129" s="179"/>
      <c r="AZ129" s="176"/>
      <c r="BG129" s="183"/>
      <c r="BV129" s="183"/>
    </row>
    <row r="130" spans="1:74">
      <c r="A130" s="180"/>
      <c r="B130" s="180"/>
      <c r="N130" s="176"/>
      <c r="Q130" s="179"/>
      <c r="AZ130" s="176"/>
      <c r="BG130" s="183"/>
      <c r="BV130" s="183"/>
    </row>
    <row r="131" spans="1:74">
      <c r="N131" s="176"/>
      <c r="Q131" s="179"/>
      <c r="AZ131" s="176"/>
      <c r="BG131" s="183"/>
      <c r="BV131" s="183"/>
    </row>
    <row r="132" spans="1:74">
      <c r="A132" s="180"/>
      <c r="B132" s="180"/>
      <c r="N132" s="176"/>
      <c r="Q132" s="179"/>
      <c r="AZ132" s="176"/>
      <c r="BG132" s="183"/>
      <c r="BV132" s="183"/>
    </row>
    <row r="133" spans="1:74">
      <c r="N133" s="176"/>
      <c r="Q133" s="179"/>
      <c r="AZ133" s="176"/>
      <c r="BG133" s="183"/>
      <c r="BV133" s="183"/>
    </row>
    <row r="134" spans="1:74">
      <c r="A134" s="180"/>
      <c r="B134" s="180"/>
      <c r="N134" s="176"/>
      <c r="Q134" s="179"/>
      <c r="AZ134" s="176"/>
      <c r="BG134" s="183"/>
      <c r="BV134" s="183"/>
    </row>
    <row r="135" spans="1:74">
      <c r="N135" s="176"/>
      <c r="Q135" s="179"/>
      <c r="AZ135" s="176"/>
      <c r="BG135" s="183"/>
      <c r="BV135" s="183"/>
    </row>
    <row r="136" spans="1:74">
      <c r="A136" s="180"/>
      <c r="B136" s="180"/>
      <c r="N136" s="176"/>
      <c r="Q136" s="179"/>
      <c r="AZ136" s="176"/>
      <c r="BG136" s="183"/>
      <c r="BV136" s="183"/>
    </row>
    <row r="137" spans="1:74">
      <c r="N137" s="176"/>
      <c r="Q137" s="179"/>
      <c r="AZ137" s="176"/>
      <c r="BG137" s="183"/>
      <c r="BV137" s="183"/>
    </row>
    <row r="138" spans="1:74">
      <c r="A138" s="180"/>
      <c r="B138" s="180"/>
      <c r="N138" s="176"/>
      <c r="Q138" s="179"/>
      <c r="AZ138" s="176"/>
      <c r="BG138" s="183"/>
      <c r="BV138" s="183"/>
    </row>
    <row r="139" spans="1:74">
      <c r="N139" s="176"/>
      <c r="Q139" s="179"/>
      <c r="AZ139" s="176"/>
      <c r="BG139" s="183"/>
      <c r="BV139" s="183"/>
    </row>
    <row r="140" spans="1:74">
      <c r="A140" s="180"/>
      <c r="B140" s="180"/>
      <c r="N140" s="176"/>
      <c r="Q140" s="179"/>
      <c r="AZ140" s="176"/>
      <c r="BG140" s="183"/>
      <c r="BV140" s="183"/>
    </row>
    <row r="141" spans="1:74">
      <c r="N141" s="176"/>
      <c r="Q141" s="179"/>
      <c r="AZ141" s="176"/>
      <c r="BG141" s="183"/>
      <c r="BV141" s="183"/>
    </row>
    <row r="142" spans="1:74">
      <c r="A142" s="180"/>
      <c r="B142" s="180"/>
      <c r="N142" s="176"/>
      <c r="Q142" s="179"/>
      <c r="AZ142" s="176"/>
      <c r="BG142" s="183"/>
      <c r="BV142" s="183"/>
    </row>
    <row r="143" spans="1:74">
      <c r="N143" s="176"/>
      <c r="Q143" s="179"/>
      <c r="AZ143" s="176"/>
      <c r="BG143" s="183"/>
      <c r="BV143" s="183"/>
    </row>
    <row r="144" spans="1:74">
      <c r="A144" s="180"/>
      <c r="B144" s="180"/>
      <c r="N144" s="176"/>
      <c r="Q144" s="179"/>
      <c r="AZ144" s="176"/>
      <c r="BG144" s="183"/>
      <c r="BV144" s="183"/>
    </row>
    <row r="145" spans="1:74">
      <c r="N145" s="176"/>
      <c r="Q145" s="179"/>
      <c r="AZ145" s="176"/>
      <c r="BG145" s="183"/>
      <c r="BV145" s="183"/>
    </row>
    <row r="146" spans="1:74">
      <c r="N146" s="176"/>
      <c r="Q146" s="179"/>
      <c r="AZ146" s="176"/>
      <c r="BG146" s="183"/>
      <c r="BV146" s="183"/>
    </row>
    <row r="147" spans="1:74">
      <c r="N147" s="176"/>
      <c r="Q147" s="179"/>
      <c r="AZ147" s="176"/>
      <c r="BG147" s="183"/>
      <c r="BV147" s="183"/>
    </row>
    <row r="148" spans="1:74">
      <c r="A148" s="180"/>
      <c r="N148" s="176"/>
      <c r="Q148" s="179"/>
      <c r="AZ148" s="176"/>
      <c r="BG148" s="183"/>
      <c r="BV148" s="183"/>
    </row>
    <row r="149" spans="1:74">
      <c r="A149" s="180"/>
      <c r="N149" s="176"/>
      <c r="Q149" s="179"/>
      <c r="AZ149" s="176"/>
      <c r="BG149" s="183"/>
      <c r="BV149" s="183"/>
    </row>
    <row r="150" spans="1:74">
      <c r="A150" s="180"/>
      <c r="B150" s="180"/>
      <c r="N150" s="176"/>
      <c r="Q150" s="179"/>
      <c r="AZ150" s="176"/>
      <c r="BG150" s="183"/>
      <c r="BV150" s="183"/>
    </row>
    <row r="151" spans="1:74">
      <c r="B151" s="180"/>
      <c r="N151" s="176"/>
      <c r="Q151" s="179"/>
      <c r="AZ151" s="176"/>
      <c r="BG151" s="183"/>
      <c r="BV151" s="183"/>
    </row>
    <row r="152" spans="1:74">
      <c r="B152" s="180"/>
      <c r="N152" s="176"/>
      <c r="Q152" s="179"/>
      <c r="AZ152" s="176"/>
      <c r="BG152" s="183"/>
      <c r="BV152" s="183"/>
    </row>
    <row r="153" spans="1:74">
      <c r="B153" s="180"/>
      <c r="N153" s="176"/>
      <c r="Q153" s="179"/>
      <c r="AZ153" s="176"/>
      <c r="BG153" s="183"/>
      <c r="BV153" s="183"/>
    </row>
    <row r="154" spans="1:74">
      <c r="B154" s="180"/>
      <c r="N154" s="176"/>
      <c r="Q154" s="179"/>
      <c r="AZ154" s="176"/>
      <c r="BG154" s="183"/>
      <c r="BV154" s="183"/>
    </row>
    <row r="155" spans="1:74">
      <c r="B155" s="180"/>
      <c r="N155" s="176"/>
      <c r="Q155" s="179"/>
      <c r="AZ155" s="176"/>
      <c r="BG155" s="183"/>
      <c r="BV155" s="183"/>
    </row>
    <row r="156" spans="1:74">
      <c r="B156" s="180"/>
      <c r="N156" s="176"/>
      <c r="Q156" s="179"/>
      <c r="AZ156" s="176"/>
      <c r="BG156" s="183"/>
      <c r="BV156" s="183"/>
    </row>
    <row r="157" spans="1:74">
      <c r="B157" s="180"/>
      <c r="N157" s="176"/>
      <c r="Q157" s="179"/>
      <c r="AZ157" s="176"/>
      <c r="BG157" s="183"/>
      <c r="BV157" s="183"/>
    </row>
    <row r="158" spans="1:74">
      <c r="N158" s="176"/>
      <c r="Q158" s="179"/>
      <c r="AZ158" s="176"/>
      <c r="BG158" s="183"/>
      <c r="BV158" s="183"/>
    </row>
    <row r="159" spans="1:74">
      <c r="N159" s="176"/>
      <c r="Q159" s="179"/>
      <c r="AZ159" s="176"/>
      <c r="BG159" s="183"/>
      <c r="BV159" s="183"/>
    </row>
    <row r="160" spans="1:74">
      <c r="N160" s="176"/>
      <c r="Q160" s="179"/>
      <c r="AZ160" s="176"/>
      <c r="BG160" s="183"/>
      <c r="BV160" s="183"/>
    </row>
    <row r="161" spans="1:74">
      <c r="A161" s="180"/>
      <c r="B161" s="180"/>
      <c r="N161" s="176"/>
      <c r="Q161" s="179"/>
      <c r="AZ161" s="176"/>
      <c r="BG161" s="183"/>
      <c r="BV161" s="183"/>
    </row>
    <row r="162" spans="1:74">
      <c r="B162" s="180"/>
      <c r="N162" s="176"/>
      <c r="Q162" s="179"/>
      <c r="AZ162" s="176"/>
      <c r="BG162" s="183"/>
      <c r="BV162" s="183"/>
    </row>
    <row r="163" spans="1:74">
      <c r="N163" s="176"/>
      <c r="Q163" s="179"/>
      <c r="AZ163" s="176"/>
      <c r="BG163" s="183"/>
      <c r="BV163" s="183"/>
    </row>
    <row r="164" spans="1:74">
      <c r="N164" s="176"/>
      <c r="Q164" s="179"/>
      <c r="AZ164" s="176"/>
      <c r="BG164" s="183"/>
      <c r="BV164" s="183"/>
    </row>
    <row r="165" spans="1:74">
      <c r="N165" s="176"/>
      <c r="Q165" s="179"/>
      <c r="AZ165" s="176"/>
      <c r="BG165" s="183"/>
      <c r="BV165" s="183"/>
    </row>
    <row r="166" spans="1:74">
      <c r="N166" s="176"/>
      <c r="Q166" s="179"/>
      <c r="AZ166" s="176"/>
      <c r="BG166" s="183"/>
      <c r="BV166" s="183"/>
    </row>
    <row r="167" spans="1:74">
      <c r="N167" s="176"/>
      <c r="Q167" s="179"/>
      <c r="AZ167" s="176"/>
      <c r="BG167" s="183"/>
      <c r="BV167" s="183"/>
    </row>
    <row r="168" spans="1:74">
      <c r="A168" s="180"/>
      <c r="N168" s="176"/>
      <c r="Q168" s="179"/>
      <c r="AZ168" s="176"/>
      <c r="BG168" s="183"/>
      <c r="BV168" s="183"/>
    </row>
    <row r="169" spans="1:74">
      <c r="A169" s="180"/>
      <c r="N169" s="176"/>
      <c r="Q169" s="179"/>
      <c r="AZ169" s="176"/>
      <c r="BG169" s="183"/>
      <c r="BV169" s="183"/>
    </row>
    <row r="170" spans="1:74">
      <c r="A170" s="180"/>
      <c r="B170" s="180"/>
      <c r="N170" s="176"/>
      <c r="Q170" s="179"/>
      <c r="AZ170" s="176"/>
      <c r="BG170" s="183"/>
      <c r="BV170" s="183"/>
    </row>
    <row r="171" spans="1:74">
      <c r="B171" s="180"/>
      <c r="N171" s="176"/>
      <c r="Q171" s="179"/>
      <c r="AZ171" s="176"/>
      <c r="BG171" s="183"/>
      <c r="BV171" s="183"/>
    </row>
    <row r="172" spans="1:74">
      <c r="A172" s="180"/>
      <c r="B172" s="180"/>
      <c r="N172" s="176"/>
      <c r="Q172" s="179"/>
      <c r="AZ172" s="176"/>
      <c r="BG172" s="183"/>
      <c r="BV172" s="183"/>
    </row>
    <row r="173" spans="1:74">
      <c r="N173" s="176"/>
      <c r="Q173" s="179"/>
      <c r="AZ173" s="176"/>
      <c r="BG173" s="183"/>
      <c r="BV173" s="183"/>
    </row>
    <row r="174" spans="1:74">
      <c r="N174" s="176"/>
      <c r="Q174" s="179"/>
      <c r="AZ174" s="176"/>
      <c r="BG174" s="183"/>
      <c r="BV174" s="183"/>
    </row>
    <row r="175" spans="1:74">
      <c r="AZ175" s="176"/>
      <c r="BC175" s="183"/>
    </row>
    <row r="176" spans="1:74">
      <c r="AZ176" s="176"/>
      <c r="BC176" s="183"/>
    </row>
    <row r="177" spans="52:55">
      <c r="AZ177" s="176"/>
      <c r="BC177" s="183"/>
    </row>
    <row r="178" spans="52:55">
      <c r="AZ178" s="176"/>
      <c r="BC178" s="183"/>
    </row>
    <row r="179" spans="52:55">
      <c r="AZ179" s="176"/>
      <c r="BC179" s="183"/>
    </row>
    <row r="180" spans="52:55">
      <c r="AZ180" s="176"/>
      <c r="BC180" s="183"/>
    </row>
    <row r="181" spans="52:55">
      <c r="AZ181" s="176"/>
      <c r="BC181" s="183"/>
    </row>
    <row r="182" spans="52:55">
      <c r="AZ182" s="176"/>
      <c r="BC182" s="183"/>
    </row>
    <row r="183" spans="52:55">
      <c r="AZ183" s="176"/>
      <c r="BC183" s="183"/>
    </row>
    <row r="184" spans="52:55">
      <c r="AZ184" s="176"/>
      <c r="BC184" s="183"/>
    </row>
    <row r="185" spans="52:55">
      <c r="AZ185" s="176"/>
      <c r="BC185" s="183"/>
    </row>
    <row r="186" spans="52:55">
      <c r="AZ186" s="176"/>
      <c r="BC186" s="183"/>
    </row>
    <row r="187" spans="52:55">
      <c r="AZ187" s="176"/>
      <c r="BC187" s="183"/>
    </row>
    <row r="188" spans="52:55">
      <c r="AZ188" s="176"/>
      <c r="BC188" s="183"/>
    </row>
    <row r="189" spans="52:55">
      <c r="AZ189" s="176"/>
      <c r="BC189" s="183"/>
    </row>
    <row r="190" spans="52:55">
      <c r="AZ190" s="176"/>
      <c r="BC190" s="183"/>
    </row>
    <row r="191" spans="52:55">
      <c r="AZ191" s="176"/>
      <c r="BC191" s="183"/>
    </row>
    <row r="192" spans="52:55">
      <c r="AZ192" s="176"/>
      <c r="BC192" s="183"/>
    </row>
    <row r="193" spans="52:55">
      <c r="AZ193" s="176"/>
      <c r="BC193" s="183"/>
    </row>
    <row r="194" spans="52:55">
      <c r="AZ194" s="176"/>
      <c r="BC194" s="183"/>
    </row>
    <row r="195" spans="52:55">
      <c r="AZ195" s="176"/>
      <c r="BC195" s="183"/>
    </row>
    <row r="196" spans="52:55">
      <c r="AZ196" s="176"/>
      <c r="BC196" s="183"/>
    </row>
    <row r="197" spans="52:55">
      <c r="AZ197" s="176"/>
      <c r="BC197" s="183"/>
    </row>
    <row r="198" spans="52:55">
      <c r="AZ198" s="176"/>
      <c r="BC198" s="183"/>
    </row>
    <row r="199" spans="52:55">
      <c r="AZ199" s="176"/>
      <c r="BC199" s="183"/>
    </row>
    <row r="200" spans="52:55">
      <c r="AZ200" s="176"/>
      <c r="BC200" s="183"/>
    </row>
    <row r="201" spans="52:55">
      <c r="AZ201" s="176"/>
      <c r="BC201" s="183"/>
    </row>
    <row r="202" spans="52:55">
      <c r="AZ202" s="176"/>
      <c r="BC202" s="183"/>
    </row>
    <row r="203" spans="52:55">
      <c r="AZ203" s="176"/>
      <c r="BC203" s="183"/>
    </row>
    <row r="204" spans="52:55">
      <c r="AZ204" s="176"/>
      <c r="BC204" s="183"/>
    </row>
    <row r="205" spans="52:55">
      <c r="AZ205" s="176"/>
      <c r="BC205" s="183"/>
    </row>
    <row r="206" spans="52:55">
      <c r="AZ206" s="176"/>
      <c r="BC206" s="183"/>
    </row>
    <row r="207" spans="52:55">
      <c r="AZ207" s="176"/>
      <c r="BC207" s="183"/>
    </row>
    <row r="208" spans="52:55">
      <c r="AZ208" s="176"/>
      <c r="BC208" s="183"/>
    </row>
    <row r="209" spans="52:55">
      <c r="AZ209" s="176"/>
      <c r="BC209" s="183"/>
    </row>
    <row r="210" spans="52:55">
      <c r="AZ210" s="176"/>
      <c r="BC210" s="183"/>
    </row>
    <row r="211" spans="52:55">
      <c r="AZ211" s="176"/>
      <c r="BC211" s="183"/>
    </row>
    <row r="212" spans="52:55">
      <c r="AZ212" s="176"/>
      <c r="BC212" s="183"/>
    </row>
    <row r="213" spans="52:55">
      <c r="AZ213" s="176"/>
      <c r="BC213" s="183"/>
    </row>
    <row r="214" spans="52:55">
      <c r="AZ214" s="176"/>
      <c r="BC214" s="183"/>
    </row>
    <row r="215" spans="52:55">
      <c r="AZ215" s="176"/>
      <c r="BC215" s="183"/>
    </row>
    <row r="216" spans="52:55">
      <c r="AZ216" s="176"/>
      <c r="BC216" s="183"/>
    </row>
  </sheetData>
  <printOptions horizontalCentered="1" gridLinesSet="0"/>
  <pageMargins left="0.25" right="0.25" top="0.7" bottom="0.37" header="0.5" footer="0.5"/>
  <pageSetup scale="83" orientation="landscape" r:id="rId1"/>
  <headerFooter alignWithMargins="0"/>
  <colBreaks count="5" manualBreakCount="5">
    <brk id="9" max="51" man="1"/>
    <brk id="29" max="51" man="1"/>
    <brk id="41" max="51" man="1"/>
    <brk id="58" max="51" man="1"/>
    <brk id="73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580A7-45EF-475B-902F-D9500CD07371}">
  <dimension ref="A1:DD216"/>
  <sheetViews>
    <sheetView showGridLines="0" zoomScaleNormal="100" workbookViewId="0"/>
  </sheetViews>
  <sheetFormatPr defaultColWidth="10.7109375" defaultRowHeight="12.75"/>
  <cols>
    <col min="1" max="1" width="29.28515625" style="176" customWidth="1"/>
    <col min="2" max="2" width="11.140625" style="176" customWidth="1"/>
    <col min="3" max="3" width="13" style="176" customWidth="1"/>
    <col min="4" max="4" width="4.7109375" style="176" customWidth="1"/>
    <col min="5" max="5" width="44.85546875" style="176" customWidth="1"/>
    <col min="6" max="6" width="9.140625" style="176" bestFit="1" customWidth="1"/>
    <col min="7" max="8" width="11.7109375" style="176" bestFit="1" customWidth="1"/>
    <col min="9" max="9" width="3.7109375" style="176" customWidth="1"/>
    <col min="10" max="10" width="2.85546875" style="176" customWidth="1"/>
    <col min="11" max="11" width="4" style="176" customWidth="1"/>
    <col min="12" max="12" width="10.28515625" style="176" customWidth="1"/>
    <col min="13" max="13" width="9" style="176" customWidth="1"/>
    <col min="14" max="14" width="10.42578125" style="179" bestFit="1" customWidth="1"/>
    <col min="15" max="15" width="10.42578125" style="176" bestFit="1" customWidth="1"/>
    <col min="16" max="17" width="7.7109375" style="176" bestFit="1" customWidth="1"/>
    <col min="18" max="18" width="7.42578125" style="176" bestFit="1" customWidth="1"/>
    <col min="19" max="19" width="9.28515625" style="176" bestFit="1" customWidth="1"/>
    <col min="20" max="20" width="7.85546875" style="176" bestFit="1" customWidth="1"/>
    <col min="21" max="22" width="9.140625" style="176" bestFit="1" customWidth="1"/>
    <col min="23" max="23" width="10.28515625" style="176" bestFit="1" customWidth="1"/>
    <col min="24" max="24" width="8.85546875" style="176" customWidth="1"/>
    <col min="25" max="25" width="8" style="176" bestFit="1" customWidth="1"/>
    <col min="26" max="26" width="8.140625" style="176" bestFit="1" customWidth="1"/>
    <col min="27" max="27" width="9.28515625" style="176" customWidth="1"/>
    <col min="28" max="28" width="9.140625" style="176" bestFit="1" customWidth="1"/>
    <col min="29" max="29" width="3.5703125" style="176" customWidth="1"/>
    <col min="30" max="30" width="2.85546875" style="176" customWidth="1"/>
    <col min="31" max="31" width="7.85546875" style="176" customWidth="1"/>
    <col min="32" max="32" width="12.7109375" style="176" customWidth="1"/>
    <col min="33" max="33" width="10.140625" style="176" customWidth="1"/>
    <col min="34" max="34" width="9.140625" style="176" bestFit="1" customWidth="1"/>
    <col min="35" max="35" width="2.7109375" style="176" customWidth="1"/>
    <col min="36" max="36" width="8" style="176" bestFit="1" customWidth="1"/>
    <col min="37" max="37" width="8.140625" style="176" bestFit="1" customWidth="1"/>
    <col min="38" max="38" width="9.5703125" style="176" customWidth="1"/>
    <col min="39" max="39" width="2.7109375" style="176" customWidth="1"/>
    <col min="40" max="40" width="9.140625" style="176" bestFit="1" customWidth="1"/>
    <col min="41" max="41" width="3.85546875" style="176" customWidth="1"/>
    <col min="42" max="42" width="3.28515625" style="176" customWidth="1"/>
    <col min="43" max="43" width="7.85546875" style="176" customWidth="1"/>
    <col min="44" max="44" width="8.42578125" style="176" bestFit="1" customWidth="1"/>
    <col min="45" max="45" width="9.140625" style="176" bestFit="1" customWidth="1"/>
    <col min="46" max="47" width="8.28515625" style="176" bestFit="1" customWidth="1"/>
    <col min="48" max="48" width="14.28515625" style="176" customWidth="1"/>
    <col min="49" max="49" width="12.5703125" style="176" bestFit="1" customWidth="1"/>
    <col min="50" max="50" width="11.140625" style="176" hidden="1" customWidth="1"/>
    <col min="51" max="51" width="2.7109375" style="176" hidden="1" customWidth="1"/>
    <col min="52" max="52" width="10.140625" style="183" customWidth="1"/>
    <col min="53" max="53" width="2.7109375" style="176" customWidth="1"/>
    <col min="54" max="54" width="8.140625" style="176" bestFit="1" customWidth="1"/>
    <col min="55" max="55" width="11.140625" style="176" bestFit="1" customWidth="1"/>
    <col min="56" max="56" width="8.140625" style="176" bestFit="1" customWidth="1"/>
    <col min="57" max="57" width="9.140625" style="176" bestFit="1" customWidth="1"/>
    <col min="58" max="58" width="3.7109375" style="176" customWidth="1"/>
    <col min="59" max="59" width="2.85546875" style="176" customWidth="1"/>
    <col min="60" max="60" width="9.85546875" style="176" customWidth="1"/>
    <col min="61" max="61" width="9.85546875" style="176" bestFit="1" customWidth="1"/>
    <col min="62" max="62" width="9.28515625" style="176" bestFit="1" customWidth="1"/>
    <col min="63" max="63" width="8.140625" style="176" bestFit="1" customWidth="1"/>
    <col min="64" max="64" width="7.42578125" style="176" bestFit="1" customWidth="1"/>
    <col min="65" max="65" width="10.140625" style="176" bestFit="1" customWidth="1"/>
    <col min="66" max="66" width="8.28515625" style="176" bestFit="1" customWidth="1"/>
    <col min="67" max="67" width="10.85546875" style="176" hidden="1" customWidth="1"/>
    <col min="68" max="68" width="9.140625" style="176" bestFit="1" customWidth="1"/>
    <col min="69" max="69" width="2.7109375" style="176" customWidth="1"/>
    <col min="70" max="70" width="9.85546875" style="176" bestFit="1" customWidth="1"/>
    <col min="71" max="71" width="2.7109375" style="176" customWidth="1"/>
    <col min="72" max="72" width="9.140625" style="176" bestFit="1" customWidth="1"/>
    <col min="73" max="73" width="3.7109375" style="176" customWidth="1"/>
    <col min="74" max="74" width="3.5703125" style="176" customWidth="1"/>
    <col min="75" max="75" width="7.28515625" style="176" customWidth="1"/>
    <col min="76" max="76" width="9.85546875" style="176" bestFit="1" customWidth="1"/>
    <col min="77" max="77" width="9.85546875" style="176" customWidth="1"/>
    <col min="78" max="78" width="8.28515625" style="176" bestFit="1" customWidth="1"/>
    <col min="79" max="79" width="9.140625" style="176" bestFit="1" customWidth="1"/>
    <col min="80" max="80" width="2.7109375" style="176" customWidth="1"/>
    <col min="81" max="81" width="8.140625" style="176" bestFit="1" customWidth="1"/>
    <col min="82" max="82" width="11.140625" style="176" bestFit="1" customWidth="1"/>
    <col min="83" max="83" width="8.140625" style="176" bestFit="1" customWidth="1"/>
    <col min="84" max="84" width="2.7109375" style="176" customWidth="1"/>
    <col min="85" max="85" width="9.140625" style="176" bestFit="1" customWidth="1"/>
    <col min="86" max="86" width="8.7109375" style="176" customWidth="1"/>
    <col min="87" max="88" width="10.7109375" style="176" customWidth="1"/>
    <col min="89" max="89" width="1.7109375" style="176" customWidth="1"/>
    <col min="90" max="93" width="8.7109375" style="176" customWidth="1"/>
    <col min="94" max="94" width="1.7109375" style="176" customWidth="1"/>
    <col min="95" max="95" width="9.7109375" style="176" customWidth="1"/>
    <col min="96" max="96" width="2.7109375" style="176" customWidth="1"/>
    <col min="97" max="97" width="10.7109375" style="176" customWidth="1"/>
    <col min="98" max="98" width="8.7109375" style="176" customWidth="1"/>
    <col min="99" max="99" width="9.7109375" style="176" customWidth="1"/>
    <col min="100" max="246" width="8.7109375" style="176" customWidth="1"/>
    <col min="247" max="16384" width="10.7109375" style="176"/>
  </cols>
  <sheetData>
    <row r="1" spans="1:106">
      <c r="A1" s="173" t="s">
        <v>198</v>
      </c>
      <c r="B1" s="173"/>
      <c r="C1" s="174"/>
      <c r="D1" s="173"/>
      <c r="E1" s="174"/>
      <c r="F1" s="173"/>
      <c r="G1" s="173"/>
      <c r="H1" s="175"/>
      <c r="K1" s="177" t="s">
        <v>199</v>
      </c>
      <c r="M1" s="178"/>
      <c r="N1" s="176"/>
      <c r="R1" s="179"/>
      <c r="T1" s="180"/>
      <c r="U1" s="180"/>
      <c r="AD1" s="177" t="s">
        <v>200</v>
      </c>
      <c r="AF1" s="178"/>
      <c r="AG1" s="180"/>
      <c r="AP1" s="177" t="s">
        <v>201</v>
      </c>
      <c r="AR1" s="178"/>
      <c r="AZ1" s="176"/>
      <c r="BC1" s="181"/>
      <c r="BG1" s="177" t="s">
        <v>202</v>
      </c>
      <c r="BJ1" s="180"/>
      <c r="BV1" s="177" t="s">
        <v>203</v>
      </c>
      <c r="BY1" s="180"/>
    </row>
    <row r="2" spans="1:106">
      <c r="A2" s="174" t="s">
        <v>204</v>
      </c>
      <c r="B2" s="173"/>
      <c r="C2" s="173"/>
      <c r="D2" s="173"/>
      <c r="E2" s="173"/>
      <c r="F2" s="173"/>
      <c r="G2" s="173"/>
      <c r="H2" s="175"/>
      <c r="K2" s="177" t="s">
        <v>205</v>
      </c>
      <c r="N2" s="176"/>
      <c r="R2" s="179"/>
      <c r="T2" s="180"/>
      <c r="U2" s="180"/>
      <c r="AD2" s="177" t="s">
        <v>206</v>
      </c>
      <c r="AG2" s="180"/>
      <c r="AP2" s="177" t="s">
        <v>207</v>
      </c>
      <c r="AZ2" s="176"/>
      <c r="BC2" s="181"/>
      <c r="BD2" s="181"/>
      <c r="BG2" s="177" t="s">
        <v>208</v>
      </c>
      <c r="BJ2" s="180"/>
      <c r="BO2" s="180"/>
      <c r="BV2" s="177" t="s">
        <v>209</v>
      </c>
      <c r="BY2" s="180"/>
    </row>
    <row r="3" spans="1:106">
      <c r="B3" s="182"/>
      <c r="C3" s="182"/>
      <c r="N3" s="176"/>
      <c r="R3" s="179"/>
      <c r="AZ3" s="176"/>
      <c r="BD3" s="181"/>
      <c r="BG3" s="183"/>
      <c r="BO3" s="180"/>
      <c r="BV3" s="183"/>
    </row>
    <row r="4" spans="1:106">
      <c r="A4" s="184" t="s">
        <v>210</v>
      </c>
      <c r="B4" s="185" t="s">
        <v>0</v>
      </c>
      <c r="K4" s="180" t="s">
        <v>210</v>
      </c>
      <c r="M4" s="186" t="str">
        <f>B4</f>
        <v>Montana-Dakota Utilities Co.</v>
      </c>
      <c r="N4" s="176"/>
      <c r="R4" s="179"/>
      <c r="S4" s="187"/>
      <c r="AD4" s="180" t="s">
        <v>210</v>
      </c>
      <c r="AF4" s="186" t="str">
        <f>B4</f>
        <v>Montana-Dakota Utilities Co.</v>
      </c>
      <c r="AP4" s="180" t="s">
        <v>211</v>
      </c>
      <c r="AR4" s="186" t="str">
        <f>AF4</f>
        <v>Montana-Dakota Utilities Co.</v>
      </c>
      <c r="AZ4" s="176"/>
      <c r="BH4" s="188" t="s">
        <v>211</v>
      </c>
      <c r="BI4" s="186" t="str">
        <f>AR4</f>
        <v>Montana-Dakota Utilities Co.</v>
      </c>
      <c r="BW4" s="188" t="s">
        <v>211</v>
      </c>
      <c r="BX4" s="186" t="str">
        <f>BI4</f>
        <v>Montana-Dakota Utilities Co.</v>
      </c>
    </row>
    <row r="5" spans="1:106">
      <c r="A5" s="184" t="s">
        <v>212</v>
      </c>
      <c r="B5" s="189" t="s">
        <v>367</v>
      </c>
      <c r="K5" s="180" t="s">
        <v>212</v>
      </c>
      <c r="M5" s="186" t="str">
        <f>$B$5</f>
        <v>Commercial 95+% AFUE Furnace - Replacement</v>
      </c>
      <c r="N5" s="176"/>
      <c r="R5" s="179"/>
      <c r="AD5" s="180" t="s">
        <v>212</v>
      </c>
      <c r="AF5" s="186" t="str">
        <f>$B$5</f>
        <v>Commercial 95+% AFUE Furnace - Replacement</v>
      </c>
      <c r="AP5" s="180" t="s">
        <v>214</v>
      </c>
      <c r="AR5" s="186" t="str">
        <f>$B$5</f>
        <v>Commercial 95+% AFUE Furnace - Replacement</v>
      </c>
      <c r="AZ5" s="176"/>
      <c r="BH5" s="188" t="s">
        <v>214</v>
      </c>
      <c r="BI5" s="186" t="str">
        <f>$B$5</f>
        <v>Commercial 95+% AFUE Furnace - Replacement</v>
      </c>
      <c r="BW5" s="188" t="s">
        <v>214</v>
      </c>
      <c r="BX5" s="186" t="str">
        <f>$B$5</f>
        <v>Commercial 95+% AFUE Furnace - Replacement</v>
      </c>
    </row>
    <row r="6" spans="1:106">
      <c r="A6" s="184" t="s">
        <v>215</v>
      </c>
      <c r="B6" s="190">
        <f>'Total Program'!$B$6</f>
        <v>2018</v>
      </c>
      <c r="N6" s="176"/>
      <c r="R6" s="179"/>
      <c r="AZ6" s="176"/>
      <c r="BG6" s="183"/>
      <c r="BV6" s="183"/>
    </row>
    <row r="7" spans="1:106">
      <c r="M7" s="191"/>
      <c r="N7" s="192" t="s">
        <v>41</v>
      </c>
      <c r="O7" s="193"/>
      <c r="P7" s="193"/>
      <c r="Q7" s="193"/>
      <c r="R7" s="194"/>
      <c r="S7" s="193"/>
      <c r="T7" s="193"/>
      <c r="U7" s="193"/>
      <c r="V7" s="193"/>
      <c r="W7" s="191"/>
      <c r="X7" s="195" t="s">
        <v>54</v>
      </c>
      <c r="Y7" s="195"/>
      <c r="Z7" s="196"/>
      <c r="AA7" s="197"/>
      <c r="AB7" s="198"/>
      <c r="AC7" s="191"/>
      <c r="AD7" s="191"/>
      <c r="AE7" s="191"/>
      <c r="AF7" s="192" t="s">
        <v>41</v>
      </c>
      <c r="AG7" s="199"/>
      <c r="AH7" s="199"/>
      <c r="AI7" s="191"/>
      <c r="AJ7" s="195" t="s">
        <v>54</v>
      </c>
      <c r="AK7" s="195"/>
      <c r="AL7" s="195"/>
      <c r="AM7" s="191"/>
      <c r="AN7" s="200" t="s">
        <v>216</v>
      </c>
      <c r="AO7" s="191"/>
      <c r="AP7" s="191"/>
      <c r="AQ7" s="191"/>
      <c r="AR7" s="192" t="s">
        <v>41</v>
      </c>
      <c r="AS7" s="193"/>
      <c r="AT7" s="193"/>
      <c r="AU7" s="193"/>
      <c r="AV7" s="193"/>
      <c r="AW7" s="193"/>
      <c r="AX7" s="193"/>
      <c r="AY7" s="193"/>
      <c r="AZ7" s="193"/>
      <c r="BA7" s="191"/>
      <c r="BB7" s="195" t="s">
        <v>54</v>
      </c>
      <c r="BC7" s="195"/>
      <c r="BD7" s="201"/>
      <c r="BE7" s="202" t="s">
        <v>216</v>
      </c>
      <c r="BF7" s="191"/>
      <c r="BG7" s="203"/>
      <c r="BH7" s="191"/>
      <c r="BI7" s="192" t="s">
        <v>41</v>
      </c>
      <c r="BJ7" s="204"/>
      <c r="BK7" s="204"/>
      <c r="BL7" s="204"/>
      <c r="BM7" s="204"/>
      <c r="BN7" s="204"/>
      <c r="BO7" s="204"/>
      <c r="BP7" s="204"/>
      <c r="BQ7" s="191"/>
      <c r="BR7" s="205" t="s">
        <v>54</v>
      </c>
      <c r="BS7" s="206" t="s">
        <v>216</v>
      </c>
      <c r="BT7" s="191"/>
      <c r="BU7" s="191"/>
      <c r="BV7" s="203"/>
      <c r="BW7" s="191"/>
      <c r="BX7" s="192" t="s">
        <v>41</v>
      </c>
      <c r="BY7" s="204"/>
      <c r="BZ7" s="204"/>
      <c r="CA7" s="204"/>
      <c r="CB7" s="191"/>
      <c r="CC7" s="195" t="s">
        <v>54</v>
      </c>
      <c r="CD7" s="195"/>
      <c r="CE7" s="195"/>
      <c r="CF7" s="206" t="s">
        <v>216</v>
      </c>
      <c r="CG7" s="191"/>
    </row>
    <row r="8" spans="1:106">
      <c r="A8" s="207" t="s">
        <v>217</v>
      </c>
      <c r="B8" s="207"/>
      <c r="C8" s="208"/>
      <c r="E8" s="207"/>
      <c r="F8" s="209">
        <f>+'Total Program Inputs'!B6</f>
        <v>2018</v>
      </c>
      <c r="G8" s="198"/>
      <c r="H8" s="198"/>
      <c r="L8" s="191"/>
      <c r="M8" s="210"/>
      <c r="N8" s="210"/>
      <c r="O8" s="191"/>
      <c r="Q8" s="210"/>
      <c r="R8" s="211"/>
      <c r="S8" s="210"/>
      <c r="T8" s="210"/>
      <c r="U8" s="210"/>
      <c r="V8" s="210"/>
      <c r="W8" s="210"/>
      <c r="X8" s="210"/>
      <c r="Z8" s="210"/>
      <c r="AA8" s="198"/>
      <c r="AB8" s="198" t="s">
        <v>218</v>
      </c>
      <c r="AC8" s="191"/>
      <c r="AD8" s="191"/>
      <c r="AE8" s="191"/>
      <c r="AF8" s="210"/>
      <c r="AG8" s="210"/>
      <c r="AH8" s="210"/>
      <c r="AI8" s="191"/>
      <c r="AL8" s="191"/>
      <c r="AM8" s="210"/>
      <c r="AN8" s="198" t="s">
        <v>218</v>
      </c>
      <c r="AO8" s="191"/>
      <c r="AP8" s="191"/>
      <c r="AQ8" s="191"/>
      <c r="AR8" s="191"/>
      <c r="AS8" s="191"/>
      <c r="AT8" s="198" t="s">
        <v>219</v>
      </c>
      <c r="AU8" s="210"/>
      <c r="AV8" s="183"/>
      <c r="AW8" s="210"/>
      <c r="AX8" s="212"/>
      <c r="AY8" s="213"/>
      <c r="AZ8" s="210"/>
      <c r="BA8" s="210"/>
      <c r="BB8" s="210"/>
      <c r="BC8" s="210"/>
      <c r="BD8" s="210"/>
      <c r="BE8" s="198" t="s">
        <v>218</v>
      </c>
      <c r="BF8" s="191"/>
      <c r="BG8" s="203"/>
      <c r="BH8" s="198"/>
      <c r="BI8" s="198"/>
      <c r="BJ8" s="191"/>
      <c r="BK8" s="191"/>
      <c r="BL8" s="191"/>
      <c r="BN8" s="191"/>
      <c r="BO8" s="191"/>
      <c r="BP8" s="191"/>
      <c r="BQ8" s="191"/>
      <c r="BR8" s="191"/>
      <c r="BS8" s="191"/>
      <c r="BT8" s="198" t="s">
        <v>218</v>
      </c>
      <c r="BU8" s="191"/>
      <c r="BV8" s="203"/>
      <c r="BW8" s="198"/>
      <c r="BX8" s="198"/>
      <c r="BY8" s="191"/>
      <c r="BZ8" s="191"/>
      <c r="CA8" s="191"/>
      <c r="CB8" s="191"/>
      <c r="CC8" s="191"/>
      <c r="CD8" s="191"/>
      <c r="CE8" s="191"/>
      <c r="CF8" s="191"/>
      <c r="CG8" s="198" t="s">
        <v>218</v>
      </c>
      <c r="DA8" s="214"/>
      <c r="DB8" s="214"/>
    </row>
    <row r="9" spans="1:106">
      <c r="A9" s="180"/>
      <c r="E9" s="180"/>
      <c r="G9" s="191"/>
      <c r="H9" s="191"/>
      <c r="L9" s="191"/>
      <c r="M9" s="198" t="s">
        <v>7</v>
      </c>
      <c r="N9" s="198" t="s">
        <v>220</v>
      </c>
      <c r="O9" s="203" t="s">
        <v>220</v>
      </c>
      <c r="P9" s="215" t="s">
        <v>221</v>
      </c>
      <c r="Q9" s="215" t="s">
        <v>221</v>
      </c>
      <c r="R9" s="216" t="s">
        <v>7</v>
      </c>
      <c r="S9" s="217" t="s">
        <v>222</v>
      </c>
      <c r="T9" s="198" t="s">
        <v>234</v>
      </c>
      <c r="U9" s="216" t="s">
        <v>7</v>
      </c>
      <c r="V9" s="198"/>
      <c r="W9" s="217" t="s">
        <v>224</v>
      </c>
      <c r="X9" s="191"/>
      <c r="Y9" s="183" t="s">
        <v>175</v>
      </c>
      <c r="Z9" s="198"/>
      <c r="AA9" s="198" t="s">
        <v>7</v>
      </c>
      <c r="AB9" s="198" t="s">
        <v>41</v>
      </c>
      <c r="AC9" s="191"/>
      <c r="AD9" s="191"/>
      <c r="AE9" s="191"/>
      <c r="AF9" s="217" t="s">
        <v>7</v>
      </c>
      <c r="AG9" s="216" t="s">
        <v>7</v>
      </c>
      <c r="AH9" s="217" t="s">
        <v>218</v>
      </c>
      <c r="AI9" s="191"/>
      <c r="AJ9" s="183" t="s">
        <v>175</v>
      </c>
      <c r="AK9" s="198"/>
      <c r="AL9" s="198" t="s">
        <v>177</v>
      </c>
      <c r="AM9" s="191"/>
      <c r="AN9" s="198" t="s">
        <v>41</v>
      </c>
      <c r="AO9" s="191"/>
      <c r="AP9" s="191"/>
      <c r="AQ9" s="191"/>
      <c r="AR9" s="217" t="s">
        <v>7</v>
      </c>
      <c r="AS9" s="198" t="s">
        <v>7</v>
      </c>
      <c r="AT9" s="198" t="s">
        <v>225</v>
      </c>
      <c r="AU9" s="198" t="s">
        <v>219</v>
      </c>
      <c r="AV9" s="215" t="s">
        <v>226</v>
      </c>
      <c r="AW9" s="215" t="s">
        <v>226</v>
      </c>
      <c r="AX9" s="212"/>
      <c r="AY9" s="218"/>
      <c r="AZ9" s="198" t="s">
        <v>218</v>
      </c>
      <c r="BA9" s="191"/>
      <c r="BB9" s="198" t="s">
        <v>177</v>
      </c>
      <c r="BC9" s="198" t="s">
        <v>227</v>
      </c>
      <c r="BD9" s="203" t="s">
        <v>218</v>
      </c>
      <c r="BE9" s="198" t="s">
        <v>41</v>
      </c>
      <c r="BF9" s="191"/>
      <c r="BG9" s="203"/>
      <c r="BH9" s="198"/>
      <c r="BI9" s="198"/>
      <c r="BJ9" s="198" t="s">
        <v>7</v>
      </c>
      <c r="BK9" s="191"/>
      <c r="BL9" s="198" t="s">
        <v>220</v>
      </c>
      <c r="BM9" s="183" t="s">
        <v>219</v>
      </c>
      <c r="BN9" s="203" t="s">
        <v>219</v>
      </c>
      <c r="BO9" s="203"/>
      <c r="BP9" s="198" t="s">
        <v>7</v>
      </c>
      <c r="BQ9" s="191"/>
      <c r="BR9" s="198" t="s">
        <v>228</v>
      </c>
      <c r="BS9" s="203"/>
      <c r="BT9" s="198" t="s">
        <v>41</v>
      </c>
      <c r="BU9" s="191"/>
      <c r="BV9" s="203"/>
      <c r="BW9" s="198"/>
      <c r="BX9" s="198" t="s">
        <v>7</v>
      </c>
      <c r="BY9" s="198" t="s">
        <v>7</v>
      </c>
      <c r="BZ9" s="198" t="s">
        <v>219</v>
      </c>
      <c r="CA9" s="198" t="s">
        <v>7</v>
      </c>
      <c r="CB9" s="191"/>
      <c r="CC9" s="198" t="s">
        <v>177</v>
      </c>
      <c r="CD9" s="198" t="s">
        <v>227</v>
      </c>
      <c r="CE9" s="198"/>
      <c r="CF9" s="203"/>
      <c r="CG9" s="198" t="s">
        <v>41</v>
      </c>
    </row>
    <row r="10" spans="1:106">
      <c r="A10" s="180" t="s">
        <v>229</v>
      </c>
      <c r="C10" s="219">
        <f>+'Gas Input Table Summary'!$E$7</f>
        <v>5.2429999999999994</v>
      </c>
      <c r="D10" s="220"/>
      <c r="E10" s="180" t="s">
        <v>230</v>
      </c>
      <c r="G10" s="191"/>
      <c r="H10" s="191"/>
      <c r="J10" s="221"/>
      <c r="L10" s="191"/>
      <c r="M10" s="198" t="s">
        <v>231</v>
      </c>
      <c r="N10" s="198" t="s">
        <v>232</v>
      </c>
      <c r="O10" s="203" t="s">
        <v>232</v>
      </c>
      <c r="P10" s="215" t="s">
        <v>233</v>
      </c>
      <c r="Q10" s="215" t="s">
        <v>233</v>
      </c>
      <c r="R10" s="216" t="s">
        <v>225</v>
      </c>
      <c r="S10" s="198" t="s">
        <v>234</v>
      </c>
      <c r="T10" s="198" t="s">
        <v>235</v>
      </c>
      <c r="U10" s="216" t="s">
        <v>234</v>
      </c>
      <c r="V10" s="198" t="s">
        <v>7</v>
      </c>
      <c r="W10" s="198" t="s">
        <v>236</v>
      </c>
      <c r="X10" s="198" t="s">
        <v>237</v>
      </c>
      <c r="Y10" s="183" t="s">
        <v>6</v>
      </c>
      <c r="Z10" s="198" t="s">
        <v>5</v>
      </c>
      <c r="AA10" s="198" t="s">
        <v>175</v>
      </c>
      <c r="AB10" s="198" t="s">
        <v>238</v>
      </c>
      <c r="AC10" s="191"/>
      <c r="AD10" s="191"/>
      <c r="AE10" s="191"/>
      <c r="AF10" s="217" t="s">
        <v>225</v>
      </c>
      <c r="AG10" s="216" t="s">
        <v>234</v>
      </c>
      <c r="AH10" s="217" t="s">
        <v>7</v>
      </c>
      <c r="AI10" s="191"/>
      <c r="AJ10" s="183" t="s">
        <v>6</v>
      </c>
      <c r="AK10" s="198" t="s">
        <v>5</v>
      </c>
      <c r="AL10" s="198" t="s">
        <v>175</v>
      </c>
      <c r="AM10" s="191"/>
      <c r="AN10" s="198" t="s">
        <v>238</v>
      </c>
      <c r="AO10" s="191"/>
      <c r="AP10" s="191"/>
      <c r="AQ10" s="191"/>
      <c r="AR10" s="198" t="s">
        <v>231</v>
      </c>
      <c r="AS10" s="198" t="s">
        <v>239</v>
      </c>
      <c r="AT10" s="198" t="s">
        <v>235</v>
      </c>
      <c r="AU10" s="198" t="s">
        <v>225</v>
      </c>
      <c r="AV10" s="203" t="s">
        <v>240</v>
      </c>
      <c r="AW10" s="222" t="s">
        <v>240</v>
      </c>
      <c r="AX10" s="212"/>
      <c r="AY10" s="223"/>
      <c r="AZ10" s="198" t="s">
        <v>7</v>
      </c>
      <c r="BA10" s="191"/>
      <c r="BB10" s="198" t="s">
        <v>175</v>
      </c>
      <c r="BC10" s="217" t="s">
        <v>241</v>
      </c>
      <c r="BD10" s="203" t="s">
        <v>7</v>
      </c>
      <c r="BE10" s="198" t="s">
        <v>238</v>
      </c>
      <c r="BF10" s="191"/>
      <c r="BG10" s="203"/>
      <c r="BH10" s="198"/>
      <c r="BI10" s="198" t="s">
        <v>56</v>
      </c>
      <c r="BJ10" s="198" t="s">
        <v>231</v>
      </c>
      <c r="BK10" s="198" t="s">
        <v>242</v>
      </c>
      <c r="BL10" s="198" t="s">
        <v>243</v>
      </c>
      <c r="BM10" s="183" t="s">
        <v>244</v>
      </c>
      <c r="BN10" s="198" t="s">
        <v>225</v>
      </c>
      <c r="BO10" s="198"/>
      <c r="BP10" s="198" t="s">
        <v>218</v>
      </c>
      <c r="BQ10" s="191"/>
      <c r="BR10" s="198" t="s">
        <v>179</v>
      </c>
      <c r="BS10" s="198"/>
      <c r="BT10" s="198" t="s">
        <v>238</v>
      </c>
      <c r="BU10" s="191"/>
      <c r="BV10" s="203"/>
      <c r="BW10" s="198"/>
      <c r="BX10" s="198" t="s">
        <v>231</v>
      </c>
      <c r="BY10" s="198" t="s">
        <v>234</v>
      </c>
      <c r="BZ10" s="198" t="s">
        <v>225</v>
      </c>
      <c r="CA10" s="198" t="s">
        <v>218</v>
      </c>
      <c r="CB10" s="191"/>
      <c r="CC10" s="198" t="s">
        <v>175</v>
      </c>
      <c r="CD10" s="217" t="s">
        <v>241</v>
      </c>
      <c r="CE10" s="198" t="s">
        <v>7</v>
      </c>
      <c r="CF10" s="198"/>
      <c r="CG10" s="198" t="s">
        <v>238</v>
      </c>
    </row>
    <row r="11" spans="1:106">
      <c r="A11" s="180" t="s">
        <v>245</v>
      </c>
      <c r="C11" s="224">
        <f>+'Gas Input Table Summary'!$E$8</f>
        <v>3.5000000000000003E-2</v>
      </c>
      <c r="E11" s="180" t="s">
        <v>363</v>
      </c>
      <c r="F11" s="225">
        <f>+'Total Program Inputs'!K19</f>
        <v>193</v>
      </c>
      <c r="G11" s="372"/>
      <c r="H11" s="372"/>
      <c r="J11" s="184" t="s">
        <v>247</v>
      </c>
      <c r="L11" s="191"/>
      <c r="M11" s="198" t="s">
        <v>248</v>
      </c>
      <c r="N11" s="203" t="s">
        <v>249</v>
      </c>
      <c r="O11" s="203" t="s">
        <v>235</v>
      </c>
      <c r="P11" s="215" t="s">
        <v>249</v>
      </c>
      <c r="Q11" s="215" t="s">
        <v>235</v>
      </c>
      <c r="R11" s="216" t="s">
        <v>235</v>
      </c>
      <c r="S11" s="198" t="s">
        <v>248</v>
      </c>
      <c r="T11" s="203" t="s">
        <v>364</v>
      </c>
      <c r="U11" s="216" t="s">
        <v>235</v>
      </c>
      <c r="V11" s="198" t="s">
        <v>235</v>
      </c>
      <c r="W11" s="198" t="s">
        <v>251</v>
      </c>
      <c r="X11" s="198" t="s">
        <v>140</v>
      </c>
      <c r="Y11" s="183" t="s">
        <v>54</v>
      </c>
      <c r="Z11" s="198" t="s">
        <v>54</v>
      </c>
      <c r="AA11" s="198" t="s">
        <v>54</v>
      </c>
      <c r="AB11" s="198" t="s">
        <v>54</v>
      </c>
      <c r="AC11" s="191"/>
      <c r="AD11" s="191"/>
      <c r="AF11" s="198" t="s">
        <v>235</v>
      </c>
      <c r="AG11" s="216" t="s">
        <v>235</v>
      </c>
      <c r="AH11" s="216" t="s">
        <v>235</v>
      </c>
      <c r="AI11" s="191"/>
      <c r="AJ11" s="183" t="s">
        <v>54</v>
      </c>
      <c r="AK11" s="198" t="s">
        <v>54</v>
      </c>
      <c r="AL11" s="198" t="s">
        <v>54</v>
      </c>
      <c r="AM11" s="191"/>
      <c r="AN11" s="198" t="s">
        <v>54</v>
      </c>
      <c r="AO11" s="191"/>
      <c r="AP11" s="191"/>
      <c r="AR11" s="198" t="s">
        <v>235</v>
      </c>
      <c r="AS11" s="198" t="s">
        <v>235</v>
      </c>
      <c r="AT11" s="183" t="s">
        <v>252</v>
      </c>
      <c r="AU11" s="198" t="s">
        <v>235</v>
      </c>
      <c r="AV11" s="227" t="s">
        <v>253</v>
      </c>
      <c r="AW11" s="227" t="s">
        <v>235</v>
      </c>
      <c r="AX11" s="212"/>
      <c r="AY11" s="223"/>
      <c r="AZ11" s="217" t="s">
        <v>235</v>
      </c>
      <c r="BA11" s="191"/>
      <c r="BB11" s="198" t="s">
        <v>54</v>
      </c>
      <c r="BC11" s="228" t="s">
        <v>254</v>
      </c>
      <c r="BD11" s="222" t="s">
        <v>54</v>
      </c>
      <c r="BE11" s="198" t="s">
        <v>54</v>
      </c>
      <c r="BF11" s="191"/>
      <c r="BH11" s="198"/>
      <c r="BI11" s="198" t="s">
        <v>255</v>
      </c>
      <c r="BJ11" s="198" t="s">
        <v>248</v>
      </c>
      <c r="BK11" s="198" t="s">
        <v>256</v>
      </c>
      <c r="BL11" s="198" t="s">
        <v>235</v>
      </c>
      <c r="BM11" s="183" t="s">
        <v>138</v>
      </c>
      <c r="BN11" s="198" t="s">
        <v>235</v>
      </c>
      <c r="BO11" s="198"/>
      <c r="BP11" s="198" t="s">
        <v>41</v>
      </c>
      <c r="BQ11" s="191"/>
      <c r="BR11" s="198" t="s">
        <v>54</v>
      </c>
      <c r="BS11" s="198"/>
      <c r="BT11" s="198" t="s">
        <v>54</v>
      </c>
      <c r="BU11" s="191"/>
      <c r="BW11" s="198"/>
      <c r="BX11" s="198" t="s">
        <v>235</v>
      </c>
      <c r="BY11" s="198" t="s">
        <v>235</v>
      </c>
      <c r="BZ11" s="198" t="s">
        <v>235</v>
      </c>
      <c r="CA11" s="198" t="s">
        <v>41</v>
      </c>
      <c r="CB11" s="191"/>
      <c r="CC11" s="198" t="s">
        <v>54</v>
      </c>
      <c r="CD11" s="228" t="s">
        <v>254</v>
      </c>
      <c r="CE11" s="198" t="s">
        <v>54</v>
      </c>
      <c r="CF11" s="198"/>
      <c r="CG11" s="198" t="s">
        <v>54</v>
      </c>
    </row>
    <row r="12" spans="1:106">
      <c r="A12" s="180"/>
      <c r="C12" s="224"/>
      <c r="E12" s="180" t="s">
        <v>257</v>
      </c>
      <c r="F12" s="373">
        <f>+'Total Program Inputs'!G19</f>
        <v>2100</v>
      </c>
      <c r="G12" s="374"/>
      <c r="H12" s="374"/>
      <c r="J12" s="178"/>
      <c r="L12" s="209" t="s">
        <v>258</v>
      </c>
      <c r="M12" s="230" t="s">
        <v>259</v>
      </c>
      <c r="N12" s="230" t="s">
        <v>260</v>
      </c>
      <c r="O12" s="230" t="s">
        <v>261</v>
      </c>
      <c r="P12" s="230" t="s">
        <v>262</v>
      </c>
      <c r="Q12" s="230" t="s">
        <v>263</v>
      </c>
      <c r="R12" s="230" t="s">
        <v>264</v>
      </c>
      <c r="S12" s="230" t="s">
        <v>265</v>
      </c>
      <c r="T12" s="230" t="s">
        <v>266</v>
      </c>
      <c r="U12" s="230" t="s">
        <v>267</v>
      </c>
      <c r="V12" s="230" t="s">
        <v>268</v>
      </c>
      <c r="W12" s="230" t="s">
        <v>269</v>
      </c>
      <c r="X12" s="230" t="s">
        <v>270</v>
      </c>
      <c r="Y12" s="230" t="s">
        <v>271</v>
      </c>
      <c r="Z12" s="230" t="s">
        <v>272</v>
      </c>
      <c r="AA12" s="230" t="s">
        <v>273</v>
      </c>
      <c r="AB12" s="230" t="s">
        <v>274</v>
      </c>
      <c r="AE12" s="209" t="s">
        <v>258</v>
      </c>
      <c r="AF12" s="230" t="s">
        <v>259</v>
      </c>
      <c r="AG12" s="230" t="s">
        <v>260</v>
      </c>
      <c r="AH12" s="230" t="s">
        <v>261</v>
      </c>
      <c r="AJ12" s="230" t="s">
        <v>262</v>
      </c>
      <c r="AK12" s="230" t="s">
        <v>263</v>
      </c>
      <c r="AL12" s="230" t="s">
        <v>264</v>
      </c>
      <c r="AN12" s="230" t="s">
        <v>265</v>
      </c>
      <c r="AQ12" s="209" t="s">
        <v>258</v>
      </c>
      <c r="AR12" s="230" t="s">
        <v>259</v>
      </c>
      <c r="AS12" s="230" t="s">
        <v>260</v>
      </c>
      <c r="AT12" s="230" t="s">
        <v>261</v>
      </c>
      <c r="AU12" s="230" t="s">
        <v>262</v>
      </c>
      <c r="AV12" s="230" t="s">
        <v>263</v>
      </c>
      <c r="AW12" s="230" t="s">
        <v>264</v>
      </c>
      <c r="AX12" s="231"/>
      <c r="AY12" s="231"/>
      <c r="AZ12" s="230" t="s">
        <v>265</v>
      </c>
      <c r="BA12" s="191"/>
      <c r="BB12" s="230" t="s">
        <v>266</v>
      </c>
      <c r="BC12" s="230" t="s">
        <v>267</v>
      </c>
      <c r="BD12" s="230" t="s">
        <v>268</v>
      </c>
      <c r="BE12" s="230" t="s">
        <v>269</v>
      </c>
      <c r="BH12" s="209" t="s">
        <v>258</v>
      </c>
      <c r="BI12" s="230" t="s">
        <v>259</v>
      </c>
      <c r="BJ12" s="230" t="s">
        <v>260</v>
      </c>
      <c r="BK12" s="230" t="s">
        <v>261</v>
      </c>
      <c r="BL12" s="230" t="s">
        <v>262</v>
      </c>
      <c r="BM12" s="230" t="s">
        <v>263</v>
      </c>
      <c r="BN12" s="230" t="s">
        <v>264</v>
      </c>
      <c r="BO12" s="230"/>
      <c r="BP12" s="230" t="s">
        <v>265</v>
      </c>
      <c r="BR12" s="230" t="s">
        <v>266</v>
      </c>
      <c r="BS12" s="203"/>
      <c r="BT12" s="230" t="s">
        <v>267</v>
      </c>
      <c r="BW12" s="209" t="s">
        <v>258</v>
      </c>
      <c r="BX12" s="230" t="s">
        <v>259</v>
      </c>
      <c r="BY12" s="230" t="s">
        <v>260</v>
      </c>
      <c r="BZ12" s="230" t="s">
        <v>261</v>
      </c>
      <c r="CA12" s="230" t="s">
        <v>262</v>
      </c>
      <c r="CC12" s="230" t="s">
        <v>263</v>
      </c>
      <c r="CD12" s="230" t="s">
        <v>264</v>
      </c>
      <c r="CE12" s="230" t="s">
        <v>265</v>
      </c>
      <c r="CF12" s="203"/>
      <c r="CG12" s="230" t="s">
        <v>266</v>
      </c>
    </row>
    <row r="13" spans="1:106">
      <c r="A13" s="180" t="s">
        <v>275</v>
      </c>
      <c r="C13" s="375">
        <f>+'Gas Input Table Summary'!$E$9</f>
        <v>0.1179</v>
      </c>
      <c r="E13" s="180" t="s">
        <v>276</v>
      </c>
      <c r="F13" s="220">
        <f>SUM(F11:F12)</f>
        <v>2293</v>
      </c>
      <c r="G13" s="232"/>
      <c r="H13" s="232"/>
      <c r="J13" s="233"/>
      <c r="L13" s="233"/>
      <c r="M13" s="233"/>
      <c r="N13" s="233"/>
      <c r="Q13" s="233"/>
      <c r="R13" s="179"/>
      <c r="S13" s="233"/>
      <c r="T13" s="233"/>
      <c r="V13" s="198"/>
      <c r="W13" s="233"/>
      <c r="X13" s="233"/>
      <c r="Z13" s="233"/>
      <c r="AA13" s="233"/>
      <c r="AB13" s="233"/>
      <c r="AE13" s="233"/>
      <c r="AF13" s="233"/>
      <c r="AH13" s="233"/>
      <c r="AL13" s="233"/>
      <c r="AN13" s="233"/>
      <c r="AQ13" s="233"/>
      <c r="AR13" s="233"/>
      <c r="AS13" s="233"/>
      <c r="AU13" s="233"/>
      <c r="AW13" s="181"/>
      <c r="AX13" s="234"/>
      <c r="AY13" s="235"/>
      <c r="AZ13" s="233"/>
      <c r="BB13" s="233"/>
      <c r="BC13" s="233"/>
      <c r="BD13" s="233"/>
      <c r="BE13" s="233"/>
      <c r="BH13" s="233"/>
      <c r="BI13" s="233"/>
      <c r="BJ13" s="233"/>
      <c r="BK13" s="233"/>
      <c r="BL13" s="233"/>
      <c r="BN13" s="233"/>
      <c r="BO13" s="233"/>
      <c r="BP13" s="233"/>
      <c r="BR13" s="233"/>
      <c r="BS13" s="233"/>
      <c r="BT13" s="233"/>
      <c r="BW13" s="233"/>
      <c r="BX13" s="233"/>
      <c r="BY13" s="233"/>
      <c r="BZ13" s="233"/>
      <c r="CA13" s="233"/>
      <c r="CC13" s="233"/>
      <c r="CD13" s="233"/>
      <c r="CE13" s="233"/>
      <c r="CF13" s="233"/>
      <c r="CG13" s="233"/>
    </row>
    <row r="14" spans="1:106">
      <c r="A14" s="180" t="s">
        <v>277</v>
      </c>
      <c r="C14" s="224">
        <f>+'Gas Input Table Summary'!$E$10</f>
        <v>3.5000000000000003E-2</v>
      </c>
      <c r="F14" s="236"/>
      <c r="G14" s="237"/>
      <c r="H14" s="237"/>
      <c r="J14" s="178">
        <f>$C$47-$C$45</f>
        <v>1</v>
      </c>
      <c r="L14" s="233">
        <f>$C$47</f>
        <v>2018</v>
      </c>
      <c r="M14" s="265">
        <f>ROUND(IF($C$47+$F$23&gt;L14,F25*F30,0),0)</f>
        <v>125</v>
      </c>
      <c r="N14" s="239">
        <f t="shared" ref="N14:N36" si="0">ROUND($C$17*(1+$C$18)^J14,3)</f>
        <v>2.4940000000000002</v>
      </c>
      <c r="O14" s="220">
        <f t="shared" ref="O14:O36" si="1">ROUND(M14*N14,0)</f>
        <v>312</v>
      </c>
      <c r="P14" s="239">
        <f t="shared" ref="P14:P36" si="2">ROUND($C$25*(1+$C$26)^J14,3)</f>
        <v>0</v>
      </c>
      <c r="Q14" s="220">
        <f>ROUND(M14*P14,0)</f>
        <v>0</v>
      </c>
      <c r="R14" s="376">
        <f t="shared" ref="R14:R36" si="3">O14+Q14</f>
        <v>312</v>
      </c>
      <c r="S14" s="377">
        <f t="shared" ref="S14:S36" si="4">ROUND(M14*$C$23,1)</f>
        <v>1.3</v>
      </c>
      <c r="T14" s="220">
        <f t="shared" ref="T14:T36" si="5">ROUND($C$20*(1+$C$21)^J14,0)</f>
        <v>149</v>
      </c>
      <c r="U14" s="378">
        <f>ROUND(S14*T14,0)</f>
        <v>194</v>
      </c>
      <c r="V14" s="232">
        <f>ROUND(+U14+R14,0)</f>
        <v>506</v>
      </c>
      <c r="W14" s="241">
        <f t="shared" ref="W14:W36" si="6">ROUND($H$36*(1+$C$11)^J14,3)</f>
        <v>1.3480000000000001</v>
      </c>
      <c r="X14" s="379">
        <f t="shared" ref="X14:X36" si="7">ROUND((1-$H$38)*(W14*M14),0)</f>
        <v>133</v>
      </c>
      <c r="Y14" s="243">
        <f>ROUND($F$11,0)</f>
        <v>193</v>
      </c>
      <c r="Z14" s="243">
        <f>ROUND($F$12,0)</f>
        <v>2100</v>
      </c>
      <c r="AA14" s="243">
        <f t="shared" ref="AA14:AA36" si="8">SUM(X14:Z14)</f>
        <v>2426</v>
      </c>
      <c r="AB14" s="220">
        <f t="shared" ref="AB14:AB36" si="9">V14-AA14</f>
        <v>-1920</v>
      </c>
      <c r="AE14" s="233">
        <f>$C$47</f>
        <v>2018</v>
      </c>
      <c r="AF14" s="220">
        <f t="shared" ref="AF14:AF36" si="10">+R14</f>
        <v>312</v>
      </c>
      <c r="AG14" s="242">
        <f t="shared" ref="AG14:AG36" si="11">+U14</f>
        <v>194</v>
      </c>
      <c r="AH14" s="243">
        <f>+AG14+AF14</f>
        <v>506</v>
      </c>
      <c r="AJ14" s="242">
        <f>ROUND(Y14,0)</f>
        <v>193</v>
      </c>
      <c r="AK14" s="242">
        <f>ROUND(Z14,0)</f>
        <v>2100</v>
      </c>
      <c r="AL14" s="220">
        <f t="shared" ref="AL14:AL36" si="12">SUM(AJ14:AK14)</f>
        <v>2293</v>
      </c>
      <c r="AN14" s="220">
        <f t="shared" ref="AN14:AN36" si="13">+AH14-AL14</f>
        <v>-1787</v>
      </c>
      <c r="AQ14" s="233">
        <f>$C$47</f>
        <v>2018</v>
      </c>
      <c r="AR14" s="220">
        <f t="shared" ref="AR14:AR36" si="14">AF14</f>
        <v>312</v>
      </c>
      <c r="AS14" s="220">
        <f t="shared" ref="AS14:AS36" si="15">+AG14</f>
        <v>194</v>
      </c>
      <c r="AT14" s="244">
        <f t="shared" ref="AT14:AT36" si="16">ROUND(($C$28/(1-$C$31))*(1+$C$29)^J14,3)</f>
        <v>2.9000000000000001E-2</v>
      </c>
      <c r="AU14" s="245">
        <f>ROUND(IF($C$47+$F$23&gt;$AQ14,$F$30*$F$27,0)*AT14,0)</f>
        <v>146</v>
      </c>
      <c r="AV14" s="239">
        <f t="shared" ref="AV14:AV36" si="17">ROUND($C$33*(1+$C$34)^J14,3)</f>
        <v>0.38800000000000001</v>
      </c>
      <c r="AW14" s="220">
        <f t="shared" ref="AW14:AW36" si="18">ROUND(AV14*M14,0)</f>
        <v>49</v>
      </c>
      <c r="AX14" s="244"/>
      <c r="AY14" s="245"/>
      <c r="AZ14" s="220">
        <f>ROUND(AR14+AS14+AU14+AW14+AY14,0)</f>
        <v>701</v>
      </c>
      <c r="BA14" s="246"/>
      <c r="BB14" s="243">
        <f>ROUND($F$13,0)</f>
        <v>2293</v>
      </c>
      <c r="BC14" s="243">
        <f>ROUND((F15*F30)-Z14,0)</f>
        <v>6069</v>
      </c>
      <c r="BD14" s="247">
        <f>BB14+BC14</f>
        <v>8362</v>
      </c>
      <c r="BE14" s="243">
        <f t="shared" ref="BE14:BE36" si="19">AZ14-BD14</f>
        <v>-7661</v>
      </c>
      <c r="BH14" s="233">
        <f>$C$47</f>
        <v>2018</v>
      </c>
      <c r="BI14" s="220">
        <f>+F12</f>
        <v>2100</v>
      </c>
      <c r="BJ14" s="265">
        <f t="shared" ref="BJ14:BJ36" si="20">+M14</f>
        <v>125</v>
      </c>
      <c r="BK14" s="248">
        <f t="shared" ref="BK14:BK36" si="21">ROUND($C$10*(1+$C$11)^J14,3)</f>
        <v>5.4269999999999996</v>
      </c>
      <c r="BL14" s="220">
        <f>ROUND(BJ14*BK14,0)</f>
        <v>678</v>
      </c>
      <c r="BM14" s="248">
        <f t="shared" ref="BM14:BM36" si="22">ROUND($C$13*(1+$C$14)^J14,3)</f>
        <v>0.122</v>
      </c>
      <c r="BN14" s="245">
        <f>ROUND(IF($C$47+$F$23&gt;$BH14,$F$30*$F$27,0)*BM14,0)</f>
        <v>615</v>
      </c>
      <c r="BO14" s="245"/>
      <c r="BP14" s="220">
        <f t="shared" ref="BP14:BP36" si="23">BI14+BL14+BN14+BO14</f>
        <v>3393</v>
      </c>
      <c r="BR14" s="220">
        <f>ROUND(F15*F30,0)</f>
        <v>8169</v>
      </c>
      <c r="BS14" s="220"/>
      <c r="BT14" s="220">
        <f>BP14-BR14</f>
        <v>-4776</v>
      </c>
      <c r="BW14" s="233">
        <f>$C$47</f>
        <v>2018</v>
      </c>
      <c r="BX14" s="220">
        <f t="shared" ref="BX14:BX36" si="24">$R14</f>
        <v>312</v>
      </c>
      <c r="BY14" s="220">
        <f>U14</f>
        <v>194</v>
      </c>
      <c r="BZ14" s="249">
        <f>AU14</f>
        <v>146</v>
      </c>
      <c r="CA14" s="220">
        <f>SUM(BX14:BZ14)</f>
        <v>652</v>
      </c>
      <c r="CC14" s="220">
        <f>BB14</f>
        <v>2293</v>
      </c>
      <c r="CD14" s="220">
        <f>BC14</f>
        <v>6069</v>
      </c>
      <c r="CE14" s="220">
        <f>SUM(CC14:CD14)</f>
        <v>8362</v>
      </c>
      <c r="CF14" s="220"/>
      <c r="CG14" s="220">
        <f>CA14-CE14</f>
        <v>-7710</v>
      </c>
    </row>
    <row r="15" spans="1:106">
      <c r="A15" s="180" t="s">
        <v>278</v>
      </c>
      <c r="C15" s="250" t="str">
        <f>+'Gas Input Table Summary'!$E$11</f>
        <v>Kwh</v>
      </c>
      <c r="E15" s="180" t="s">
        <v>279</v>
      </c>
      <c r="F15" s="380">
        <f>ROUND('Database Inputs'!K17,0)</f>
        <v>1167</v>
      </c>
      <c r="G15" s="252"/>
      <c r="H15" s="252"/>
      <c r="J15" s="178">
        <f t="shared" ref="J15:J36" si="25">J14+1</f>
        <v>2</v>
      </c>
      <c r="L15" s="233">
        <f t="shared" ref="L15:L36" si="26">L14+1</f>
        <v>2019</v>
      </c>
      <c r="M15" s="238">
        <f>ROUND(IF($C$47+$F$23&gt;L15,$F$25*$F$30,0)+IF($C$48+$G$23&gt;L15,$G$25*$G$30,0),0)</f>
        <v>125</v>
      </c>
      <c r="N15" s="253">
        <f t="shared" si="0"/>
        <v>2.5819999999999999</v>
      </c>
      <c r="O15" s="381">
        <f t="shared" si="1"/>
        <v>323</v>
      </c>
      <c r="P15" s="253">
        <f t="shared" si="2"/>
        <v>0</v>
      </c>
      <c r="Q15" s="254">
        <f t="shared" ref="Q15:Q36" si="27">ROUND(M15*P15,0)</f>
        <v>0</v>
      </c>
      <c r="R15" s="382">
        <f t="shared" si="3"/>
        <v>323</v>
      </c>
      <c r="S15" s="377">
        <f t="shared" si="4"/>
        <v>1.3</v>
      </c>
      <c r="T15" s="254">
        <f t="shared" si="5"/>
        <v>151</v>
      </c>
      <c r="U15" s="383">
        <f>ROUND(S15*T15,0)</f>
        <v>196</v>
      </c>
      <c r="V15" s="238">
        <f t="shared" ref="V15:V36" si="28">ROUND(+U15+R15,0)</f>
        <v>519</v>
      </c>
      <c r="W15" s="255">
        <f t="shared" si="6"/>
        <v>1.395</v>
      </c>
      <c r="X15" s="256">
        <f t="shared" si="7"/>
        <v>138</v>
      </c>
      <c r="Y15" s="256">
        <f>ROUND($G$11,0)</f>
        <v>0</v>
      </c>
      <c r="Z15" s="256">
        <f>ROUND($G$12,0)</f>
        <v>0</v>
      </c>
      <c r="AA15" s="254">
        <f t="shared" si="8"/>
        <v>138</v>
      </c>
      <c r="AB15" s="256">
        <f t="shared" si="9"/>
        <v>381</v>
      </c>
      <c r="AE15" s="233">
        <f t="shared" ref="AE15:AE36" si="29">AE14+1</f>
        <v>2019</v>
      </c>
      <c r="AF15" s="256">
        <f t="shared" si="10"/>
        <v>323</v>
      </c>
      <c r="AG15" s="236">
        <f t="shared" si="11"/>
        <v>196</v>
      </c>
      <c r="AH15" s="256">
        <f>+AG15+AF15</f>
        <v>519</v>
      </c>
      <c r="AJ15" s="257">
        <f t="shared" ref="AJ15:AK34" si="30">ROUND(Y15,0)</f>
        <v>0</v>
      </c>
      <c r="AK15" s="257">
        <f t="shared" si="30"/>
        <v>0</v>
      </c>
      <c r="AL15" s="258">
        <f t="shared" si="12"/>
        <v>0</v>
      </c>
      <c r="AN15" s="259">
        <f t="shared" si="13"/>
        <v>519</v>
      </c>
      <c r="AQ15" s="233">
        <f t="shared" ref="AQ15:AQ36" si="31">AQ14+1</f>
        <v>2019</v>
      </c>
      <c r="AR15" s="256">
        <f t="shared" si="14"/>
        <v>323</v>
      </c>
      <c r="AS15" s="256">
        <f t="shared" si="15"/>
        <v>196</v>
      </c>
      <c r="AT15" s="260">
        <f t="shared" si="16"/>
        <v>0.03</v>
      </c>
      <c r="AU15" s="283">
        <f>ROUND((IF($C$47+$F$23&gt;$AQ15,$F$27*$F$30,0)+IF($C$48+$G$23&gt;AQ15,$G$27*$G$30,0))*AT15,0)</f>
        <v>151</v>
      </c>
      <c r="AV15" s="253">
        <f t="shared" si="17"/>
        <v>0.39700000000000002</v>
      </c>
      <c r="AW15" s="256">
        <f t="shared" si="18"/>
        <v>50</v>
      </c>
      <c r="AX15" s="260"/>
      <c r="AY15" s="261"/>
      <c r="AZ15" s="256">
        <f t="shared" ref="AZ15:AZ36" si="32">ROUND(AR15+AS15+AU15+AW15+AY15,0)</f>
        <v>720</v>
      </c>
      <c r="BA15" s="246"/>
      <c r="BB15" s="256">
        <f>ROUND($G$13,0)</f>
        <v>0</v>
      </c>
      <c r="BC15" s="256">
        <f>ROUND(($G$15*$G$30)-$Z$15,0)</f>
        <v>0</v>
      </c>
      <c r="BD15" s="262">
        <f t="shared" ref="BD15:BD36" si="33">BB15+BC15</f>
        <v>0</v>
      </c>
      <c r="BE15" s="256">
        <f t="shared" si="19"/>
        <v>720</v>
      </c>
      <c r="BH15" s="233">
        <f t="shared" ref="BH15:BH36" si="34">BH14+1</f>
        <v>2019</v>
      </c>
      <c r="BI15" s="256">
        <f>+G12</f>
        <v>0</v>
      </c>
      <c r="BJ15" s="265">
        <f t="shared" si="20"/>
        <v>125</v>
      </c>
      <c r="BK15" s="263">
        <f t="shared" si="21"/>
        <v>5.6159999999999997</v>
      </c>
      <c r="BL15" s="256">
        <f>ROUND(BJ15*BK15,0)</f>
        <v>702</v>
      </c>
      <c r="BM15" s="263">
        <f t="shared" si="22"/>
        <v>0.126</v>
      </c>
      <c r="BN15" s="283">
        <f>ROUND((IF($C$47+$F$23&gt;BH15,$F$27*$F$30,0)+IF($C$48+$G$23&gt;BH15,$G$27*$G$30,0))*BM15,0)</f>
        <v>635</v>
      </c>
      <c r="BO15" s="264"/>
      <c r="BP15" s="256">
        <f t="shared" si="23"/>
        <v>1337</v>
      </c>
      <c r="BR15" s="256">
        <f>ROUND($G$15*$G$30,0)</f>
        <v>0</v>
      </c>
      <c r="BS15" s="256"/>
      <c r="BT15" s="256">
        <f t="shared" ref="BT15:BT36" si="35">BP15-BR15</f>
        <v>1337</v>
      </c>
      <c r="BW15" s="233">
        <f t="shared" ref="BW15:BW36" si="36">BW14+1</f>
        <v>2019</v>
      </c>
      <c r="BX15" s="256">
        <f t="shared" si="24"/>
        <v>323</v>
      </c>
      <c r="BY15" s="265">
        <f t="shared" ref="BY15:BY36" si="37">U15</f>
        <v>196</v>
      </c>
      <c r="BZ15" s="266">
        <f t="shared" ref="BZ15:BZ36" si="38">AU15</f>
        <v>151</v>
      </c>
      <c r="CA15" s="256">
        <f t="shared" ref="CA15:CA36" si="39">SUM(BX15:BZ15)</f>
        <v>670</v>
      </c>
      <c r="CC15" s="256">
        <f t="shared" ref="CC15:CD34" si="40">BB15</f>
        <v>0</v>
      </c>
      <c r="CD15" s="256">
        <f t="shared" si="40"/>
        <v>0</v>
      </c>
      <c r="CE15" s="256">
        <f t="shared" ref="CE15:CE36" si="41">SUM(CC15:CD15)</f>
        <v>0</v>
      </c>
      <c r="CF15" s="256"/>
      <c r="CG15" s="256">
        <f>CA15-CE15</f>
        <v>670</v>
      </c>
    </row>
    <row r="16" spans="1:106">
      <c r="F16" s="265"/>
      <c r="G16" s="238"/>
      <c r="H16" s="238"/>
      <c r="J16" s="178">
        <f t="shared" si="25"/>
        <v>3</v>
      </c>
      <c r="L16" s="233">
        <f t="shared" si="26"/>
        <v>2020</v>
      </c>
      <c r="M16" s="238">
        <f>ROUND(IF($C$47+$F$23&gt;L16,$F$25*$F$30,0)+IF($C$48+$G$23&gt;L16,$G$25*$G$30,0)+IF($C$49+$H$23&gt;L16,$H$25*$H$30,0),0)</f>
        <v>125</v>
      </c>
      <c r="N16" s="253">
        <f t="shared" si="0"/>
        <v>2.6720000000000002</v>
      </c>
      <c r="O16" s="381">
        <f t="shared" si="1"/>
        <v>334</v>
      </c>
      <c r="P16" s="253">
        <f t="shared" si="2"/>
        <v>0</v>
      </c>
      <c r="Q16" s="254">
        <f t="shared" si="27"/>
        <v>0</v>
      </c>
      <c r="R16" s="382">
        <f t="shared" si="3"/>
        <v>334</v>
      </c>
      <c r="S16" s="377">
        <f t="shared" si="4"/>
        <v>1.3</v>
      </c>
      <c r="T16" s="254">
        <f t="shared" si="5"/>
        <v>152</v>
      </c>
      <c r="U16" s="383">
        <f t="shared" ref="U16:U36" si="42">ROUND(S16*T16,0)</f>
        <v>198</v>
      </c>
      <c r="V16" s="238">
        <f t="shared" si="28"/>
        <v>532</v>
      </c>
      <c r="W16" s="255">
        <f t="shared" si="6"/>
        <v>1.444</v>
      </c>
      <c r="X16" s="256">
        <f t="shared" si="7"/>
        <v>143</v>
      </c>
      <c r="Y16" s="256">
        <f>ROUND($H$11,0)</f>
        <v>0</v>
      </c>
      <c r="Z16" s="256">
        <f>ROUND($H$12,0)</f>
        <v>0</v>
      </c>
      <c r="AA16" s="254">
        <f t="shared" si="8"/>
        <v>143</v>
      </c>
      <c r="AB16" s="256">
        <f t="shared" si="9"/>
        <v>389</v>
      </c>
      <c r="AE16" s="233">
        <f t="shared" si="29"/>
        <v>2020</v>
      </c>
      <c r="AF16" s="256">
        <f t="shared" si="10"/>
        <v>334</v>
      </c>
      <c r="AG16" s="236">
        <f t="shared" si="11"/>
        <v>198</v>
      </c>
      <c r="AH16" s="256">
        <f t="shared" ref="AH16:AH36" si="43">+AG16+AF16</f>
        <v>532</v>
      </c>
      <c r="AJ16" s="257">
        <f t="shared" si="30"/>
        <v>0</v>
      </c>
      <c r="AK16" s="257">
        <f t="shared" si="30"/>
        <v>0</v>
      </c>
      <c r="AL16" s="258">
        <f t="shared" si="12"/>
        <v>0</v>
      </c>
      <c r="AN16" s="259">
        <f t="shared" si="13"/>
        <v>532</v>
      </c>
      <c r="AQ16" s="233">
        <f t="shared" si="31"/>
        <v>2020</v>
      </c>
      <c r="AR16" s="256">
        <f t="shared" si="14"/>
        <v>334</v>
      </c>
      <c r="AS16" s="256">
        <f t="shared" si="15"/>
        <v>198</v>
      </c>
      <c r="AT16" s="260">
        <f t="shared" si="16"/>
        <v>3.1E-2</v>
      </c>
      <c r="AU16" s="283">
        <f>ROUND((IF($C$47+$F$23&gt;$AQ16,$F$27*$F$30,0)+IF($C$48+$G$23&gt;AQ16,$G$27*$G$30,0)+IF($C$49+$H$23&gt;AQ16,$H$27*$H$30,0))*AT16,0)</f>
        <v>156</v>
      </c>
      <c r="AV16" s="253">
        <f t="shared" si="17"/>
        <v>0.40500000000000003</v>
      </c>
      <c r="AW16" s="256">
        <f t="shared" si="18"/>
        <v>51</v>
      </c>
      <c r="AX16" s="260"/>
      <c r="AY16" s="261"/>
      <c r="AZ16" s="256">
        <f t="shared" si="32"/>
        <v>739</v>
      </c>
      <c r="BA16" s="246"/>
      <c r="BB16" s="256">
        <f>ROUND($H$13,0)</f>
        <v>0</v>
      </c>
      <c r="BC16" s="256">
        <f>ROUND(($H$15*$H$30)-$Z$16,0)</f>
        <v>0</v>
      </c>
      <c r="BD16" s="262">
        <f t="shared" si="33"/>
        <v>0</v>
      </c>
      <c r="BE16" s="256">
        <f t="shared" si="19"/>
        <v>739</v>
      </c>
      <c r="BH16" s="233">
        <f t="shared" si="34"/>
        <v>2020</v>
      </c>
      <c r="BI16" s="256">
        <f>ROUND(H12,0)</f>
        <v>0</v>
      </c>
      <c r="BJ16" s="265">
        <f t="shared" si="20"/>
        <v>125</v>
      </c>
      <c r="BK16" s="263">
        <f t="shared" si="21"/>
        <v>5.8129999999999997</v>
      </c>
      <c r="BL16" s="256">
        <f t="shared" ref="BL16:BL36" si="44">ROUND(BJ16*BK16,0)</f>
        <v>727</v>
      </c>
      <c r="BM16" s="263">
        <f t="shared" si="22"/>
        <v>0.13100000000000001</v>
      </c>
      <c r="BN16" s="283">
        <f>ROUND((IF($C$47+$F$23&gt;BH16,$F$27*$F$30,0)+IF($C$49+$H$23&gt;BH16,$H$27*$H$30,0)+IF($C$48+$G$23&gt;BH16,$G$27*$G$30,0))*BM16,0)</f>
        <v>660</v>
      </c>
      <c r="BO16" s="264"/>
      <c r="BP16" s="256">
        <f t="shared" si="23"/>
        <v>1387</v>
      </c>
      <c r="BR16" s="256">
        <f>ROUND($H$15*$H$30,0)</f>
        <v>0</v>
      </c>
      <c r="BS16" s="256"/>
      <c r="BT16" s="256">
        <f t="shared" si="35"/>
        <v>1387</v>
      </c>
      <c r="BW16" s="233">
        <f t="shared" si="36"/>
        <v>2020</v>
      </c>
      <c r="BX16" s="256">
        <f t="shared" si="24"/>
        <v>334</v>
      </c>
      <c r="BY16" s="265">
        <f t="shared" si="37"/>
        <v>198</v>
      </c>
      <c r="BZ16" s="266">
        <f t="shared" si="38"/>
        <v>156</v>
      </c>
      <c r="CA16" s="256">
        <f t="shared" si="39"/>
        <v>688</v>
      </c>
      <c r="CC16" s="256">
        <f t="shared" si="40"/>
        <v>0</v>
      </c>
      <c r="CD16" s="256">
        <f t="shared" si="40"/>
        <v>0</v>
      </c>
      <c r="CE16" s="256">
        <f t="shared" si="41"/>
        <v>0</v>
      </c>
      <c r="CF16" s="256"/>
      <c r="CG16" s="256">
        <f t="shared" ref="CG16:CG36" si="45">CA16-CE16</f>
        <v>688</v>
      </c>
    </row>
    <row r="17" spans="1:106">
      <c r="A17" s="180" t="s">
        <v>280</v>
      </c>
      <c r="C17" s="219">
        <f>+'Gas Input Table Summary'!$E$12</f>
        <v>2.41</v>
      </c>
      <c r="D17" s="268"/>
      <c r="E17" s="180" t="s">
        <v>281</v>
      </c>
      <c r="F17" s="225">
        <f>+'Gas Input Table Summary'!$E$35</f>
        <v>0</v>
      </c>
      <c r="G17" s="226"/>
      <c r="H17" s="226"/>
      <c r="J17" s="178">
        <f t="shared" si="25"/>
        <v>4</v>
      </c>
      <c r="L17" s="233">
        <f t="shared" si="26"/>
        <v>2021</v>
      </c>
      <c r="M17" s="238">
        <f t="shared" ref="M17:M36" si="46">ROUND(IF($C$47+$F$23&gt;L17,$F$25*$F$30,0)+IF($C$48+$G$23&gt;L17,$G$25*$G$30,0)+IF($C$49+$H$23&gt;L17,$H$25*$H$30,0),0)</f>
        <v>125</v>
      </c>
      <c r="N17" s="253">
        <f t="shared" si="0"/>
        <v>2.766</v>
      </c>
      <c r="O17" s="381">
        <f t="shared" si="1"/>
        <v>346</v>
      </c>
      <c r="P17" s="253">
        <f t="shared" si="2"/>
        <v>0</v>
      </c>
      <c r="Q17" s="254">
        <f t="shared" si="27"/>
        <v>0</v>
      </c>
      <c r="R17" s="382">
        <f t="shared" si="3"/>
        <v>346</v>
      </c>
      <c r="S17" s="377">
        <f t="shared" si="4"/>
        <v>1.3</v>
      </c>
      <c r="T17" s="254">
        <f t="shared" si="5"/>
        <v>154</v>
      </c>
      <c r="U17" s="383">
        <f t="shared" si="42"/>
        <v>200</v>
      </c>
      <c r="V17" s="238">
        <f t="shared" si="28"/>
        <v>546</v>
      </c>
      <c r="W17" s="255">
        <f t="shared" si="6"/>
        <v>1.494</v>
      </c>
      <c r="X17" s="256">
        <f t="shared" si="7"/>
        <v>148</v>
      </c>
      <c r="Y17" s="256">
        <v>0</v>
      </c>
      <c r="Z17" s="256">
        <v>0</v>
      </c>
      <c r="AA17" s="254">
        <f t="shared" si="8"/>
        <v>148</v>
      </c>
      <c r="AB17" s="256">
        <f t="shared" si="9"/>
        <v>398</v>
      </c>
      <c r="AE17" s="233">
        <f t="shared" si="29"/>
        <v>2021</v>
      </c>
      <c r="AF17" s="256">
        <f t="shared" si="10"/>
        <v>346</v>
      </c>
      <c r="AG17" s="236">
        <f t="shared" si="11"/>
        <v>200</v>
      </c>
      <c r="AH17" s="256">
        <f t="shared" si="43"/>
        <v>546</v>
      </c>
      <c r="AJ17" s="257">
        <f t="shared" si="30"/>
        <v>0</v>
      </c>
      <c r="AK17" s="257">
        <f t="shared" si="30"/>
        <v>0</v>
      </c>
      <c r="AL17" s="258">
        <f t="shared" si="12"/>
        <v>0</v>
      </c>
      <c r="AN17" s="259">
        <f t="shared" si="13"/>
        <v>546</v>
      </c>
      <c r="AQ17" s="233">
        <f t="shared" si="31"/>
        <v>2021</v>
      </c>
      <c r="AR17" s="256">
        <f t="shared" si="14"/>
        <v>346</v>
      </c>
      <c r="AS17" s="256">
        <f t="shared" si="15"/>
        <v>200</v>
      </c>
      <c r="AT17" s="260">
        <f t="shared" si="16"/>
        <v>3.2000000000000001E-2</v>
      </c>
      <c r="AU17" s="283">
        <f t="shared" ref="AU17:AU36" si="47">ROUND((IF($C$47+$F$23&gt;$AQ17,$F$27*$F$30,0)+IF($C$48+$G$23&gt;AQ17,$G$27*$G$30,0)+IF($C$49+$H$23&gt;AQ17,$H$27*$H$30,0))*AT17,0)</f>
        <v>161</v>
      </c>
      <c r="AV17" s="253">
        <f t="shared" si="17"/>
        <v>0.41399999999999998</v>
      </c>
      <c r="AW17" s="256">
        <f t="shared" si="18"/>
        <v>52</v>
      </c>
      <c r="AX17" s="260"/>
      <c r="AY17" s="261"/>
      <c r="AZ17" s="256">
        <f t="shared" si="32"/>
        <v>759</v>
      </c>
      <c r="BA17" s="246"/>
      <c r="BB17" s="256">
        <v>0</v>
      </c>
      <c r="BC17" s="256">
        <v>0</v>
      </c>
      <c r="BD17" s="262">
        <f t="shared" si="33"/>
        <v>0</v>
      </c>
      <c r="BE17" s="256">
        <f t="shared" si="19"/>
        <v>759</v>
      </c>
      <c r="BH17" s="233">
        <f t="shared" si="34"/>
        <v>2021</v>
      </c>
      <c r="BI17" s="256">
        <v>0</v>
      </c>
      <c r="BJ17" s="265">
        <f t="shared" si="20"/>
        <v>125</v>
      </c>
      <c r="BK17" s="263">
        <f t="shared" si="21"/>
        <v>6.016</v>
      </c>
      <c r="BL17" s="256">
        <f t="shared" si="44"/>
        <v>752</v>
      </c>
      <c r="BM17" s="263">
        <f t="shared" si="22"/>
        <v>0.13500000000000001</v>
      </c>
      <c r="BN17" s="283">
        <f t="shared" ref="BN17:BN36" si="48">ROUND((IF($C$47+$F$23&gt;BH17,$F$27*$F$30,0)+IF($C$49+$H$23&gt;BH17,$H$27*$H$30,0)+IF($C$48+$G$23&gt;BH17,$G$27*$G$30,0))*BM17,0)</f>
        <v>680</v>
      </c>
      <c r="BO17" s="264"/>
      <c r="BP17" s="256">
        <f t="shared" si="23"/>
        <v>1432</v>
      </c>
      <c r="BR17" s="256">
        <f t="shared" ref="BR17:BR36" si="49">+BC17</f>
        <v>0</v>
      </c>
      <c r="BS17" s="256"/>
      <c r="BT17" s="256">
        <f t="shared" si="35"/>
        <v>1432</v>
      </c>
      <c r="BW17" s="233">
        <f t="shared" si="36"/>
        <v>2021</v>
      </c>
      <c r="BX17" s="256">
        <f t="shared" si="24"/>
        <v>346</v>
      </c>
      <c r="BY17" s="265">
        <f t="shared" si="37"/>
        <v>200</v>
      </c>
      <c r="BZ17" s="266">
        <f t="shared" si="38"/>
        <v>161</v>
      </c>
      <c r="CA17" s="256">
        <f t="shared" si="39"/>
        <v>707</v>
      </c>
      <c r="CC17" s="256">
        <f t="shared" si="40"/>
        <v>0</v>
      </c>
      <c r="CD17" s="256">
        <f t="shared" si="40"/>
        <v>0</v>
      </c>
      <c r="CE17" s="256">
        <f t="shared" si="41"/>
        <v>0</v>
      </c>
      <c r="CF17" s="256"/>
      <c r="CG17" s="256">
        <f t="shared" si="45"/>
        <v>707</v>
      </c>
    </row>
    <row r="18" spans="1:106">
      <c r="A18" s="180" t="s">
        <v>245</v>
      </c>
      <c r="C18" s="221">
        <f>+'Gas Input Table Summary'!$E$13</f>
        <v>3.5000000000000003E-2</v>
      </c>
      <c r="E18" s="176" t="s">
        <v>282</v>
      </c>
      <c r="F18" s="269">
        <f>+'Gas Input Table Summary'!$E$38</f>
        <v>0</v>
      </c>
      <c r="G18" s="270"/>
      <c r="H18" s="270"/>
      <c r="J18" s="178">
        <f t="shared" si="25"/>
        <v>5</v>
      </c>
      <c r="L18" s="233">
        <f t="shared" si="26"/>
        <v>2022</v>
      </c>
      <c r="M18" s="238">
        <f t="shared" si="46"/>
        <v>125</v>
      </c>
      <c r="N18" s="253">
        <f t="shared" si="0"/>
        <v>2.8620000000000001</v>
      </c>
      <c r="O18" s="381">
        <f t="shared" si="1"/>
        <v>358</v>
      </c>
      <c r="P18" s="253">
        <f t="shared" si="2"/>
        <v>0</v>
      </c>
      <c r="Q18" s="254">
        <f t="shared" si="27"/>
        <v>0</v>
      </c>
      <c r="R18" s="382">
        <f t="shared" si="3"/>
        <v>358</v>
      </c>
      <c r="S18" s="377">
        <f t="shared" si="4"/>
        <v>1.3</v>
      </c>
      <c r="T18" s="254">
        <f t="shared" si="5"/>
        <v>155</v>
      </c>
      <c r="U18" s="383">
        <f t="shared" si="42"/>
        <v>202</v>
      </c>
      <c r="V18" s="238">
        <f t="shared" si="28"/>
        <v>560</v>
      </c>
      <c r="W18" s="255">
        <f t="shared" si="6"/>
        <v>1.546</v>
      </c>
      <c r="X18" s="256">
        <f t="shared" si="7"/>
        <v>153</v>
      </c>
      <c r="Y18" s="256">
        <v>0</v>
      </c>
      <c r="Z18" s="256">
        <v>0</v>
      </c>
      <c r="AA18" s="254">
        <f t="shared" si="8"/>
        <v>153</v>
      </c>
      <c r="AB18" s="256">
        <f t="shared" si="9"/>
        <v>407</v>
      </c>
      <c r="AE18" s="233">
        <f t="shared" si="29"/>
        <v>2022</v>
      </c>
      <c r="AF18" s="256">
        <f t="shared" si="10"/>
        <v>358</v>
      </c>
      <c r="AG18" s="236">
        <f t="shared" si="11"/>
        <v>202</v>
      </c>
      <c r="AH18" s="256">
        <f t="shared" si="43"/>
        <v>560</v>
      </c>
      <c r="AJ18" s="257">
        <f t="shared" si="30"/>
        <v>0</v>
      </c>
      <c r="AK18" s="257">
        <f t="shared" si="30"/>
        <v>0</v>
      </c>
      <c r="AL18" s="258">
        <f t="shared" si="12"/>
        <v>0</v>
      </c>
      <c r="AN18" s="259">
        <f t="shared" si="13"/>
        <v>560</v>
      </c>
      <c r="AQ18" s="233">
        <f t="shared" si="31"/>
        <v>2022</v>
      </c>
      <c r="AR18" s="256">
        <f t="shared" si="14"/>
        <v>358</v>
      </c>
      <c r="AS18" s="256">
        <f t="shared" si="15"/>
        <v>202</v>
      </c>
      <c r="AT18" s="260">
        <f t="shared" si="16"/>
        <v>3.3000000000000002E-2</v>
      </c>
      <c r="AU18" s="283">
        <f t="shared" si="47"/>
        <v>166</v>
      </c>
      <c r="AV18" s="253">
        <f t="shared" si="17"/>
        <v>0.42299999999999999</v>
      </c>
      <c r="AW18" s="256">
        <f t="shared" si="18"/>
        <v>53</v>
      </c>
      <c r="AX18" s="260"/>
      <c r="AY18" s="261"/>
      <c r="AZ18" s="256">
        <f t="shared" si="32"/>
        <v>779</v>
      </c>
      <c r="BA18" s="246"/>
      <c r="BB18" s="256">
        <v>0</v>
      </c>
      <c r="BC18" s="256">
        <v>0</v>
      </c>
      <c r="BD18" s="262">
        <f t="shared" si="33"/>
        <v>0</v>
      </c>
      <c r="BE18" s="256">
        <f t="shared" si="19"/>
        <v>779</v>
      </c>
      <c r="BH18" s="233">
        <f t="shared" si="34"/>
        <v>2022</v>
      </c>
      <c r="BI18" s="256">
        <v>0</v>
      </c>
      <c r="BJ18" s="265">
        <f t="shared" si="20"/>
        <v>125</v>
      </c>
      <c r="BK18" s="263">
        <f t="shared" si="21"/>
        <v>6.2270000000000003</v>
      </c>
      <c r="BL18" s="256">
        <f t="shared" si="44"/>
        <v>778</v>
      </c>
      <c r="BM18" s="263">
        <f t="shared" si="22"/>
        <v>0.14000000000000001</v>
      </c>
      <c r="BN18" s="283">
        <f t="shared" si="48"/>
        <v>706</v>
      </c>
      <c r="BO18" s="264"/>
      <c r="BP18" s="256">
        <f t="shared" si="23"/>
        <v>1484</v>
      </c>
      <c r="BR18" s="256">
        <f t="shared" si="49"/>
        <v>0</v>
      </c>
      <c r="BS18" s="256"/>
      <c r="BT18" s="256">
        <f t="shared" si="35"/>
        <v>1484</v>
      </c>
      <c r="BW18" s="233">
        <f t="shared" si="36"/>
        <v>2022</v>
      </c>
      <c r="BX18" s="256">
        <f t="shared" si="24"/>
        <v>358</v>
      </c>
      <c r="BY18" s="265">
        <f t="shared" si="37"/>
        <v>202</v>
      </c>
      <c r="BZ18" s="266">
        <f t="shared" si="38"/>
        <v>166</v>
      </c>
      <c r="CA18" s="256">
        <f t="shared" si="39"/>
        <v>726</v>
      </c>
      <c r="CC18" s="256">
        <f t="shared" si="40"/>
        <v>0</v>
      </c>
      <c r="CD18" s="256">
        <f t="shared" si="40"/>
        <v>0</v>
      </c>
      <c r="CE18" s="256">
        <f t="shared" si="41"/>
        <v>0</v>
      </c>
      <c r="CF18" s="256"/>
      <c r="CG18" s="256">
        <f t="shared" si="45"/>
        <v>726</v>
      </c>
      <c r="DB18" s="184" t="s">
        <v>247</v>
      </c>
    </row>
    <row r="19" spans="1:106">
      <c r="C19" s="180"/>
      <c r="G19" s="191"/>
      <c r="H19" s="191"/>
      <c r="J19" s="178">
        <f t="shared" si="25"/>
        <v>6</v>
      </c>
      <c r="L19" s="233">
        <f t="shared" si="26"/>
        <v>2023</v>
      </c>
      <c r="M19" s="238">
        <f t="shared" si="46"/>
        <v>125</v>
      </c>
      <c r="N19" s="253">
        <f t="shared" si="0"/>
        <v>2.9630000000000001</v>
      </c>
      <c r="O19" s="381">
        <f t="shared" si="1"/>
        <v>370</v>
      </c>
      <c r="P19" s="253">
        <f t="shared" si="2"/>
        <v>0</v>
      </c>
      <c r="Q19" s="254">
        <f t="shared" si="27"/>
        <v>0</v>
      </c>
      <c r="R19" s="382">
        <f t="shared" si="3"/>
        <v>370</v>
      </c>
      <c r="S19" s="377">
        <f t="shared" si="4"/>
        <v>1.3</v>
      </c>
      <c r="T19" s="254">
        <f t="shared" si="5"/>
        <v>157</v>
      </c>
      <c r="U19" s="383">
        <f t="shared" si="42"/>
        <v>204</v>
      </c>
      <c r="V19" s="238">
        <f t="shared" si="28"/>
        <v>574</v>
      </c>
      <c r="W19" s="255">
        <f t="shared" si="6"/>
        <v>1.6</v>
      </c>
      <c r="X19" s="256">
        <f t="shared" si="7"/>
        <v>158</v>
      </c>
      <c r="Y19" s="256">
        <v>0</v>
      </c>
      <c r="Z19" s="256">
        <v>0</v>
      </c>
      <c r="AA19" s="254">
        <f t="shared" si="8"/>
        <v>158</v>
      </c>
      <c r="AB19" s="256">
        <f t="shared" si="9"/>
        <v>416</v>
      </c>
      <c r="AE19" s="233">
        <f t="shared" si="29"/>
        <v>2023</v>
      </c>
      <c r="AF19" s="256">
        <f t="shared" si="10"/>
        <v>370</v>
      </c>
      <c r="AG19" s="236">
        <f t="shared" si="11"/>
        <v>204</v>
      </c>
      <c r="AH19" s="256">
        <f t="shared" si="43"/>
        <v>574</v>
      </c>
      <c r="AJ19" s="257">
        <f t="shared" si="30"/>
        <v>0</v>
      </c>
      <c r="AK19" s="257">
        <f t="shared" si="30"/>
        <v>0</v>
      </c>
      <c r="AL19" s="258">
        <f t="shared" si="12"/>
        <v>0</v>
      </c>
      <c r="AN19" s="259">
        <f t="shared" si="13"/>
        <v>574</v>
      </c>
      <c r="AQ19" s="233">
        <f t="shared" si="31"/>
        <v>2023</v>
      </c>
      <c r="AR19" s="256">
        <f t="shared" si="14"/>
        <v>370</v>
      </c>
      <c r="AS19" s="256">
        <f t="shared" si="15"/>
        <v>204</v>
      </c>
      <c r="AT19" s="260">
        <f t="shared" si="16"/>
        <v>3.4000000000000002E-2</v>
      </c>
      <c r="AU19" s="283">
        <f t="shared" si="47"/>
        <v>171</v>
      </c>
      <c r="AV19" s="253">
        <f t="shared" si="17"/>
        <v>0.432</v>
      </c>
      <c r="AW19" s="256">
        <f t="shared" si="18"/>
        <v>54</v>
      </c>
      <c r="AX19" s="260"/>
      <c r="AY19" s="261"/>
      <c r="AZ19" s="256">
        <f t="shared" si="32"/>
        <v>799</v>
      </c>
      <c r="BA19" s="246"/>
      <c r="BB19" s="256">
        <v>0</v>
      </c>
      <c r="BC19" s="256">
        <v>0</v>
      </c>
      <c r="BD19" s="262">
        <f t="shared" si="33"/>
        <v>0</v>
      </c>
      <c r="BE19" s="256">
        <f t="shared" si="19"/>
        <v>799</v>
      </c>
      <c r="BH19" s="233">
        <f t="shared" si="34"/>
        <v>2023</v>
      </c>
      <c r="BI19" s="256">
        <v>0</v>
      </c>
      <c r="BJ19" s="265">
        <f t="shared" si="20"/>
        <v>125</v>
      </c>
      <c r="BK19" s="263">
        <f t="shared" si="21"/>
        <v>6.4450000000000003</v>
      </c>
      <c r="BL19" s="256">
        <f t="shared" si="44"/>
        <v>806</v>
      </c>
      <c r="BM19" s="263">
        <f t="shared" si="22"/>
        <v>0.14499999999999999</v>
      </c>
      <c r="BN19" s="283">
        <f t="shared" si="48"/>
        <v>731</v>
      </c>
      <c r="BO19" s="264"/>
      <c r="BP19" s="256">
        <f t="shared" si="23"/>
        <v>1537</v>
      </c>
      <c r="BR19" s="256">
        <f t="shared" si="49"/>
        <v>0</v>
      </c>
      <c r="BS19" s="256"/>
      <c r="BT19" s="256">
        <f t="shared" si="35"/>
        <v>1537</v>
      </c>
      <c r="BW19" s="233">
        <f t="shared" si="36"/>
        <v>2023</v>
      </c>
      <c r="BX19" s="256">
        <f t="shared" si="24"/>
        <v>370</v>
      </c>
      <c r="BY19" s="265">
        <f t="shared" si="37"/>
        <v>204</v>
      </c>
      <c r="BZ19" s="266">
        <f t="shared" si="38"/>
        <v>171</v>
      </c>
      <c r="CA19" s="256">
        <f t="shared" si="39"/>
        <v>745</v>
      </c>
      <c r="CC19" s="256">
        <f t="shared" si="40"/>
        <v>0</v>
      </c>
      <c r="CD19" s="256">
        <f t="shared" si="40"/>
        <v>0</v>
      </c>
      <c r="CE19" s="256">
        <f t="shared" si="41"/>
        <v>0</v>
      </c>
      <c r="CF19" s="256"/>
      <c r="CG19" s="256">
        <f t="shared" si="45"/>
        <v>745</v>
      </c>
    </row>
    <row r="20" spans="1:106">
      <c r="A20" s="180" t="s">
        <v>283</v>
      </c>
      <c r="C20" s="271">
        <f>+'Gas Input Table Summary'!$E$14</f>
        <v>147.66999999999999</v>
      </c>
      <c r="E20" s="180" t="s">
        <v>284</v>
      </c>
      <c r="F20" s="225">
        <f>+'Gas Input Table Summary'!$E$41</f>
        <v>0</v>
      </c>
      <c r="G20" s="226"/>
      <c r="H20" s="226"/>
      <c r="J20" s="178">
        <f t="shared" si="25"/>
        <v>7</v>
      </c>
      <c r="L20" s="233">
        <f t="shared" si="26"/>
        <v>2024</v>
      </c>
      <c r="M20" s="238">
        <f t="shared" si="46"/>
        <v>125</v>
      </c>
      <c r="N20" s="253">
        <f t="shared" si="0"/>
        <v>3.0659999999999998</v>
      </c>
      <c r="O20" s="381">
        <f t="shared" si="1"/>
        <v>383</v>
      </c>
      <c r="P20" s="253">
        <f t="shared" si="2"/>
        <v>0</v>
      </c>
      <c r="Q20" s="254">
        <f t="shared" si="27"/>
        <v>0</v>
      </c>
      <c r="R20" s="382">
        <f t="shared" si="3"/>
        <v>383</v>
      </c>
      <c r="S20" s="377">
        <f t="shared" si="4"/>
        <v>1.3</v>
      </c>
      <c r="T20" s="254">
        <f t="shared" si="5"/>
        <v>158</v>
      </c>
      <c r="U20" s="383">
        <f t="shared" si="42"/>
        <v>205</v>
      </c>
      <c r="V20" s="238">
        <f t="shared" si="28"/>
        <v>588</v>
      </c>
      <c r="W20" s="255">
        <f t="shared" si="6"/>
        <v>1.657</v>
      </c>
      <c r="X20" s="256">
        <f t="shared" si="7"/>
        <v>164</v>
      </c>
      <c r="Y20" s="256">
        <v>0</v>
      </c>
      <c r="Z20" s="256">
        <v>0</v>
      </c>
      <c r="AA20" s="254">
        <f t="shared" si="8"/>
        <v>164</v>
      </c>
      <c r="AB20" s="256">
        <f t="shared" si="9"/>
        <v>424</v>
      </c>
      <c r="AE20" s="233">
        <f t="shared" si="29"/>
        <v>2024</v>
      </c>
      <c r="AF20" s="256">
        <f t="shared" si="10"/>
        <v>383</v>
      </c>
      <c r="AG20" s="236">
        <f t="shared" si="11"/>
        <v>205</v>
      </c>
      <c r="AH20" s="256">
        <f t="shared" si="43"/>
        <v>588</v>
      </c>
      <c r="AJ20" s="257">
        <f t="shared" si="30"/>
        <v>0</v>
      </c>
      <c r="AK20" s="257">
        <f t="shared" si="30"/>
        <v>0</v>
      </c>
      <c r="AL20" s="258">
        <f t="shared" si="12"/>
        <v>0</v>
      </c>
      <c r="AN20" s="259">
        <f t="shared" si="13"/>
        <v>588</v>
      </c>
      <c r="AQ20" s="233">
        <f t="shared" si="31"/>
        <v>2024</v>
      </c>
      <c r="AR20" s="256">
        <f t="shared" si="14"/>
        <v>383</v>
      </c>
      <c r="AS20" s="256">
        <f t="shared" si="15"/>
        <v>205</v>
      </c>
      <c r="AT20" s="260">
        <f t="shared" si="16"/>
        <v>3.5999999999999997E-2</v>
      </c>
      <c r="AU20" s="283">
        <f t="shared" si="47"/>
        <v>181</v>
      </c>
      <c r="AV20" s="253">
        <f t="shared" si="17"/>
        <v>0.441</v>
      </c>
      <c r="AW20" s="256">
        <f t="shared" si="18"/>
        <v>55</v>
      </c>
      <c r="AX20" s="260"/>
      <c r="AY20" s="261"/>
      <c r="AZ20" s="256">
        <f t="shared" si="32"/>
        <v>824</v>
      </c>
      <c r="BA20" s="246"/>
      <c r="BB20" s="256">
        <v>0</v>
      </c>
      <c r="BC20" s="256">
        <v>0</v>
      </c>
      <c r="BD20" s="262">
        <f t="shared" si="33"/>
        <v>0</v>
      </c>
      <c r="BE20" s="256">
        <f t="shared" si="19"/>
        <v>824</v>
      </c>
      <c r="BH20" s="233">
        <f t="shared" si="34"/>
        <v>2024</v>
      </c>
      <c r="BI20" s="256">
        <v>0</v>
      </c>
      <c r="BJ20" s="265">
        <f t="shared" si="20"/>
        <v>125</v>
      </c>
      <c r="BK20" s="263">
        <f t="shared" si="21"/>
        <v>6.6710000000000003</v>
      </c>
      <c r="BL20" s="256">
        <f t="shared" si="44"/>
        <v>834</v>
      </c>
      <c r="BM20" s="263">
        <f t="shared" si="22"/>
        <v>0.15</v>
      </c>
      <c r="BN20" s="283">
        <f t="shared" si="48"/>
        <v>756</v>
      </c>
      <c r="BO20" s="264"/>
      <c r="BP20" s="256">
        <f t="shared" si="23"/>
        <v>1590</v>
      </c>
      <c r="BR20" s="256">
        <f t="shared" si="49"/>
        <v>0</v>
      </c>
      <c r="BS20" s="256"/>
      <c r="BT20" s="256">
        <f t="shared" si="35"/>
        <v>1590</v>
      </c>
      <c r="BW20" s="233">
        <f t="shared" si="36"/>
        <v>2024</v>
      </c>
      <c r="BX20" s="256">
        <f t="shared" si="24"/>
        <v>383</v>
      </c>
      <c r="BY20" s="265">
        <f t="shared" si="37"/>
        <v>205</v>
      </c>
      <c r="BZ20" s="266">
        <f t="shared" si="38"/>
        <v>181</v>
      </c>
      <c r="CA20" s="256">
        <f t="shared" si="39"/>
        <v>769</v>
      </c>
      <c r="CC20" s="256">
        <f t="shared" si="40"/>
        <v>0</v>
      </c>
      <c r="CD20" s="256">
        <f t="shared" si="40"/>
        <v>0</v>
      </c>
      <c r="CE20" s="256">
        <f t="shared" si="41"/>
        <v>0</v>
      </c>
      <c r="CF20" s="256"/>
      <c r="CG20" s="256">
        <f t="shared" si="45"/>
        <v>769</v>
      </c>
      <c r="DB20" s="233"/>
    </row>
    <row r="21" spans="1:106">
      <c r="A21" s="180" t="s">
        <v>245</v>
      </c>
      <c r="C21" s="221">
        <f>+'Gas Input Table Summary'!$E$15</f>
        <v>0.01</v>
      </c>
      <c r="E21" s="176" t="s">
        <v>282</v>
      </c>
      <c r="F21" s="269">
        <f>+'Gas Input Table Summary'!$E$44</f>
        <v>0</v>
      </c>
      <c r="G21" s="270"/>
      <c r="H21" s="270"/>
      <c r="J21" s="178">
        <f t="shared" si="25"/>
        <v>8</v>
      </c>
      <c r="L21" s="233">
        <f t="shared" si="26"/>
        <v>2025</v>
      </c>
      <c r="M21" s="238">
        <f t="shared" si="46"/>
        <v>125</v>
      </c>
      <c r="N21" s="253">
        <f t="shared" si="0"/>
        <v>3.1739999999999999</v>
      </c>
      <c r="O21" s="381">
        <f t="shared" si="1"/>
        <v>397</v>
      </c>
      <c r="P21" s="253">
        <f t="shared" si="2"/>
        <v>0</v>
      </c>
      <c r="Q21" s="254">
        <f t="shared" si="27"/>
        <v>0</v>
      </c>
      <c r="R21" s="382">
        <f t="shared" si="3"/>
        <v>397</v>
      </c>
      <c r="S21" s="377">
        <f t="shared" si="4"/>
        <v>1.3</v>
      </c>
      <c r="T21" s="254">
        <f t="shared" si="5"/>
        <v>160</v>
      </c>
      <c r="U21" s="383">
        <f t="shared" si="42"/>
        <v>208</v>
      </c>
      <c r="V21" s="238">
        <f t="shared" si="28"/>
        <v>605</v>
      </c>
      <c r="W21" s="255">
        <f t="shared" si="6"/>
        <v>1.714</v>
      </c>
      <c r="X21" s="256">
        <f t="shared" si="7"/>
        <v>169</v>
      </c>
      <c r="Y21" s="256">
        <v>0</v>
      </c>
      <c r="Z21" s="256">
        <v>0</v>
      </c>
      <c r="AA21" s="254">
        <f t="shared" si="8"/>
        <v>169</v>
      </c>
      <c r="AB21" s="256">
        <f t="shared" si="9"/>
        <v>436</v>
      </c>
      <c r="AE21" s="233">
        <f t="shared" si="29"/>
        <v>2025</v>
      </c>
      <c r="AF21" s="256">
        <f t="shared" si="10"/>
        <v>397</v>
      </c>
      <c r="AG21" s="236">
        <f t="shared" si="11"/>
        <v>208</v>
      </c>
      <c r="AH21" s="256">
        <f t="shared" si="43"/>
        <v>605</v>
      </c>
      <c r="AJ21" s="257">
        <f t="shared" si="30"/>
        <v>0</v>
      </c>
      <c r="AK21" s="257">
        <f t="shared" si="30"/>
        <v>0</v>
      </c>
      <c r="AL21" s="258">
        <f t="shared" si="12"/>
        <v>0</v>
      </c>
      <c r="AN21" s="259">
        <f t="shared" si="13"/>
        <v>605</v>
      </c>
      <c r="AQ21" s="233">
        <f t="shared" si="31"/>
        <v>2025</v>
      </c>
      <c r="AR21" s="256">
        <f t="shared" si="14"/>
        <v>397</v>
      </c>
      <c r="AS21" s="256">
        <f t="shared" si="15"/>
        <v>208</v>
      </c>
      <c r="AT21" s="260">
        <f t="shared" si="16"/>
        <v>3.6999999999999998E-2</v>
      </c>
      <c r="AU21" s="283">
        <f t="shared" si="47"/>
        <v>186</v>
      </c>
      <c r="AV21" s="253">
        <f t="shared" si="17"/>
        <v>0.45100000000000001</v>
      </c>
      <c r="AW21" s="256">
        <f t="shared" si="18"/>
        <v>56</v>
      </c>
      <c r="AX21" s="260"/>
      <c r="AY21" s="261"/>
      <c r="AZ21" s="256">
        <f t="shared" si="32"/>
        <v>847</v>
      </c>
      <c r="BA21" s="246"/>
      <c r="BB21" s="256">
        <v>0</v>
      </c>
      <c r="BC21" s="256">
        <v>0</v>
      </c>
      <c r="BD21" s="262">
        <f t="shared" si="33"/>
        <v>0</v>
      </c>
      <c r="BE21" s="256">
        <f t="shared" si="19"/>
        <v>847</v>
      </c>
      <c r="BH21" s="233">
        <f t="shared" si="34"/>
        <v>2025</v>
      </c>
      <c r="BI21" s="256">
        <v>0</v>
      </c>
      <c r="BJ21" s="265">
        <f t="shared" si="20"/>
        <v>125</v>
      </c>
      <c r="BK21" s="263">
        <f t="shared" si="21"/>
        <v>6.9039999999999999</v>
      </c>
      <c r="BL21" s="256">
        <f t="shared" si="44"/>
        <v>863</v>
      </c>
      <c r="BM21" s="263">
        <f t="shared" si="22"/>
        <v>0.155</v>
      </c>
      <c r="BN21" s="283">
        <f t="shared" si="48"/>
        <v>781</v>
      </c>
      <c r="BO21" s="264"/>
      <c r="BP21" s="256">
        <f t="shared" si="23"/>
        <v>1644</v>
      </c>
      <c r="BR21" s="256">
        <f t="shared" si="49"/>
        <v>0</v>
      </c>
      <c r="BS21" s="256"/>
      <c r="BT21" s="256">
        <f t="shared" si="35"/>
        <v>1644</v>
      </c>
      <c r="BW21" s="233">
        <f t="shared" si="36"/>
        <v>2025</v>
      </c>
      <c r="BX21" s="256">
        <f t="shared" si="24"/>
        <v>397</v>
      </c>
      <c r="BY21" s="265">
        <f t="shared" si="37"/>
        <v>208</v>
      </c>
      <c r="BZ21" s="266">
        <f t="shared" si="38"/>
        <v>186</v>
      </c>
      <c r="CA21" s="256">
        <f t="shared" si="39"/>
        <v>791</v>
      </c>
      <c r="CC21" s="256">
        <f t="shared" si="40"/>
        <v>0</v>
      </c>
      <c r="CD21" s="256">
        <f t="shared" si="40"/>
        <v>0</v>
      </c>
      <c r="CE21" s="256">
        <f t="shared" si="41"/>
        <v>0</v>
      </c>
      <c r="CF21" s="256"/>
      <c r="CG21" s="256">
        <f t="shared" si="45"/>
        <v>791</v>
      </c>
      <c r="DB21" s="178">
        <f>$J14</f>
        <v>1</v>
      </c>
    </row>
    <row r="22" spans="1:106">
      <c r="F22" s="236"/>
      <c r="G22" s="237"/>
      <c r="H22" s="237"/>
      <c r="J22" s="178">
        <f t="shared" si="25"/>
        <v>9</v>
      </c>
      <c r="L22" s="233">
        <f t="shared" si="26"/>
        <v>2026</v>
      </c>
      <c r="M22" s="238">
        <f t="shared" si="46"/>
        <v>125</v>
      </c>
      <c r="N22" s="253">
        <f t="shared" si="0"/>
        <v>3.2850000000000001</v>
      </c>
      <c r="O22" s="381">
        <f t="shared" si="1"/>
        <v>411</v>
      </c>
      <c r="P22" s="253">
        <f t="shared" si="2"/>
        <v>0</v>
      </c>
      <c r="Q22" s="254">
        <f t="shared" si="27"/>
        <v>0</v>
      </c>
      <c r="R22" s="382">
        <f t="shared" si="3"/>
        <v>411</v>
      </c>
      <c r="S22" s="377">
        <f t="shared" si="4"/>
        <v>1.3</v>
      </c>
      <c r="T22" s="254">
        <f t="shared" si="5"/>
        <v>162</v>
      </c>
      <c r="U22" s="383">
        <f t="shared" si="42"/>
        <v>211</v>
      </c>
      <c r="V22" s="238">
        <f t="shared" si="28"/>
        <v>622</v>
      </c>
      <c r="W22" s="255">
        <f t="shared" si="6"/>
        <v>1.774</v>
      </c>
      <c r="X22" s="256">
        <f t="shared" si="7"/>
        <v>175</v>
      </c>
      <c r="Y22" s="256">
        <v>0</v>
      </c>
      <c r="Z22" s="256">
        <v>0</v>
      </c>
      <c r="AA22" s="254">
        <f t="shared" si="8"/>
        <v>175</v>
      </c>
      <c r="AB22" s="256">
        <f t="shared" si="9"/>
        <v>447</v>
      </c>
      <c r="AE22" s="233">
        <f t="shared" si="29"/>
        <v>2026</v>
      </c>
      <c r="AF22" s="256">
        <f t="shared" si="10"/>
        <v>411</v>
      </c>
      <c r="AG22" s="236">
        <f t="shared" si="11"/>
        <v>211</v>
      </c>
      <c r="AH22" s="256">
        <f t="shared" si="43"/>
        <v>622</v>
      </c>
      <c r="AJ22" s="257">
        <f t="shared" si="30"/>
        <v>0</v>
      </c>
      <c r="AK22" s="257">
        <f t="shared" si="30"/>
        <v>0</v>
      </c>
      <c r="AL22" s="258">
        <f t="shared" si="12"/>
        <v>0</v>
      </c>
      <c r="AN22" s="259">
        <f t="shared" si="13"/>
        <v>622</v>
      </c>
      <c r="AQ22" s="233">
        <f t="shared" si="31"/>
        <v>2026</v>
      </c>
      <c r="AR22" s="256">
        <f t="shared" si="14"/>
        <v>411</v>
      </c>
      <c r="AS22" s="256">
        <f t="shared" si="15"/>
        <v>211</v>
      </c>
      <c r="AT22" s="260">
        <f t="shared" si="16"/>
        <v>3.7999999999999999E-2</v>
      </c>
      <c r="AU22" s="283">
        <f t="shared" si="47"/>
        <v>192</v>
      </c>
      <c r="AV22" s="253">
        <f t="shared" si="17"/>
        <v>0.46100000000000002</v>
      </c>
      <c r="AW22" s="256">
        <f t="shared" si="18"/>
        <v>58</v>
      </c>
      <c r="AX22" s="260"/>
      <c r="AY22" s="261"/>
      <c r="AZ22" s="256">
        <f t="shared" si="32"/>
        <v>872</v>
      </c>
      <c r="BA22" s="246"/>
      <c r="BB22" s="256">
        <v>0</v>
      </c>
      <c r="BC22" s="256">
        <v>0</v>
      </c>
      <c r="BD22" s="262">
        <f t="shared" si="33"/>
        <v>0</v>
      </c>
      <c r="BE22" s="256">
        <f t="shared" si="19"/>
        <v>872</v>
      </c>
      <c r="BH22" s="233">
        <f t="shared" si="34"/>
        <v>2026</v>
      </c>
      <c r="BI22" s="256">
        <v>0</v>
      </c>
      <c r="BJ22" s="265">
        <f t="shared" si="20"/>
        <v>125</v>
      </c>
      <c r="BK22" s="263">
        <f t="shared" si="21"/>
        <v>7.1459999999999999</v>
      </c>
      <c r="BL22" s="256">
        <f t="shared" si="44"/>
        <v>893</v>
      </c>
      <c r="BM22" s="263">
        <f t="shared" si="22"/>
        <v>0.161</v>
      </c>
      <c r="BN22" s="283">
        <f t="shared" si="48"/>
        <v>811</v>
      </c>
      <c r="BO22" s="264"/>
      <c r="BP22" s="256">
        <f t="shared" si="23"/>
        <v>1704</v>
      </c>
      <c r="BR22" s="256">
        <f t="shared" si="49"/>
        <v>0</v>
      </c>
      <c r="BS22" s="256"/>
      <c r="BT22" s="256">
        <f t="shared" si="35"/>
        <v>1704</v>
      </c>
      <c r="BW22" s="233">
        <f t="shared" si="36"/>
        <v>2026</v>
      </c>
      <c r="BX22" s="256">
        <f t="shared" si="24"/>
        <v>411</v>
      </c>
      <c r="BY22" s="265">
        <f t="shared" si="37"/>
        <v>211</v>
      </c>
      <c r="BZ22" s="266">
        <f t="shared" si="38"/>
        <v>192</v>
      </c>
      <c r="CA22" s="256">
        <f t="shared" si="39"/>
        <v>814</v>
      </c>
      <c r="CC22" s="256">
        <f t="shared" si="40"/>
        <v>0</v>
      </c>
      <c r="CD22" s="256">
        <f t="shared" si="40"/>
        <v>0</v>
      </c>
      <c r="CE22" s="256">
        <f t="shared" si="41"/>
        <v>0</v>
      </c>
      <c r="CF22" s="256"/>
      <c r="CG22" s="256">
        <f t="shared" si="45"/>
        <v>814</v>
      </c>
      <c r="DB22" s="178">
        <f>$J15</f>
        <v>2</v>
      </c>
    </row>
    <row r="23" spans="1:106">
      <c r="A23" s="180" t="s">
        <v>285</v>
      </c>
      <c r="C23" s="272">
        <f>+'Gas Input Table Summary'!$E$16</f>
        <v>0.01</v>
      </c>
      <c r="E23" s="180" t="s">
        <v>286</v>
      </c>
      <c r="F23" s="384">
        <f>ROUND('Database Inputs'!D17,0)</f>
        <v>20</v>
      </c>
      <c r="G23" s="274"/>
      <c r="H23" s="274"/>
      <c r="J23" s="178">
        <f t="shared" si="25"/>
        <v>10</v>
      </c>
      <c r="L23" s="233">
        <f t="shared" si="26"/>
        <v>2027</v>
      </c>
      <c r="M23" s="238">
        <f t="shared" si="46"/>
        <v>125</v>
      </c>
      <c r="N23" s="253">
        <f t="shared" si="0"/>
        <v>3.4</v>
      </c>
      <c r="O23" s="381">
        <f t="shared" si="1"/>
        <v>425</v>
      </c>
      <c r="P23" s="253">
        <f t="shared" si="2"/>
        <v>0</v>
      </c>
      <c r="Q23" s="254">
        <f t="shared" si="27"/>
        <v>0</v>
      </c>
      <c r="R23" s="382">
        <f t="shared" si="3"/>
        <v>425</v>
      </c>
      <c r="S23" s="377">
        <f t="shared" si="4"/>
        <v>1.3</v>
      </c>
      <c r="T23" s="254">
        <f t="shared" si="5"/>
        <v>163</v>
      </c>
      <c r="U23" s="383">
        <f t="shared" si="42"/>
        <v>212</v>
      </c>
      <c r="V23" s="238">
        <f t="shared" si="28"/>
        <v>637</v>
      </c>
      <c r="W23" s="255">
        <f t="shared" si="6"/>
        <v>1.837</v>
      </c>
      <c r="X23" s="256">
        <f t="shared" si="7"/>
        <v>181</v>
      </c>
      <c r="Y23" s="256">
        <v>0</v>
      </c>
      <c r="Z23" s="256">
        <v>0</v>
      </c>
      <c r="AA23" s="254">
        <f t="shared" si="8"/>
        <v>181</v>
      </c>
      <c r="AB23" s="256">
        <f t="shared" si="9"/>
        <v>456</v>
      </c>
      <c r="AE23" s="233">
        <f t="shared" si="29"/>
        <v>2027</v>
      </c>
      <c r="AF23" s="256">
        <f t="shared" si="10"/>
        <v>425</v>
      </c>
      <c r="AG23" s="236">
        <f t="shared" si="11"/>
        <v>212</v>
      </c>
      <c r="AH23" s="256">
        <f t="shared" si="43"/>
        <v>637</v>
      </c>
      <c r="AJ23" s="257">
        <f t="shared" si="30"/>
        <v>0</v>
      </c>
      <c r="AK23" s="257">
        <f t="shared" si="30"/>
        <v>0</v>
      </c>
      <c r="AL23" s="258">
        <f t="shared" si="12"/>
        <v>0</v>
      </c>
      <c r="AN23" s="259">
        <f t="shared" si="13"/>
        <v>637</v>
      </c>
      <c r="AQ23" s="233">
        <f t="shared" si="31"/>
        <v>2027</v>
      </c>
      <c r="AR23" s="256">
        <f t="shared" si="14"/>
        <v>425</v>
      </c>
      <c r="AS23" s="256">
        <f t="shared" si="15"/>
        <v>212</v>
      </c>
      <c r="AT23" s="260">
        <f t="shared" si="16"/>
        <v>0.04</v>
      </c>
      <c r="AU23" s="283">
        <f t="shared" si="47"/>
        <v>202</v>
      </c>
      <c r="AV23" s="253">
        <f t="shared" si="17"/>
        <v>0.47099999999999997</v>
      </c>
      <c r="AW23" s="256">
        <f t="shared" si="18"/>
        <v>59</v>
      </c>
      <c r="AX23" s="260"/>
      <c r="AY23" s="261"/>
      <c r="AZ23" s="256">
        <f t="shared" si="32"/>
        <v>898</v>
      </c>
      <c r="BA23" s="246"/>
      <c r="BB23" s="256">
        <v>0</v>
      </c>
      <c r="BC23" s="256">
        <v>0</v>
      </c>
      <c r="BD23" s="262">
        <f t="shared" si="33"/>
        <v>0</v>
      </c>
      <c r="BE23" s="256">
        <f t="shared" si="19"/>
        <v>898</v>
      </c>
      <c r="BH23" s="233">
        <f t="shared" si="34"/>
        <v>2027</v>
      </c>
      <c r="BI23" s="256">
        <v>0</v>
      </c>
      <c r="BJ23" s="265">
        <f t="shared" si="20"/>
        <v>125</v>
      </c>
      <c r="BK23" s="263">
        <f t="shared" si="21"/>
        <v>7.3959999999999999</v>
      </c>
      <c r="BL23" s="256">
        <f t="shared" si="44"/>
        <v>925</v>
      </c>
      <c r="BM23" s="263">
        <f t="shared" si="22"/>
        <v>0.16600000000000001</v>
      </c>
      <c r="BN23" s="283">
        <f t="shared" si="48"/>
        <v>837</v>
      </c>
      <c r="BO23" s="264"/>
      <c r="BP23" s="256">
        <f t="shared" si="23"/>
        <v>1762</v>
      </c>
      <c r="BR23" s="256">
        <f t="shared" si="49"/>
        <v>0</v>
      </c>
      <c r="BS23" s="256"/>
      <c r="BT23" s="256">
        <f t="shared" si="35"/>
        <v>1762</v>
      </c>
      <c r="BW23" s="233">
        <f t="shared" si="36"/>
        <v>2027</v>
      </c>
      <c r="BX23" s="256">
        <f t="shared" si="24"/>
        <v>425</v>
      </c>
      <c r="BY23" s="265">
        <f t="shared" si="37"/>
        <v>212</v>
      </c>
      <c r="BZ23" s="266">
        <f t="shared" si="38"/>
        <v>202</v>
      </c>
      <c r="CA23" s="256">
        <f t="shared" si="39"/>
        <v>839</v>
      </c>
      <c r="CC23" s="256">
        <f t="shared" si="40"/>
        <v>0</v>
      </c>
      <c r="CD23" s="256">
        <f t="shared" si="40"/>
        <v>0</v>
      </c>
      <c r="CE23" s="256">
        <f t="shared" si="41"/>
        <v>0</v>
      </c>
      <c r="CF23" s="256"/>
      <c r="CG23" s="256">
        <f t="shared" si="45"/>
        <v>839</v>
      </c>
      <c r="DB23" s="178">
        <f>$J16</f>
        <v>3</v>
      </c>
    </row>
    <row r="24" spans="1:106">
      <c r="F24" s="236"/>
      <c r="G24" s="237"/>
      <c r="H24" s="237"/>
      <c r="J24" s="178">
        <f t="shared" si="25"/>
        <v>11</v>
      </c>
      <c r="L24" s="233">
        <f t="shared" si="26"/>
        <v>2028</v>
      </c>
      <c r="M24" s="238">
        <f t="shared" si="46"/>
        <v>125</v>
      </c>
      <c r="N24" s="253">
        <f t="shared" si="0"/>
        <v>3.5190000000000001</v>
      </c>
      <c r="O24" s="381">
        <f t="shared" si="1"/>
        <v>440</v>
      </c>
      <c r="P24" s="253">
        <f t="shared" si="2"/>
        <v>0</v>
      </c>
      <c r="Q24" s="254">
        <f t="shared" si="27"/>
        <v>0</v>
      </c>
      <c r="R24" s="382">
        <f t="shared" si="3"/>
        <v>440</v>
      </c>
      <c r="S24" s="377">
        <f t="shared" si="4"/>
        <v>1.3</v>
      </c>
      <c r="T24" s="254">
        <f t="shared" si="5"/>
        <v>165</v>
      </c>
      <c r="U24" s="383">
        <f t="shared" si="42"/>
        <v>215</v>
      </c>
      <c r="V24" s="238">
        <f t="shared" si="28"/>
        <v>655</v>
      </c>
      <c r="W24" s="255">
        <f t="shared" si="6"/>
        <v>1.901</v>
      </c>
      <c r="X24" s="256">
        <f t="shared" si="7"/>
        <v>188</v>
      </c>
      <c r="Y24" s="256">
        <v>0</v>
      </c>
      <c r="Z24" s="256">
        <v>0</v>
      </c>
      <c r="AA24" s="254">
        <f t="shared" si="8"/>
        <v>188</v>
      </c>
      <c r="AB24" s="256">
        <f t="shared" si="9"/>
        <v>467</v>
      </c>
      <c r="AE24" s="233">
        <f t="shared" si="29"/>
        <v>2028</v>
      </c>
      <c r="AF24" s="256">
        <f t="shared" si="10"/>
        <v>440</v>
      </c>
      <c r="AG24" s="236">
        <f t="shared" si="11"/>
        <v>215</v>
      </c>
      <c r="AH24" s="256">
        <f t="shared" si="43"/>
        <v>655</v>
      </c>
      <c r="AJ24" s="257">
        <f t="shared" si="30"/>
        <v>0</v>
      </c>
      <c r="AK24" s="257">
        <f t="shared" si="30"/>
        <v>0</v>
      </c>
      <c r="AL24" s="258">
        <f t="shared" si="12"/>
        <v>0</v>
      </c>
      <c r="AN24" s="259">
        <f t="shared" si="13"/>
        <v>655</v>
      </c>
      <c r="AQ24" s="233">
        <f t="shared" si="31"/>
        <v>2028</v>
      </c>
      <c r="AR24" s="256">
        <f t="shared" si="14"/>
        <v>440</v>
      </c>
      <c r="AS24" s="256">
        <f t="shared" si="15"/>
        <v>215</v>
      </c>
      <c r="AT24" s="260">
        <f t="shared" si="16"/>
        <v>4.1000000000000002E-2</v>
      </c>
      <c r="AU24" s="283">
        <f t="shared" si="47"/>
        <v>207</v>
      </c>
      <c r="AV24" s="253">
        <f t="shared" si="17"/>
        <v>0.48099999999999998</v>
      </c>
      <c r="AW24" s="256">
        <f t="shared" si="18"/>
        <v>60</v>
      </c>
      <c r="AX24" s="260"/>
      <c r="AY24" s="261"/>
      <c r="AZ24" s="256">
        <f t="shared" si="32"/>
        <v>922</v>
      </c>
      <c r="BA24" s="246"/>
      <c r="BB24" s="256">
        <v>0</v>
      </c>
      <c r="BC24" s="256">
        <v>0</v>
      </c>
      <c r="BD24" s="262">
        <f t="shared" si="33"/>
        <v>0</v>
      </c>
      <c r="BE24" s="256">
        <f t="shared" si="19"/>
        <v>922</v>
      </c>
      <c r="BH24" s="233">
        <f t="shared" si="34"/>
        <v>2028</v>
      </c>
      <c r="BI24" s="256">
        <v>0</v>
      </c>
      <c r="BJ24" s="265">
        <f t="shared" si="20"/>
        <v>125</v>
      </c>
      <c r="BK24" s="263">
        <f t="shared" si="21"/>
        <v>7.6550000000000002</v>
      </c>
      <c r="BL24" s="256">
        <f t="shared" si="44"/>
        <v>957</v>
      </c>
      <c r="BM24" s="263">
        <f t="shared" si="22"/>
        <v>0.17199999999999999</v>
      </c>
      <c r="BN24" s="283">
        <f t="shared" si="48"/>
        <v>867</v>
      </c>
      <c r="BO24" s="264"/>
      <c r="BP24" s="256">
        <f t="shared" si="23"/>
        <v>1824</v>
      </c>
      <c r="BR24" s="256">
        <f t="shared" si="49"/>
        <v>0</v>
      </c>
      <c r="BS24" s="256"/>
      <c r="BT24" s="256">
        <f t="shared" si="35"/>
        <v>1824</v>
      </c>
      <c r="BW24" s="233">
        <f t="shared" si="36"/>
        <v>2028</v>
      </c>
      <c r="BX24" s="256">
        <f t="shared" si="24"/>
        <v>440</v>
      </c>
      <c r="BY24" s="265">
        <f t="shared" si="37"/>
        <v>215</v>
      </c>
      <c r="BZ24" s="266">
        <f t="shared" si="38"/>
        <v>207</v>
      </c>
      <c r="CA24" s="256">
        <f t="shared" si="39"/>
        <v>862</v>
      </c>
      <c r="CC24" s="256">
        <f t="shared" si="40"/>
        <v>0</v>
      </c>
      <c r="CD24" s="256">
        <f t="shared" si="40"/>
        <v>0</v>
      </c>
      <c r="CE24" s="256">
        <f t="shared" si="41"/>
        <v>0</v>
      </c>
      <c r="CF24" s="256"/>
      <c r="CG24" s="256">
        <f t="shared" si="45"/>
        <v>862</v>
      </c>
      <c r="DB24" s="178">
        <f>$J17</f>
        <v>4</v>
      </c>
    </row>
    <row r="25" spans="1:106">
      <c r="A25" s="176" t="s">
        <v>287</v>
      </c>
      <c r="C25" s="219">
        <f>+'Gas Input Table Summary'!$E$17</f>
        <v>0</v>
      </c>
      <c r="E25" s="275" t="s">
        <v>288</v>
      </c>
      <c r="F25" s="276">
        <f>+ROUND(F32/F30,3)</f>
        <v>17.856999999999999</v>
      </c>
      <c r="G25" s="385"/>
      <c r="H25" s="385"/>
      <c r="J25" s="178">
        <f t="shared" si="25"/>
        <v>12</v>
      </c>
      <c r="L25" s="233">
        <f t="shared" si="26"/>
        <v>2029</v>
      </c>
      <c r="M25" s="238">
        <f t="shared" si="46"/>
        <v>125</v>
      </c>
      <c r="N25" s="253">
        <f t="shared" si="0"/>
        <v>3.6419999999999999</v>
      </c>
      <c r="O25" s="381">
        <f t="shared" si="1"/>
        <v>455</v>
      </c>
      <c r="P25" s="253">
        <f t="shared" si="2"/>
        <v>0</v>
      </c>
      <c r="Q25" s="254">
        <f t="shared" si="27"/>
        <v>0</v>
      </c>
      <c r="R25" s="382">
        <f t="shared" si="3"/>
        <v>455</v>
      </c>
      <c r="S25" s="377">
        <f t="shared" si="4"/>
        <v>1.3</v>
      </c>
      <c r="T25" s="254">
        <f t="shared" si="5"/>
        <v>166</v>
      </c>
      <c r="U25" s="383">
        <f t="shared" si="42"/>
        <v>216</v>
      </c>
      <c r="V25" s="238">
        <f t="shared" si="28"/>
        <v>671</v>
      </c>
      <c r="W25" s="255">
        <f t="shared" si="6"/>
        <v>1.9670000000000001</v>
      </c>
      <c r="X25" s="256">
        <f t="shared" si="7"/>
        <v>194</v>
      </c>
      <c r="Y25" s="256">
        <v>0</v>
      </c>
      <c r="Z25" s="256">
        <v>0</v>
      </c>
      <c r="AA25" s="254">
        <f t="shared" si="8"/>
        <v>194</v>
      </c>
      <c r="AB25" s="256">
        <f t="shared" si="9"/>
        <v>477</v>
      </c>
      <c r="AE25" s="233">
        <f t="shared" si="29"/>
        <v>2029</v>
      </c>
      <c r="AF25" s="256">
        <f t="shared" si="10"/>
        <v>455</v>
      </c>
      <c r="AG25" s="236">
        <f t="shared" si="11"/>
        <v>216</v>
      </c>
      <c r="AH25" s="256">
        <f t="shared" si="43"/>
        <v>671</v>
      </c>
      <c r="AJ25" s="257">
        <f t="shared" si="30"/>
        <v>0</v>
      </c>
      <c r="AK25" s="257">
        <f t="shared" si="30"/>
        <v>0</v>
      </c>
      <c r="AL25" s="258">
        <f t="shared" si="12"/>
        <v>0</v>
      </c>
      <c r="AN25" s="259">
        <f t="shared" si="13"/>
        <v>671</v>
      </c>
      <c r="AQ25" s="233">
        <f t="shared" si="31"/>
        <v>2029</v>
      </c>
      <c r="AR25" s="256">
        <f t="shared" si="14"/>
        <v>455</v>
      </c>
      <c r="AS25" s="256">
        <f t="shared" si="15"/>
        <v>216</v>
      </c>
      <c r="AT25" s="260">
        <f t="shared" si="16"/>
        <v>4.2000000000000003E-2</v>
      </c>
      <c r="AU25" s="283">
        <f t="shared" si="47"/>
        <v>212</v>
      </c>
      <c r="AV25" s="253">
        <f t="shared" si="17"/>
        <v>0.49099999999999999</v>
      </c>
      <c r="AW25" s="256">
        <f t="shared" si="18"/>
        <v>61</v>
      </c>
      <c r="AX25" s="260"/>
      <c r="AY25" s="261"/>
      <c r="AZ25" s="256">
        <f t="shared" si="32"/>
        <v>944</v>
      </c>
      <c r="BA25" s="246"/>
      <c r="BB25" s="256">
        <v>0</v>
      </c>
      <c r="BC25" s="256">
        <v>0</v>
      </c>
      <c r="BD25" s="262">
        <f t="shared" si="33"/>
        <v>0</v>
      </c>
      <c r="BE25" s="256">
        <f t="shared" si="19"/>
        <v>944</v>
      </c>
      <c r="BH25" s="233">
        <f t="shared" si="34"/>
        <v>2029</v>
      </c>
      <c r="BI25" s="256">
        <v>0</v>
      </c>
      <c r="BJ25" s="265">
        <f t="shared" si="20"/>
        <v>125</v>
      </c>
      <c r="BK25" s="263">
        <f t="shared" si="21"/>
        <v>7.923</v>
      </c>
      <c r="BL25" s="256">
        <f t="shared" si="44"/>
        <v>990</v>
      </c>
      <c r="BM25" s="263">
        <f t="shared" si="22"/>
        <v>0.17799999999999999</v>
      </c>
      <c r="BN25" s="283">
        <f t="shared" si="48"/>
        <v>897</v>
      </c>
      <c r="BO25" s="264"/>
      <c r="BP25" s="256">
        <f t="shared" si="23"/>
        <v>1887</v>
      </c>
      <c r="BR25" s="256">
        <f t="shared" si="49"/>
        <v>0</v>
      </c>
      <c r="BS25" s="256"/>
      <c r="BT25" s="256">
        <f t="shared" si="35"/>
        <v>1887</v>
      </c>
      <c r="BW25" s="233">
        <f t="shared" si="36"/>
        <v>2029</v>
      </c>
      <c r="BX25" s="256">
        <f t="shared" si="24"/>
        <v>455</v>
      </c>
      <c r="BY25" s="265">
        <f t="shared" si="37"/>
        <v>216</v>
      </c>
      <c r="BZ25" s="266">
        <f t="shared" si="38"/>
        <v>212</v>
      </c>
      <c r="CA25" s="256">
        <f t="shared" si="39"/>
        <v>883</v>
      </c>
      <c r="CC25" s="256">
        <f t="shared" si="40"/>
        <v>0</v>
      </c>
      <c r="CD25" s="256">
        <f t="shared" si="40"/>
        <v>0</v>
      </c>
      <c r="CE25" s="256">
        <f t="shared" si="41"/>
        <v>0</v>
      </c>
      <c r="CF25" s="256"/>
      <c r="CG25" s="256">
        <f t="shared" si="45"/>
        <v>883</v>
      </c>
      <c r="DB25" s="178"/>
    </row>
    <row r="26" spans="1:106">
      <c r="A26" s="180" t="s">
        <v>245</v>
      </c>
      <c r="C26" s="221">
        <f>+'Gas Input Table Summary'!$E$18</f>
        <v>0</v>
      </c>
      <c r="F26" s="236"/>
      <c r="G26" s="237"/>
      <c r="H26" s="237"/>
      <c r="J26" s="178">
        <f t="shared" si="25"/>
        <v>13</v>
      </c>
      <c r="L26" s="233">
        <f t="shared" si="26"/>
        <v>2030</v>
      </c>
      <c r="M26" s="238">
        <f t="shared" si="46"/>
        <v>125</v>
      </c>
      <c r="N26" s="253">
        <f t="shared" si="0"/>
        <v>3.7690000000000001</v>
      </c>
      <c r="O26" s="381">
        <f t="shared" si="1"/>
        <v>471</v>
      </c>
      <c r="P26" s="253">
        <f t="shared" si="2"/>
        <v>0</v>
      </c>
      <c r="Q26" s="254">
        <f t="shared" si="27"/>
        <v>0</v>
      </c>
      <c r="R26" s="382">
        <f t="shared" si="3"/>
        <v>471</v>
      </c>
      <c r="S26" s="377">
        <f t="shared" si="4"/>
        <v>1.3</v>
      </c>
      <c r="T26" s="254">
        <f t="shared" si="5"/>
        <v>168</v>
      </c>
      <c r="U26" s="383">
        <f t="shared" si="42"/>
        <v>218</v>
      </c>
      <c r="V26" s="238">
        <f t="shared" si="28"/>
        <v>689</v>
      </c>
      <c r="W26" s="255">
        <f t="shared" si="6"/>
        <v>2.036</v>
      </c>
      <c r="X26" s="256">
        <f t="shared" si="7"/>
        <v>201</v>
      </c>
      <c r="Y26" s="256">
        <v>0</v>
      </c>
      <c r="Z26" s="256">
        <v>0</v>
      </c>
      <c r="AA26" s="254">
        <f t="shared" si="8"/>
        <v>201</v>
      </c>
      <c r="AB26" s="256">
        <f t="shared" si="9"/>
        <v>488</v>
      </c>
      <c r="AE26" s="233">
        <f t="shared" si="29"/>
        <v>2030</v>
      </c>
      <c r="AF26" s="256">
        <f t="shared" si="10"/>
        <v>471</v>
      </c>
      <c r="AG26" s="236">
        <f t="shared" si="11"/>
        <v>218</v>
      </c>
      <c r="AH26" s="256">
        <f t="shared" si="43"/>
        <v>689</v>
      </c>
      <c r="AJ26" s="257">
        <f t="shared" si="30"/>
        <v>0</v>
      </c>
      <c r="AK26" s="257">
        <f t="shared" si="30"/>
        <v>0</v>
      </c>
      <c r="AL26" s="258">
        <f t="shared" si="12"/>
        <v>0</v>
      </c>
      <c r="AN26" s="259">
        <f t="shared" si="13"/>
        <v>689</v>
      </c>
      <c r="AQ26" s="233">
        <f t="shared" si="31"/>
        <v>2030</v>
      </c>
      <c r="AR26" s="256">
        <f t="shared" si="14"/>
        <v>471</v>
      </c>
      <c r="AS26" s="256">
        <f t="shared" si="15"/>
        <v>218</v>
      </c>
      <c r="AT26" s="260">
        <f t="shared" si="16"/>
        <v>4.3999999999999997E-2</v>
      </c>
      <c r="AU26" s="283">
        <f t="shared" si="47"/>
        <v>222</v>
      </c>
      <c r="AV26" s="253">
        <f t="shared" si="17"/>
        <v>0.502</v>
      </c>
      <c r="AW26" s="256">
        <f t="shared" si="18"/>
        <v>63</v>
      </c>
      <c r="AX26" s="260"/>
      <c r="AY26" s="261"/>
      <c r="AZ26" s="256">
        <f t="shared" si="32"/>
        <v>974</v>
      </c>
      <c r="BA26" s="246"/>
      <c r="BB26" s="256">
        <v>0</v>
      </c>
      <c r="BC26" s="256">
        <v>0</v>
      </c>
      <c r="BD26" s="262">
        <f t="shared" si="33"/>
        <v>0</v>
      </c>
      <c r="BE26" s="256">
        <f t="shared" si="19"/>
        <v>974</v>
      </c>
      <c r="BH26" s="233">
        <f t="shared" si="34"/>
        <v>2030</v>
      </c>
      <c r="BI26" s="256">
        <v>0</v>
      </c>
      <c r="BJ26" s="265">
        <f t="shared" si="20"/>
        <v>125</v>
      </c>
      <c r="BK26" s="263">
        <f t="shared" si="21"/>
        <v>8.1999999999999993</v>
      </c>
      <c r="BL26" s="256">
        <f t="shared" si="44"/>
        <v>1025</v>
      </c>
      <c r="BM26" s="263">
        <f t="shared" si="22"/>
        <v>0.184</v>
      </c>
      <c r="BN26" s="283">
        <f t="shared" si="48"/>
        <v>927</v>
      </c>
      <c r="BO26" s="264"/>
      <c r="BP26" s="256">
        <f t="shared" si="23"/>
        <v>1952</v>
      </c>
      <c r="BR26" s="256">
        <f t="shared" si="49"/>
        <v>0</v>
      </c>
      <c r="BS26" s="256"/>
      <c r="BT26" s="256">
        <f t="shared" si="35"/>
        <v>1952</v>
      </c>
      <c r="BW26" s="233">
        <f t="shared" si="36"/>
        <v>2030</v>
      </c>
      <c r="BX26" s="256">
        <f t="shared" si="24"/>
        <v>471</v>
      </c>
      <c r="BY26" s="265">
        <f t="shared" si="37"/>
        <v>218</v>
      </c>
      <c r="BZ26" s="266">
        <f t="shared" si="38"/>
        <v>222</v>
      </c>
      <c r="CA26" s="256">
        <f t="shared" si="39"/>
        <v>911</v>
      </c>
      <c r="CC26" s="256">
        <f t="shared" si="40"/>
        <v>0</v>
      </c>
      <c r="CD26" s="256">
        <f t="shared" si="40"/>
        <v>0</v>
      </c>
      <c r="CE26" s="256">
        <f t="shared" si="41"/>
        <v>0</v>
      </c>
      <c r="CF26" s="256"/>
      <c r="CG26" s="256">
        <f t="shared" si="45"/>
        <v>911</v>
      </c>
      <c r="DB26" s="178"/>
    </row>
    <row r="27" spans="1:106">
      <c r="A27" s="180"/>
      <c r="C27" s="221"/>
      <c r="E27" s="180" t="s">
        <v>289</v>
      </c>
      <c r="F27" s="265">
        <f>+'Database Inputs'!H17</f>
        <v>720</v>
      </c>
      <c r="G27" s="386"/>
      <c r="H27" s="386"/>
      <c r="J27" s="178">
        <f t="shared" si="25"/>
        <v>14</v>
      </c>
      <c r="L27" s="233">
        <f t="shared" si="26"/>
        <v>2031</v>
      </c>
      <c r="M27" s="238">
        <f t="shared" si="46"/>
        <v>125</v>
      </c>
      <c r="N27" s="253">
        <f t="shared" si="0"/>
        <v>3.9009999999999998</v>
      </c>
      <c r="O27" s="381">
        <f t="shared" si="1"/>
        <v>488</v>
      </c>
      <c r="P27" s="253">
        <f t="shared" si="2"/>
        <v>0</v>
      </c>
      <c r="Q27" s="254">
        <f t="shared" si="27"/>
        <v>0</v>
      </c>
      <c r="R27" s="382">
        <f t="shared" si="3"/>
        <v>488</v>
      </c>
      <c r="S27" s="377">
        <f t="shared" si="4"/>
        <v>1.3</v>
      </c>
      <c r="T27" s="254">
        <f t="shared" si="5"/>
        <v>170</v>
      </c>
      <c r="U27" s="383">
        <f t="shared" si="42"/>
        <v>221</v>
      </c>
      <c r="V27" s="238">
        <f t="shared" si="28"/>
        <v>709</v>
      </c>
      <c r="W27" s="255">
        <f t="shared" si="6"/>
        <v>2.1080000000000001</v>
      </c>
      <c r="X27" s="256">
        <f t="shared" si="7"/>
        <v>208</v>
      </c>
      <c r="Y27" s="256">
        <v>0</v>
      </c>
      <c r="Z27" s="256">
        <v>0</v>
      </c>
      <c r="AA27" s="254">
        <f t="shared" si="8"/>
        <v>208</v>
      </c>
      <c r="AB27" s="256">
        <f t="shared" si="9"/>
        <v>501</v>
      </c>
      <c r="AE27" s="233">
        <f t="shared" si="29"/>
        <v>2031</v>
      </c>
      <c r="AF27" s="256">
        <f t="shared" si="10"/>
        <v>488</v>
      </c>
      <c r="AG27" s="236">
        <f t="shared" si="11"/>
        <v>221</v>
      </c>
      <c r="AH27" s="256">
        <f t="shared" si="43"/>
        <v>709</v>
      </c>
      <c r="AJ27" s="257">
        <f t="shared" si="30"/>
        <v>0</v>
      </c>
      <c r="AK27" s="257">
        <f t="shared" si="30"/>
        <v>0</v>
      </c>
      <c r="AL27" s="258">
        <f t="shared" si="12"/>
        <v>0</v>
      </c>
      <c r="AN27" s="259">
        <f t="shared" si="13"/>
        <v>709</v>
      </c>
      <c r="AQ27" s="233">
        <f t="shared" si="31"/>
        <v>2031</v>
      </c>
      <c r="AR27" s="256">
        <f t="shared" si="14"/>
        <v>488</v>
      </c>
      <c r="AS27" s="256">
        <f t="shared" si="15"/>
        <v>221</v>
      </c>
      <c r="AT27" s="260">
        <f t="shared" si="16"/>
        <v>4.4999999999999998E-2</v>
      </c>
      <c r="AU27" s="283">
        <f t="shared" si="47"/>
        <v>227</v>
      </c>
      <c r="AV27" s="253">
        <f t="shared" si="17"/>
        <v>0.51300000000000001</v>
      </c>
      <c r="AW27" s="256">
        <f t="shared" si="18"/>
        <v>64</v>
      </c>
      <c r="AX27" s="260"/>
      <c r="AY27" s="261"/>
      <c r="AZ27" s="256">
        <f t="shared" si="32"/>
        <v>1000</v>
      </c>
      <c r="BA27" s="246"/>
      <c r="BB27" s="256">
        <v>0</v>
      </c>
      <c r="BC27" s="256">
        <v>0</v>
      </c>
      <c r="BD27" s="262">
        <f t="shared" si="33"/>
        <v>0</v>
      </c>
      <c r="BE27" s="256">
        <f t="shared" si="19"/>
        <v>1000</v>
      </c>
      <c r="BH27" s="233">
        <f t="shared" si="34"/>
        <v>2031</v>
      </c>
      <c r="BI27" s="256">
        <v>0</v>
      </c>
      <c r="BJ27" s="265">
        <f t="shared" si="20"/>
        <v>125</v>
      </c>
      <c r="BK27" s="263">
        <f t="shared" si="21"/>
        <v>8.4870000000000001</v>
      </c>
      <c r="BL27" s="256">
        <f t="shared" si="44"/>
        <v>1061</v>
      </c>
      <c r="BM27" s="263">
        <f t="shared" si="22"/>
        <v>0.191</v>
      </c>
      <c r="BN27" s="283">
        <f t="shared" si="48"/>
        <v>963</v>
      </c>
      <c r="BO27" s="264"/>
      <c r="BP27" s="256">
        <f t="shared" si="23"/>
        <v>2024</v>
      </c>
      <c r="BR27" s="256">
        <f t="shared" si="49"/>
        <v>0</v>
      </c>
      <c r="BS27" s="256"/>
      <c r="BT27" s="256">
        <f t="shared" si="35"/>
        <v>2024</v>
      </c>
      <c r="BW27" s="233">
        <f t="shared" si="36"/>
        <v>2031</v>
      </c>
      <c r="BX27" s="256">
        <f t="shared" si="24"/>
        <v>488</v>
      </c>
      <c r="BY27" s="265">
        <f t="shared" si="37"/>
        <v>221</v>
      </c>
      <c r="BZ27" s="266">
        <f t="shared" si="38"/>
        <v>227</v>
      </c>
      <c r="CA27" s="256">
        <f t="shared" si="39"/>
        <v>936</v>
      </c>
      <c r="CC27" s="256">
        <f t="shared" si="40"/>
        <v>0</v>
      </c>
      <c r="CD27" s="256">
        <f t="shared" si="40"/>
        <v>0</v>
      </c>
      <c r="CE27" s="256">
        <f t="shared" si="41"/>
        <v>0</v>
      </c>
      <c r="CF27" s="256"/>
      <c r="CG27" s="256">
        <f t="shared" si="45"/>
        <v>936</v>
      </c>
      <c r="DB27" s="178"/>
    </row>
    <row r="28" spans="1:106">
      <c r="A28" s="180" t="s">
        <v>290</v>
      </c>
      <c r="C28" s="375">
        <f>+'Gas Input Table Summary'!$E$19</f>
        <v>2.6630000000000001E-2</v>
      </c>
      <c r="E28" s="180" t="s">
        <v>291</v>
      </c>
      <c r="F28" s="265">
        <v>0</v>
      </c>
      <c r="G28" s="386"/>
      <c r="H28" s="386"/>
      <c r="J28" s="178">
        <f t="shared" si="25"/>
        <v>15</v>
      </c>
      <c r="L28" s="233">
        <f t="shared" si="26"/>
        <v>2032</v>
      </c>
      <c r="M28" s="238">
        <f t="shared" si="46"/>
        <v>125</v>
      </c>
      <c r="N28" s="253">
        <f t="shared" si="0"/>
        <v>4.0380000000000003</v>
      </c>
      <c r="O28" s="381">
        <f t="shared" si="1"/>
        <v>505</v>
      </c>
      <c r="P28" s="253">
        <f t="shared" si="2"/>
        <v>0</v>
      </c>
      <c r="Q28" s="254">
        <f t="shared" si="27"/>
        <v>0</v>
      </c>
      <c r="R28" s="382">
        <f t="shared" si="3"/>
        <v>505</v>
      </c>
      <c r="S28" s="377">
        <f t="shared" si="4"/>
        <v>1.3</v>
      </c>
      <c r="T28" s="254">
        <f t="shared" si="5"/>
        <v>171</v>
      </c>
      <c r="U28" s="383">
        <f t="shared" si="42"/>
        <v>222</v>
      </c>
      <c r="V28" s="238">
        <f t="shared" si="28"/>
        <v>727</v>
      </c>
      <c r="W28" s="255">
        <f t="shared" si="6"/>
        <v>2.181</v>
      </c>
      <c r="X28" s="256">
        <f t="shared" si="7"/>
        <v>215</v>
      </c>
      <c r="Y28" s="256">
        <v>0</v>
      </c>
      <c r="Z28" s="256">
        <v>0</v>
      </c>
      <c r="AA28" s="254">
        <f t="shared" si="8"/>
        <v>215</v>
      </c>
      <c r="AB28" s="256">
        <f t="shared" si="9"/>
        <v>512</v>
      </c>
      <c r="AE28" s="233">
        <f t="shared" si="29"/>
        <v>2032</v>
      </c>
      <c r="AF28" s="256">
        <f t="shared" si="10"/>
        <v>505</v>
      </c>
      <c r="AG28" s="236">
        <f t="shared" si="11"/>
        <v>222</v>
      </c>
      <c r="AH28" s="256">
        <f t="shared" si="43"/>
        <v>727</v>
      </c>
      <c r="AJ28" s="257">
        <f t="shared" si="30"/>
        <v>0</v>
      </c>
      <c r="AK28" s="257">
        <f t="shared" si="30"/>
        <v>0</v>
      </c>
      <c r="AL28" s="258">
        <f t="shared" si="12"/>
        <v>0</v>
      </c>
      <c r="AN28" s="259">
        <f t="shared" si="13"/>
        <v>727</v>
      </c>
      <c r="AQ28" s="233">
        <f t="shared" si="31"/>
        <v>2032</v>
      </c>
      <c r="AR28" s="256">
        <f t="shared" si="14"/>
        <v>505</v>
      </c>
      <c r="AS28" s="256">
        <f t="shared" si="15"/>
        <v>222</v>
      </c>
      <c r="AT28" s="260">
        <f t="shared" si="16"/>
        <v>4.7E-2</v>
      </c>
      <c r="AU28" s="283">
        <f t="shared" si="47"/>
        <v>237</v>
      </c>
      <c r="AV28" s="253">
        <f t="shared" si="17"/>
        <v>0.52400000000000002</v>
      </c>
      <c r="AW28" s="256">
        <f t="shared" si="18"/>
        <v>66</v>
      </c>
      <c r="AX28" s="260"/>
      <c r="AY28" s="261"/>
      <c r="AZ28" s="256">
        <f t="shared" si="32"/>
        <v>1030</v>
      </c>
      <c r="BA28" s="246"/>
      <c r="BB28" s="256">
        <v>0</v>
      </c>
      <c r="BC28" s="256">
        <v>0</v>
      </c>
      <c r="BD28" s="262">
        <f t="shared" si="33"/>
        <v>0</v>
      </c>
      <c r="BE28" s="256">
        <f t="shared" si="19"/>
        <v>1030</v>
      </c>
      <c r="BH28" s="233">
        <f t="shared" si="34"/>
        <v>2032</v>
      </c>
      <c r="BI28" s="256">
        <v>0</v>
      </c>
      <c r="BJ28" s="265">
        <f t="shared" si="20"/>
        <v>125</v>
      </c>
      <c r="BK28" s="263">
        <f t="shared" si="21"/>
        <v>8.7840000000000007</v>
      </c>
      <c r="BL28" s="256">
        <f t="shared" si="44"/>
        <v>1098</v>
      </c>
      <c r="BM28" s="263">
        <f t="shared" si="22"/>
        <v>0.19800000000000001</v>
      </c>
      <c r="BN28" s="283">
        <f t="shared" si="48"/>
        <v>998</v>
      </c>
      <c r="BO28" s="264"/>
      <c r="BP28" s="256">
        <f t="shared" si="23"/>
        <v>2096</v>
      </c>
      <c r="BR28" s="256">
        <f t="shared" si="49"/>
        <v>0</v>
      </c>
      <c r="BS28" s="256"/>
      <c r="BT28" s="256">
        <f t="shared" si="35"/>
        <v>2096</v>
      </c>
      <c r="BW28" s="233">
        <f t="shared" si="36"/>
        <v>2032</v>
      </c>
      <c r="BX28" s="256">
        <f t="shared" si="24"/>
        <v>505</v>
      </c>
      <c r="BY28" s="265">
        <f t="shared" si="37"/>
        <v>222</v>
      </c>
      <c r="BZ28" s="266">
        <f t="shared" si="38"/>
        <v>237</v>
      </c>
      <c r="CA28" s="256">
        <f t="shared" si="39"/>
        <v>964</v>
      </c>
      <c r="CC28" s="256">
        <f t="shared" si="40"/>
        <v>0</v>
      </c>
      <c r="CD28" s="256">
        <f t="shared" si="40"/>
        <v>0</v>
      </c>
      <c r="CE28" s="256">
        <f t="shared" si="41"/>
        <v>0</v>
      </c>
      <c r="CF28" s="256"/>
      <c r="CG28" s="256">
        <f t="shared" si="45"/>
        <v>964</v>
      </c>
      <c r="DB28" s="178"/>
    </row>
    <row r="29" spans="1:106">
      <c r="A29" s="180" t="s">
        <v>277</v>
      </c>
      <c r="C29" s="221">
        <f>+'Gas Input Table Summary'!$E$20</f>
        <v>3.5000000000000003E-2</v>
      </c>
      <c r="E29" s="180"/>
      <c r="F29" s="265"/>
      <c r="G29" s="238"/>
      <c r="H29" s="238"/>
      <c r="J29" s="178">
        <f t="shared" si="25"/>
        <v>16</v>
      </c>
      <c r="L29" s="233">
        <f t="shared" si="26"/>
        <v>2033</v>
      </c>
      <c r="M29" s="238">
        <f t="shared" si="46"/>
        <v>125</v>
      </c>
      <c r="N29" s="253">
        <f t="shared" si="0"/>
        <v>4.1790000000000003</v>
      </c>
      <c r="O29" s="381">
        <f t="shared" si="1"/>
        <v>522</v>
      </c>
      <c r="P29" s="253">
        <f t="shared" si="2"/>
        <v>0</v>
      </c>
      <c r="Q29" s="254">
        <f t="shared" si="27"/>
        <v>0</v>
      </c>
      <c r="R29" s="382">
        <f t="shared" si="3"/>
        <v>522</v>
      </c>
      <c r="S29" s="377">
        <f t="shared" si="4"/>
        <v>1.3</v>
      </c>
      <c r="T29" s="254">
        <f t="shared" si="5"/>
        <v>173</v>
      </c>
      <c r="U29" s="383">
        <f t="shared" si="42"/>
        <v>225</v>
      </c>
      <c r="V29" s="238">
        <f t="shared" si="28"/>
        <v>747</v>
      </c>
      <c r="W29" s="255">
        <f t="shared" si="6"/>
        <v>2.258</v>
      </c>
      <c r="X29" s="256">
        <f t="shared" si="7"/>
        <v>223</v>
      </c>
      <c r="Y29" s="278">
        <v>0</v>
      </c>
      <c r="Z29" s="278">
        <v>0</v>
      </c>
      <c r="AA29" s="287">
        <f t="shared" si="8"/>
        <v>223</v>
      </c>
      <c r="AB29" s="278">
        <f t="shared" si="9"/>
        <v>524</v>
      </c>
      <c r="AE29" s="233">
        <f t="shared" si="29"/>
        <v>2033</v>
      </c>
      <c r="AF29" s="256">
        <f t="shared" si="10"/>
        <v>522</v>
      </c>
      <c r="AG29" s="236">
        <f t="shared" si="11"/>
        <v>225</v>
      </c>
      <c r="AH29" s="256">
        <f t="shared" si="43"/>
        <v>747</v>
      </c>
      <c r="AJ29" s="257">
        <f t="shared" si="30"/>
        <v>0</v>
      </c>
      <c r="AK29" s="257">
        <f t="shared" si="30"/>
        <v>0</v>
      </c>
      <c r="AL29" s="258">
        <f t="shared" si="12"/>
        <v>0</v>
      </c>
      <c r="AN29" s="259">
        <f t="shared" si="13"/>
        <v>747</v>
      </c>
      <c r="AQ29" s="233">
        <f t="shared" si="31"/>
        <v>2033</v>
      </c>
      <c r="AR29" s="278">
        <f t="shared" si="14"/>
        <v>522</v>
      </c>
      <c r="AS29" s="256">
        <f t="shared" si="15"/>
        <v>225</v>
      </c>
      <c r="AT29" s="260">
        <f t="shared" si="16"/>
        <v>4.9000000000000002E-2</v>
      </c>
      <c r="AU29" s="283">
        <f t="shared" si="47"/>
        <v>247</v>
      </c>
      <c r="AV29" s="253">
        <f t="shared" si="17"/>
        <v>0.53500000000000003</v>
      </c>
      <c r="AW29" s="256">
        <f t="shared" si="18"/>
        <v>67</v>
      </c>
      <c r="AX29" s="260"/>
      <c r="AY29" s="261"/>
      <c r="AZ29" s="278">
        <f t="shared" si="32"/>
        <v>1061</v>
      </c>
      <c r="BA29" s="246"/>
      <c r="BB29" s="278">
        <v>0</v>
      </c>
      <c r="BC29" s="256">
        <v>0</v>
      </c>
      <c r="BD29" s="262">
        <f t="shared" si="33"/>
        <v>0</v>
      </c>
      <c r="BE29" s="278">
        <f t="shared" si="19"/>
        <v>1061</v>
      </c>
      <c r="BH29" s="233">
        <f t="shared" si="34"/>
        <v>2033</v>
      </c>
      <c r="BI29" s="256">
        <v>0</v>
      </c>
      <c r="BJ29" s="265">
        <f t="shared" si="20"/>
        <v>125</v>
      </c>
      <c r="BK29" s="263">
        <f t="shared" si="21"/>
        <v>9.0909999999999993</v>
      </c>
      <c r="BL29" s="256">
        <f t="shared" si="44"/>
        <v>1136</v>
      </c>
      <c r="BM29" s="263">
        <f t="shared" si="22"/>
        <v>0.20399999999999999</v>
      </c>
      <c r="BN29" s="283">
        <f t="shared" si="48"/>
        <v>1028</v>
      </c>
      <c r="BO29" s="264"/>
      <c r="BP29" s="256">
        <f t="shared" si="23"/>
        <v>2164</v>
      </c>
      <c r="BR29" s="256">
        <f t="shared" si="49"/>
        <v>0</v>
      </c>
      <c r="BS29" s="256"/>
      <c r="BT29" s="256">
        <f t="shared" si="35"/>
        <v>2164</v>
      </c>
      <c r="BW29" s="233">
        <f t="shared" si="36"/>
        <v>2033</v>
      </c>
      <c r="BX29" s="256">
        <f t="shared" si="24"/>
        <v>522</v>
      </c>
      <c r="BY29" s="265">
        <f t="shared" si="37"/>
        <v>225</v>
      </c>
      <c r="BZ29" s="266">
        <f t="shared" si="38"/>
        <v>247</v>
      </c>
      <c r="CA29" s="256">
        <f t="shared" si="39"/>
        <v>994</v>
      </c>
      <c r="CC29" s="256">
        <f t="shared" si="40"/>
        <v>0</v>
      </c>
      <c r="CD29" s="256">
        <f t="shared" si="40"/>
        <v>0</v>
      </c>
      <c r="CE29" s="256">
        <f t="shared" si="41"/>
        <v>0</v>
      </c>
      <c r="CF29" s="256"/>
      <c r="CG29" s="256">
        <f t="shared" si="45"/>
        <v>994</v>
      </c>
      <c r="DB29" s="178"/>
    </row>
    <row r="30" spans="1:106">
      <c r="E30" s="180" t="s">
        <v>292</v>
      </c>
      <c r="F30" s="293">
        <f>ROUND('Database Inputs'!C17,0)</f>
        <v>7</v>
      </c>
      <c r="G30" s="387"/>
      <c r="H30" s="387"/>
      <c r="J30" s="178">
        <f t="shared" si="25"/>
        <v>17</v>
      </c>
      <c r="L30" s="233">
        <f t="shared" si="26"/>
        <v>2034</v>
      </c>
      <c r="M30" s="238">
        <f t="shared" si="46"/>
        <v>125</v>
      </c>
      <c r="N30" s="253">
        <f t="shared" si="0"/>
        <v>4.3250000000000002</v>
      </c>
      <c r="O30" s="381">
        <f t="shared" si="1"/>
        <v>541</v>
      </c>
      <c r="P30" s="253">
        <f t="shared" si="2"/>
        <v>0</v>
      </c>
      <c r="Q30" s="254">
        <f t="shared" si="27"/>
        <v>0</v>
      </c>
      <c r="R30" s="382">
        <f t="shared" si="3"/>
        <v>541</v>
      </c>
      <c r="S30" s="377">
        <f t="shared" si="4"/>
        <v>1.3</v>
      </c>
      <c r="T30" s="254">
        <f t="shared" si="5"/>
        <v>175</v>
      </c>
      <c r="U30" s="383">
        <f t="shared" si="42"/>
        <v>228</v>
      </c>
      <c r="V30" s="238">
        <f t="shared" si="28"/>
        <v>769</v>
      </c>
      <c r="W30" s="255">
        <f t="shared" si="6"/>
        <v>2.3370000000000002</v>
      </c>
      <c r="X30" s="256">
        <f t="shared" si="7"/>
        <v>231</v>
      </c>
      <c r="Y30" s="278">
        <v>0</v>
      </c>
      <c r="Z30" s="278">
        <v>0</v>
      </c>
      <c r="AA30" s="287">
        <f t="shared" si="8"/>
        <v>231</v>
      </c>
      <c r="AB30" s="278">
        <f t="shared" si="9"/>
        <v>538</v>
      </c>
      <c r="AE30" s="233">
        <f t="shared" si="29"/>
        <v>2034</v>
      </c>
      <c r="AF30" s="256">
        <f t="shared" si="10"/>
        <v>541</v>
      </c>
      <c r="AG30" s="236">
        <f t="shared" si="11"/>
        <v>228</v>
      </c>
      <c r="AH30" s="256">
        <f t="shared" si="43"/>
        <v>769</v>
      </c>
      <c r="AJ30" s="257">
        <f t="shared" si="30"/>
        <v>0</v>
      </c>
      <c r="AK30" s="257">
        <f t="shared" si="30"/>
        <v>0</v>
      </c>
      <c r="AL30" s="258">
        <f t="shared" si="12"/>
        <v>0</v>
      </c>
      <c r="AN30" s="259">
        <f t="shared" si="13"/>
        <v>769</v>
      </c>
      <c r="AQ30" s="233">
        <f t="shared" si="31"/>
        <v>2034</v>
      </c>
      <c r="AR30" s="278">
        <f t="shared" si="14"/>
        <v>541</v>
      </c>
      <c r="AS30" s="256">
        <f t="shared" si="15"/>
        <v>228</v>
      </c>
      <c r="AT30" s="260">
        <f t="shared" si="16"/>
        <v>0.05</v>
      </c>
      <c r="AU30" s="283">
        <f t="shared" si="47"/>
        <v>252</v>
      </c>
      <c r="AV30" s="253">
        <f t="shared" si="17"/>
        <v>0.54600000000000004</v>
      </c>
      <c r="AW30" s="256">
        <f t="shared" si="18"/>
        <v>68</v>
      </c>
      <c r="AX30" s="260"/>
      <c r="AY30" s="261"/>
      <c r="AZ30" s="278">
        <f t="shared" si="32"/>
        <v>1089</v>
      </c>
      <c r="BA30" s="246"/>
      <c r="BB30" s="278">
        <v>0</v>
      </c>
      <c r="BC30" s="256">
        <v>0</v>
      </c>
      <c r="BD30" s="262">
        <f t="shared" si="33"/>
        <v>0</v>
      </c>
      <c r="BE30" s="278">
        <f t="shared" si="19"/>
        <v>1089</v>
      </c>
      <c r="BH30" s="233">
        <f t="shared" si="34"/>
        <v>2034</v>
      </c>
      <c r="BI30" s="256">
        <v>0</v>
      </c>
      <c r="BJ30" s="265">
        <f t="shared" si="20"/>
        <v>125</v>
      </c>
      <c r="BK30" s="263">
        <f t="shared" si="21"/>
        <v>9.4090000000000007</v>
      </c>
      <c r="BL30" s="256">
        <f t="shared" si="44"/>
        <v>1176</v>
      </c>
      <c r="BM30" s="263">
        <f t="shared" si="22"/>
        <v>0.21199999999999999</v>
      </c>
      <c r="BN30" s="283">
        <f t="shared" si="48"/>
        <v>1068</v>
      </c>
      <c r="BO30" s="264"/>
      <c r="BP30" s="256">
        <f t="shared" si="23"/>
        <v>2244</v>
      </c>
      <c r="BR30" s="256">
        <f t="shared" si="49"/>
        <v>0</v>
      </c>
      <c r="BS30" s="256"/>
      <c r="BT30" s="256">
        <f t="shared" si="35"/>
        <v>2244</v>
      </c>
      <c r="BW30" s="233">
        <f t="shared" si="36"/>
        <v>2034</v>
      </c>
      <c r="BX30" s="256">
        <f t="shared" si="24"/>
        <v>541</v>
      </c>
      <c r="BY30" s="265">
        <f t="shared" si="37"/>
        <v>228</v>
      </c>
      <c r="BZ30" s="266">
        <f t="shared" si="38"/>
        <v>252</v>
      </c>
      <c r="CA30" s="256">
        <f t="shared" si="39"/>
        <v>1021</v>
      </c>
      <c r="CC30" s="256">
        <f t="shared" si="40"/>
        <v>0</v>
      </c>
      <c r="CD30" s="256">
        <f t="shared" si="40"/>
        <v>0</v>
      </c>
      <c r="CE30" s="256">
        <f t="shared" si="41"/>
        <v>0</v>
      </c>
      <c r="CF30" s="256"/>
      <c r="CG30" s="256">
        <f t="shared" si="45"/>
        <v>1021</v>
      </c>
      <c r="DB30" s="178">
        <f>$J18</f>
        <v>5</v>
      </c>
    </row>
    <row r="31" spans="1:106">
      <c r="A31" s="176" t="s">
        <v>293</v>
      </c>
      <c r="C31" s="224">
        <f>+'Gas Input Table Summary'!$E$21</f>
        <v>5.0999999999999997E-2</v>
      </c>
      <c r="F31" s="236"/>
      <c r="G31" s="237"/>
      <c r="H31" s="237"/>
      <c r="J31" s="178">
        <f t="shared" si="25"/>
        <v>18</v>
      </c>
      <c r="L31" s="233">
        <f t="shared" si="26"/>
        <v>2035</v>
      </c>
      <c r="M31" s="238">
        <f t="shared" si="46"/>
        <v>125</v>
      </c>
      <c r="N31" s="253">
        <f t="shared" si="0"/>
        <v>4.4770000000000003</v>
      </c>
      <c r="O31" s="381">
        <f t="shared" si="1"/>
        <v>560</v>
      </c>
      <c r="P31" s="253">
        <f t="shared" si="2"/>
        <v>0</v>
      </c>
      <c r="Q31" s="254">
        <f t="shared" si="27"/>
        <v>0</v>
      </c>
      <c r="R31" s="382">
        <f t="shared" si="3"/>
        <v>560</v>
      </c>
      <c r="S31" s="377">
        <f t="shared" si="4"/>
        <v>1.3</v>
      </c>
      <c r="T31" s="254">
        <f t="shared" si="5"/>
        <v>177</v>
      </c>
      <c r="U31" s="383">
        <f t="shared" si="42"/>
        <v>230</v>
      </c>
      <c r="V31" s="238">
        <f t="shared" si="28"/>
        <v>790</v>
      </c>
      <c r="W31" s="255">
        <f t="shared" si="6"/>
        <v>2.4180000000000001</v>
      </c>
      <c r="X31" s="256">
        <f t="shared" si="7"/>
        <v>239</v>
      </c>
      <c r="Y31" s="278">
        <v>0</v>
      </c>
      <c r="Z31" s="278">
        <v>0</v>
      </c>
      <c r="AA31" s="287">
        <f t="shared" si="8"/>
        <v>239</v>
      </c>
      <c r="AB31" s="278">
        <f t="shared" si="9"/>
        <v>551</v>
      </c>
      <c r="AE31" s="233">
        <f t="shared" si="29"/>
        <v>2035</v>
      </c>
      <c r="AF31" s="256">
        <f t="shared" si="10"/>
        <v>560</v>
      </c>
      <c r="AG31" s="236">
        <f t="shared" si="11"/>
        <v>230</v>
      </c>
      <c r="AH31" s="256">
        <f t="shared" si="43"/>
        <v>790</v>
      </c>
      <c r="AJ31" s="257">
        <f t="shared" si="30"/>
        <v>0</v>
      </c>
      <c r="AK31" s="257">
        <f t="shared" si="30"/>
        <v>0</v>
      </c>
      <c r="AL31" s="258">
        <f t="shared" si="12"/>
        <v>0</v>
      </c>
      <c r="AN31" s="259">
        <f t="shared" si="13"/>
        <v>790</v>
      </c>
      <c r="AQ31" s="233">
        <f t="shared" si="31"/>
        <v>2035</v>
      </c>
      <c r="AR31" s="278">
        <f t="shared" si="14"/>
        <v>560</v>
      </c>
      <c r="AS31" s="256">
        <f t="shared" si="15"/>
        <v>230</v>
      </c>
      <c r="AT31" s="260">
        <f t="shared" si="16"/>
        <v>5.1999999999999998E-2</v>
      </c>
      <c r="AU31" s="283">
        <f t="shared" si="47"/>
        <v>262</v>
      </c>
      <c r="AV31" s="253">
        <f t="shared" si="17"/>
        <v>0.55800000000000005</v>
      </c>
      <c r="AW31" s="256">
        <f t="shared" si="18"/>
        <v>70</v>
      </c>
      <c r="AX31" s="260"/>
      <c r="AY31" s="261"/>
      <c r="AZ31" s="278">
        <f t="shared" si="32"/>
        <v>1122</v>
      </c>
      <c r="BA31" s="246"/>
      <c r="BB31" s="278">
        <v>0</v>
      </c>
      <c r="BC31" s="256">
        <v>0</v>
      </c>
      <c r="BD31" s="262">
        <f t="shared" si="33"/>
        <v>0</v>
      </c>
      <c r="BE31" s="278">
        <f t="shared" si="19"/>
        <v>1122</v>
      </c>
      <c r="BH31" s="233">
        <f t="shared" si="34"/>
        <v>2035</v>
      </c>
      <c r="BI31" s="256">
        <v>0</v>
      </c>
      <c r="BJ31" s="265">
        <f t="shared" si="20"/>
        <v>125</v>
      </c>
      <c r="BK31" s="263">
        <f t="shared" si="21"/>
        <v>9.7390000000000008</v>
      </c>
      <c r="BL31" s="256">
        <f t="shared" si="44"/>
        <v>1217</v>
      </c>
      <c r="BM31" s="263">
        <f t="shared" si="22"/>
        <v>0.219</v>
      </c>
      <c r="BN31" s="283">
        <f t="shared" si="48"/>
        <v>1104</v>
      </c>
      <c r="BO31" s="264"/>
      <c r="BP31" s="256">
        <f t="shared" si="23"/>
        <v>2321</v>
      </c>
      <c r="BR31" s="256">
        <f t="shared" si="49"/>
        <v>0</v>
      </c>
      <c r="BS31" s="256"/>
      <c r="BT31" s="256">
        <f t="shared" si="35"/>
        <v>2321</v>
      </c>
      <c r="BW31" s="233">
        <f t="shared" si="36"/>
        <v>2035</v>
      </c>
      <c r="BX31" s="256">
        <f t="shared" si="24"/>
        <v>560</v>
      </c>
      <c r="BY31" s="265">
        <f t="shared" si="37"/>
        <v>230</v>
      </c>
      <c r="BZ31" s="266">
        <f t="shared" si="38"/>
        <v>262</v>
      </c>
      <c r="CA31" s="256">
        <f t="shared" si="39"/>
        <v>1052</v>
      </c>
      <c r="CC31" s="256">
        <f t="shared" si="40"/>
        <v>0</v>
      </c>
      <c r="CD31" s="256">
        <f t="shared" si="40"/>
        <v>0</v>
      </c>
      <c r="CE31" s="256">
        <f t="shared" si="41"/>
        <v>0</v>
      </c>
      <c r="CF31" s="256"/>
      <c r="CG31" s="256">
        <f t="shared" si="45"/>
        <v>1052</v>
      </c>
      <c r="DB31" s="178">
        <f>$J19</f>
        <v>6</v>
      </c>
    </row>
    <row r="32" spans="1:106">
      <c r="E32" s="275" t="s">
        <v>294</v>
      </c>
      <c r="F32" s="384">
        <f>+'Total Program Inputs'!E19</f>
        <v>125</v>
      </c>
      <c r="G32" s="388"/>
      <c r="H32" s="388"/>
      <c r="J32" s="178">
        <f t="shared" si="25"/>
        <v>19</v>
      </c>
      <c r="L32" s="233">
        <f t="shared" si="26"/>
        <v>2036</v>
      </c>
      <c r="M32" s="238">
        <f t="shared" si="46"/>
        <v>125</v>
      </c>
      <c r="N32" s="253">
        <f t="shared" si="0"/>
        <v>4.633</v>
      </c>
      <c r="O32" s="381">
        <f t="shared" si="1"/>
        <v>579</v>
      </c>
      <c r="P32" s="253">
        <f t="shared" si="2"/>
        <v>0</v>
      </c>
      <c r="Q32" s="254">
        <f t="shared" si="27"/>
        <v>0</v>
      </c>
      <c r="R32" s="382">
        <f t="shared" si="3"/>
        <v>579</v>
      </c>
      <c r="S32" s="377">
        <f t="shared" si="4"/>
        <v>1.3</v>
      </c>
      <c r="T32" s="254">
        <f t="shared" si="5"/>
        <v>178</v>
      </c>
      <c r="U32" s="383">
        <f t="shared" si="42"/>
        <v>231</v>
      </c>
      <c r="V32" s="238">
        <f t="shared" si="28"/>
        <v>810</v>
      </c>
      <c r="W32" s="255">
        <f t="shared" si="6"/>
        <v>2.5030000000000001</v>
      </c>
      <c r="X32" s="256">
        <f t="shared" si="7"/>
        <v>247</v>
      </c>
      <c r="Y32" s="278">
        <v>0</v>
      </c>
      <c r="Z32" s="278">
        <v>0</v>
      </c>
      <c r="AA32" s="287">
        <f t="shared" si="8"/>
        <v>247</v>
      </c>
      <c r="AB32" s="278">
        <f t="shared" si="9"/>
        <v>563</v>
      </c>
      <c r="AE32" s="233">
        <f t="shared" si="29"/>
        <v>2036</v>
      </c>
      <c r="AF32" s="256">
        <f t="shared" si="10"/>
        <v>579</v>
      </c>
      <c r="AG32" s="236">
        <f t="shared" si="11"/>
        <v>231</v>
      </c>
      <c r="AH32" s="256">
        <f t="shared" si="43"/>
        <v>810</v>
      </c>
      <c r="AJ32" s="257">
        <f t="shared" si="30"/>
        <v>0</v>
      </c>
      <c r="AK32" s="257">
        <f t="shared" si="30"/>
        <v>0</v>
      </c>
      <c r="AL32" s="258">
        <f t="shared" si="12"/>
        <v>0</v>
      </c>
      <c r="AN32" s="259">
        <f t="shared" si="13"/>
        <v>810</v>
      </c>
      <c r="AQ32" s="233">
        <f t="shared" si="31"/>
        <v>2036</v>
      </c>
      <c r="AR32" s="278">
        <f t="shared" si="14"/>
        <v>579</v>
      </c>
      <c r="AS32" s="256">
        <f t="shared" si="15"/>
        <v>231</v>
      </c>
      <c r="AT32" s="260">
        <f t="shared" si="16"/>
        <v>5.3999999999999999E-2</v>
      </c>
      <c r="AU32" s="283">
        <f t="shared" si="47"/>
        <v>272</v>
      </c>
      <c r="AV32" s="253">
        <f t="shared" si="17"/>
        <v>0.56999999999999995</v>
      </c>
      <c r="AW32" s="256">
        <f t="shared" si="18"/>
        <v>71</v>
      </c>
      <c r="AX32" s="260"/>
      <c r="AY32" s="261"/>
      <c r="AZ32" s="278">
        <f t="shared" si="32"/>
        <v>1153</v>
      </c>
      <c r="BA32" s="246"/>
      <c r="BB32" s="278">
        <v>0</v>
      </c>
      <c r="BC32" s="256">
        <v>0</v>
      </c>
      <c r="BD32" s="262">
        <f t="shared" si="33"/>
        <v>0</v>
      </c>
      <c r="BE32" s="278">
        <f t="shared" si="19"/>
        <v>1153</v>
      </c>
      <c r="BH32" s="233">
        <f t="shared" si="34"/>
        <v>2036</v>
      </c>
      <c r="BI32" s="256">
        <v>0</v>
      </c>
      <c r="BJ32" s="265">
        <f t="shared" si="20"/>
        <v>125</v>
      </c>
      <c r="BK32" s="263">
        <f t="shared" si="21"/>
        <v>10.08</v>
      </c>
      <c r="BL32" s="256">
        <f t="shared" si="44"/>
        <v>1260</v>
      </c>
      <c r="BM32" s="263">
        <f t="shared" si="22"/>
        <v>0.22700000000000001</v>
      </c>
      <c r="BN32" s="283">
        <f t="shared" si="48"/>
        <v>1144</v>
      </c>
      <c r="BO32" s="264"/>
      <c r="BP32" s="256">
        <f t="shared" si="23"/>
        <v>2404</v>
      </c>
      <c r="BR32" s="256">
        <f t="shared" si="49"/>
        <v>0</v>
      </c>
      <c r="BS32" s="256"/>
      <c r="BT32" s="256">
        <f t="shared" si="35"/>
        <v>2404</v>
      </c>
      <c r="BW32" s="233">
        <f t="shared" si="36"/>
        <v>2036</v>
      </c>
      <c r="BX32" s="256">
        <f t="shared" si="24"/>
        <v>579</v>
      </c>
      <c r="BY32" s="265">
        <f t="shared" si="37"/>
        <v>231</v>
      </c>
      <c r="BZ32" s="266">
        <f t="shared" si="38"/>
        <v>272</v>
      </c>
      <c r="CA32" s="256">
        <f t="shared" si="39"/>
        <v>1082</v>
      </c>
      <c r="CC32" s="256">
        <f t="shared" si="40"/>
        <v>0</v>
      </c>
      <c r="CD32" s="256">
        <f t="shared" si="40"/>
        <v>0</v>
      </c>
      <c r="CE32" s="256">
        <f t="shared" si="41"/>
        <v>0</v>
      </c>
      <c r="CF32" s="256"/>
      <c r="CG32" s="256">
        <f t="shared" si="45"/>
        <v>1082</v>
      </c>
      <c r="DB32" s="178">
        <f>$J20</f>
        <v>7</v>
      </c>
    </row>
    <row r="33" spans="1:106">
      <c r="A33" s="176" t="s">
        <v>295</v>
      </c>
      <c r="C33" s="219">
        <f>+'Gas Input Table Summary'!$E$22</f>
        <v>0.38</v>
      </c>
      <c r="F33" s="236"/>
      <c r="G33" s="237"/>
      <c r="H33" s="237"/>
      <c r="J33" s="178">
        <f t="shared" si="25"/>
        <v>20</v>
      </c>
      <c r="L33" s="233">
        <f t="shared" si="26"/>
        <v>2037</v>
      </c>
      <c r="M33" s="238">
        <f t="shared" si="46"/>
        <v>125</v>
      </c>
      <c r="N33" s="253">
        <f t="shared" si="0"/>
        <v>4.7949999999999999</v>
      </c>
      <c r="O33" s="381">
        <f t="shared" si="1"/>
        <v>599</v>
      </c>
      <c r="P33" s="253">
        <f t="shared" si="2"/>
        <v>0</v>
      </c>
      <c r="Q33" s="254">
        <f t="shared" si="27"/>
        <v>0</v>
      </c>
      <c r="R33" s="382">
        <f t="shared" si="3"/>
        <v>599</v>
      </c>
      <c r="S33" s="377">
        <f t="shared" si="4"/>
        <v>1.3</v>
      </c>
      <c r="T33" s="254">
        <f t="shared" si="5"/>
        <v>180</v>
      </c>
      <c r="U33" s="383">
        <f t="shared" si="42"/>
        <v>234</v>
      </c>
      <c r="V33" s="238">
        <f t="shared" si="28"/>
        <v>833</v>
      </c>
      <c r="W33" s="255">
        <f t="shared" si="6"/>
        <v>2.5910000000000002</v>
      </c>
      <c r="X33" s="256">
        <f t="shared" si="7"/>
        <v>256</v>
      </c>
      <c r="Y33" s="278">
        <v>0</v>
      </c>
      <c r="Z33" s="278">
        <v>0</v>
      </c>
      <c r="AA33" s="287">
        <f t="shared" si="8"/>
        <v>256</v>
      </c>
      <c r="AB33" s="278">
        <f t="shared" si="9"/>
        <v>577</v>
      </c>
      <c r="AE33" s="233">
        <f t="shared" si="29"/>
        <v>2037</v>
      </c>
      <c r="AF33" s="256">
        <f t="shared" si="10"/>
        <v>599</v>
      </c>
      <c r="AG33" s="236">
        <f t="shared" si="11"/>
        <v>234</v>
      </c>
      <c r="AH33" s="256">
        <f t="shared" si="43"/>
        <v>833</v>
      </c>
      <c r="AJ33" s="257">
        <f t="shared" si="30"/>
        <v>0</v>
      </c>
      <c r="AK33" s="257">
        <f t="shared" si="30"/>
        <v>0</v>
      </c>
      <c r="AL33" s="258">
        <f t="shared" si="12"/>
        <v>0</v>
      </c>
      <c r="AN33" s="259">
        <f t="shared" si="13"/>
        <v>833</v>
      </c>
      <c r="AQ33" s="233">
        <f t="shared" si="31"/>
        <v>2037</v>
      </c>
      <c r="AR33" s="278">
        <f t="shared" si="14"/>
        <v>599</v>
      </c>
      <c r="AS33" s="256">
        <f t="shared" si="15"/>
        <v>234</v>
      </c>
      <c r="AT33" s="260">
        <f t="shared" si="16"/>
        <v>5.6000000000000001E-2</v>
      </c>
      <c r="AU33" s="283">
        <f t="shared" si="47"/>
        <v>282</v>
      </c>
      <c r="AV33" s="253">
        <f t="shared" si="17"/>
        <v>0.58299999999999996</v>
      </c>
      <c r="AW33" s="256">
        <f t="shared" si="18"/>
        <v>73</v>
      </c>
      <c r="AX33" s="260"/>
      <c r="AY33" s="261"/>
      <c r="AZ33" s="278">
        <f t="shared" si="32"/>
        <v>1188</v>
      </c>
      <c r="BA33" s="246"/>
      <c r="BB33" s="278">
        <v>0</v>
      </c>
      <c r="BC33" s="256">
        <v>0</v>
      </c>
      <c r="BD33" s="262">
        <f t="shared" si="33"/>
        <v>0</v>
      </c>
      <c r="BE33" s="278">
        <f t="shared" si="19"/>
        <v>1188</v>
      </c>
      <c r="BH33" s="233">
        <f t="shared" si="34"/>
        <v>2037</v>
      </c>
      <c r="BI33" s="256">
        <v>0</v>
      </c>
      <c r="BJ33" s="265">
        <f t="shared" si="20"/>
        <v>125</v>
      </c>
      <c r="BK33" s="263">
        <f t="shared" si="21"/>
        <v>10.432</v>
      </c>
      <c r="BL33" s="256">
        <f t="shared" si="44"/>
        <v>1304</v>
      </c>
      <c r="BM33" s="263">
        <f t="shared" si="22"/>
        <v>0.23499999999999999</v>
      </c>
      <c r="BN33" s="283">
        <f t="shared" si="48"/>
        <v>1184</v>
      </c>
      <c r="BO33" s="283"/>
      <c r="BP33" s="256">
        <f t="shared" si="23"/>
        <v>2488</v>
      </c>
      <c r="BR33" s="256">
        <f t="shared" si="49"/>
        <v>0</v>
      </c>
      <c r="BS33" s="256"/>
      <c r="BT33" s="256">
        <f t="shared" si="35"/>
        <v>2488</v>
      </c>
      <c r="BW33" s="233">
        <f t="shared" si="36"/>
        <v>2037</v>
      </c>
      <c r="BX33" s="256">
        <f t="shared" si="24"/>
        <v>599</v>
      </c>
      <c r="BY33" s="265">
        <f t="shared" si="37"/>
        <v>234</v>
      </c>
      <c r="BZ33" s="266">
        <f t="shared" si="38"/>
        <v>282</v>
      </c>
      <c r="CA33" s="256">
        <f t="shared" si="39"/>
        <v>1115</v>
      </c>
      <c r="CC33" s="256">
        <f t="shared" si="40"/>
        <v>0</v>
      </c>
      <c r="CD33" s="256">
        <f t="shared" si="40"/>
        <v>0</v>
      </c>
      <c r="CE33" s="256">
        <f t="shared" si="41"/>
        <v>0</v>
      </c>
      <c r="CF33" s="256"/>
      <c r="CG33" s="256">
        <f t="shared" si="45"/>
        <v>1115</v>
      </c>
      <c r="DB33" s="178"/>
    </row>
    <row r="34" spans="1:106">
      <c r="A34" s="180" t="s">
        <v>245</v>
      </c>
      <c r="C34" s="221">
        <f>+'Gas Input Table Summary'!$E$23</f>
        <v>2.1600000000000001E-2</v>
      </c>
      <c r="E34" s="176" t="s">
        <v>296</v>
      </c>
      <c r="F34" s="220">
        <f>ROUND('Database Inputs'!L17,0)</f>
        <v>300</v>
      </c>
      <c r="G34" s="389"/>
      <c r="H34" s="389"/>
      <c r="J34" s="178">
        <f t="shared" si="25"/>
        <v>21</v>
      </c>
      <c r="L34" s="233">
        <f t="shared" si="26"/>
        <v>2038</v>
      </c>
      <c r="M34" s="238">
        <f t="shared" si="46"/>
        <v>0</v>
      </c>
      <c r="N34" s="286">
        <f t="shared" si="0"/>
        <v>4.9630000000000001</v>
      </c>
      <c r="O34" s="257">
        <f t="shared" si="1"/>
        <v>0</v>
      </c>
      <c r="P34" s="286">
        <f t="shared" si="2"/>
        <v>0</v>
      </c>
      <c r="Q34" s="287">
        <f t="shared" si="27"/>
        <v>0</v>
      </c>
      <c r="R34" s="390">
        <f t="shared" si="3"/>
        <v>0</v>
      </c>
      <c r="S34" s="391">
        <f t="shared" si="4"/>
        <v>0</v>
      </c>
      <c r="T34" s="287">
        <f t="shared" si="5"/>
        <v>182</v>
      </c>
      <c r="U34" s="392">
        <f t="shared" si="42"/>
        <v>0</v>
      </c>
      <c r="V34" s="238">
        <f t="shared" si="28"/>
        <v>0</v>
      </c>
      <c r="W34" s="263">
        <f t="shared" si="6"/>
        <v>2.681</v>
      </c>
      <c r="X34" s="278">
        <f t="shared" si="7"/>
        <v>0</v>
      </c>
      <c r="Y34" s="278">
        <v>0</v>
      </c>
      <c r="Z34" s="278">
        <v>0</v>
      </c>
      <c r="AA34" s="287">
        <f t="shared" si="8"/>
        <v>0</v>
      </c>
      <c r="AB34" s="278">
        <f t="shared" si="9"/>
        <v>0</v>
      </c>
      <c r="AC34" s="191"/>
      <c r="AD34" s="191"/>
      <c r="AE34" s="198">
        <f t="shared" si="29"/>
        <v>2038</v>
      </c>
      <c r="AF34" s="278">
        <f t="shared" si="10"/>
        <v>0</v>
      </c>
      <c r="AG34" s="237">
        <f t="shared" si="11"/>
        <v>0</v>
      </c>
      <c r="AH34" s="278">
        <f t="shared" si="43"/>
        <v>0</v>
      </c>
      <c r="AI34" s="191"/>
      <c r="AJ34" s="257">
        <f t="shared" si="30"/>
        <v>0</v>
      </c>
      <c r="AK34" s="257">
        <f t="shared" si="30"/>
        <v>0</v>
      </c>
      <c r="AL34" s="258">
        <f t="shared" si="12"/>
        <v>0</v>
      </c>
      <c r="AM34" s="191"/>
      <c r="AN34" s="288">
        <f t="shared" si="13"/>
        <v>0</v>
      </c>
      <c r="AO34" s="191"/>
      <c r="AP34" s="191"/>
      <c r="AQ34" s="198">
        <f t="shared" si="31"/>
        <v>2038</v>
      </c>
      <c r="AR34" s="278">
        <f t="shared" si="14"/>
        <v>0</v>
      </c>
      <c r="AS34" s="278">
        <f t="shared" si="15"/>
        <v>0</v>
      </c>
      <c r="AT34" s="289">
        <f t="shared" si="16"/>
        <v>5.8000000000000003E-2</v>
      </c>
      <c r="AU34" s="283">
        <f t="shared" si="47"/>
        <v>0</v>
      </c>
      <c r="AV34" s="286">
        <f t="shared" si="17"/>
        <v>0.59499999999999997</v>
      </c>
      <c r="AW34" s="278">
        <f t="shared" si="18"/>
        <v>0</v>
      </c>
      <c r="AX34" s="289"/>
      <c r="AY34" s="290"/>
      <c r="AZ34" s="278">
        <f t="shared" si="32"/>
        <v>0</v>
      </c>
      <c r="BA34" s="291"/>
      <c r="BB34" s="278">
        <v>0</v>
      </c>
      <c r="BC34" s="278">
        <v>0</v>
      </c>
      <c r="BD34" s="292">
        <f t="shared" si="33"/>
        <v>0</v>
      </c>
      <c r="BE34" s="278">
        <f t="shared" si="19"/>
        <v>0</v>
      </c>
      <c r="BF34" s="191"/>
      <c r="BG34" s="191"/>
      <c r="BH34" s="198">
        <f t="shared" si="34"/>
        <v>2038</v>
      </c>
      <c r="BI34" s="278">
        <v>0</v>
      </c>
      <c r="BJ34" s="238">
        <f t="shared" si="20"/>
        <v>0</v>
      </c>
      <c r="BK34" s="263">
        <f t="shared" si="21"/>
        <v>10.798</v>
      </c>
      <c r="BL34" s="278">
        <f t="shared" si="44"/>
        <v>0</v>
      </c>
      <c r="BM34" s="263">
        <f t="shared" si="22"/>
        <v>0.24299999999999999</v>
      </c>
      <c r="BN34" s="283">
        <f t="shared" si="48"/>
        <v>0</v>
      </c>
      <c r="BO34" s="283"/>
      <c r="BP34" s="278">
        <f t="shared" si="23"/>
        <v>0</v>
      </c>
      <c r="BQ34" s="191"/>
      <c r="BR34" s="278">
        <f t="shared" si="49"/>
        <v>0</v>
      </c>
      <c r="BS34" s="278"/>
      <c r="BT34" s="278">
        <f t="shared" si="35"/>
        <v>0</v>
      </c>
      <c r="BU34" s="191"/>
      <c r="BV34" s="191"/>
      <c r="BW34" s="198">
        <f t="shared" si="36"/>
        <v>2038</v>
      </c>
      <c r="BX34" s="278">
        <f t="shared" si="24"/>
        <v>0</v>
      </c>
      <c r="BY34" s="238">
        <f t="shared" si="37"/>
        <v>0</v>
      </c>
      <c r="BZ34" s="266">
        <f t="shared" si="38"/>
        <v>0</v>
      </c>
      <c r="CA34" s="278">
        <f t="shared" si="39"/>
        <v>0</v>
      </c>
      <c r="CB34" s="191"/>
      <c r="CC34" s="278">
        <f t="shared" si="40"/>
        <v>0</v>
      </c>
      <c r="CD34" s="278">
        <f t="shared" si="40"/>
        <v>0</v>
      </c>
      <c r="CE34" s="278">
        <f t="shared" si="41"/>
        <v>0</v>
      </c>
      <c r="CF34" s="278"/>
      <c r="CG34" s="278">
        <f t="shared" si="45"/>
        <v>0</v>
      </c>
      <c r="DB34" s="178"/>
    </row>
    <row r="35" spans="1:106">
      <c r="A35" s="180"/>
      <c r="C35" s="221"/>
      <c r="E35" s="180"/>
      <c r="F35" s="293"/>
      <c r="G35" s="294"/>
      <c r="H35" s="294"/>
      <c r="J35" s="178">
        <f t="shared" si="25"/>
        <v>22</v>
      </c>
      <c r="L35" s="233">
        <f t="shared" si="26"/>
        <v>2039</v>
      </c>
      <c r="M35" s="238">
        <f t="shared" si="46"/>
        <v>0</v>
      </c>
      <c r="N35" s="286">
        <f t="shared" si="0"/>
        <v>5.1369999999999996</v>
      </c>
      <c r="O35" s="257">
        <f t="shared" si="1"/>
        <v>0</v>
      </c>
      <c r="P35" s="286">
        <f t="shared" si="2"/>
        <v>0</v>
      </c>
      <c r="Q35" s="287">
        <f t="shared" si="27"/>
        <v>0</v>
      </c>
      <c r="R35" s="390">
        <f t="shared" si="3"/>
        <v>0</v>
      </c>
      <c r="S35" s="391">
        <f t="shared" si="4"/>
        <v>0</v>
      </c>
      <c r="T35" s="287">
        <f t="shared" si="5"/>
        <v>184</v>
      </c>
      <c r="U35" s="392">
        <f t="shared" si="42"/>
        <v>0</v>
      </c>
      <c r="V35" s="238">
        <f t="shared" si="28"/>
        <v>0</v>
      </c>
      <c r="W35" s="263">
        <f t="shared" si="6"/>
        <v>2.7749999999999999</v>
      </c>
      <c r="X35" s="278">
        <f t="shared" si="7"/>
        <v>0</v>
      </c>
      <c r="Y35" s="278">
        <v>0</v>
      </c>
      <c r="Z35" s="278">
        <v>0</v>
      </c>
      <c r="AA35" s="287">
        <f t="shared" si="8"/>
        <v>0</v>
      </c>
      <c r="AB35" s="278">
        <f t="shared" si="9"/>
        <v>0</v>
      </c>
      <c r="AC35" s="191"/>
      <c r="AD35" s="191"/>
      <c r="AE35" s="198">
        <f t="shared" si="29"/>
        <v>2039</v>
      </c>
      <c r="AF35" s="278">
        <f t="shared" si="10"/>
        <v>0</v>
      </c>
      <c r="AG35" s="237">
        <f t="shared" si="11"/>
        <v>0</v>
      </c>
      <c r="AH35" s="278">
        <f t="shared" si="43"/>
        <v>0</v>
      </c>
      <c r="AI35" s="191"/>
      <c r="AJ35" s="257">
        <f t="shared" ref="AJ35:AK36" si="50">ROUND(Y35,0)</f>
        <v>0</v>
      </c>
      <c r="AK35" s="257">
        <f t="shared" si="50"/>
        <v>0</v>
      </c>
      <c r="AL35" s="258">
        <f t="shared" si="12"/>
        <v>0</v>
      </c>
      <c r="AM35" s="191"/>
      <c r="AN35" s="288">
        <f t="shared" si="13"/>
        <v>0</v>
      </c>
      <c r="AO35" s="191"/>
      <c r="AP35" s="191"/>
      <c r="AQ35" s="198">
        <f t="shared" si="31"/>
        <v>2039</v>
      </c>
      <c r="AR35" s="278">
        <f t="shared" si="14"/>
        <v>0</v>
      </c>
      <c r="AS35" s="278">
        <f t="shared" si="15"/>
        <v>0</v>
      </c>
      <c r="AT35" s="289">
        <f t="shared" si="16"/>
        <v>0.06</v>
      </c>
      <c r="AU35" s="283">
        <f t="shared" si="47"/>
        <v>0</v>
      </c>
      <c r="AV35" s="286">
        <f t="shared" si="17"/>
        <v>0.60799999999999998</v>
      </c>
      <c r="AW35" s="278">
        <f t="shared" si="18"/>
        <v>0</v>
      </c>
      <c r="AX35" s="289"/>
      <c r="AY35" s="290"/>
      <c r="AZ35" s="278">
        <f t="shared" si="32"/>
        <v>0</v>
      </c>
      <c r="BA35" s="291"/>
      <c r="BB35" s="278">
        <v>0</v>
      </c>
      <c r="BC35" s="278">
        <v>0</v>
      </c>
      <c r="BD35" s="292">
        <f t="shared" si="33"/>
        <v>0</v>
      </c>
      <c r="BE35" s="278">
        <f t="shared" si="19"/>
        <v>0</v>
      </c>
      <c r="BF35" s="191"/>
      <c r="BG35" s="191"/>
      <c r="BH35" s="198">
        <f t="shared" si="34"/>
        <v>2039</v>
      </c>
      <c r="BI35" s="278">
        <v>0</v>
      </c>
      <c r="BJ35" s="238">
        <f t="shared" si="20"/>
        <v>0</v>
      </c>
      <c r="BK35" s="263">
        <f t="shared" si="21"/>
        <v>11.176</v>
      </c>
      <c r="BL35" s="278">
        <f t="shared" si="44"/>
        <v>0</v>
      </c>
      <c r="BM35" s="263">
        <f t="shared" si="22"/>
        <v>0.251</v>
      </c>
      <c r="BN35" s="283">
        <f t="shared" si="48"/>
        <v>0</v>
      </c>
      <c r="BO35" s="283"/>
      <c r="BP35" s="278">
        <f t="shared" si="23"/>
        <v>0</v>
      </c>
      <c r="BQ35" s="191"/>
      <c r="BR35" s="278">
        <f t="shared" si="49"/>
        <v>0</v>
      </c>
      <c r="BS35" s="278"/>
      <c r="BT35" s="278">
        <f t="shared" si="35"/>
        <v>0</v>
      </c>
      <c r="BU35" s="191"/>
      <c r="BV35" s="191"/>
      <c r="BW35" s="198">
        <f t="shared" si="36"/>
        <v>2039</v>
      </c>
      <c r="BX35" s="278">
        <f t="shared" si="24"/>
        <v>0</v>
      </c>
      <c r="BY35" s="238">
        <f t="shared" si="37"/>
        <v>0</v>
      </c>
      <c r="BZ35" s="266">
        <f t="shared" si="38"/>
        <v>0</v>
      </c>
      <c r="CA35" s="278">
        <f t="shared" si="39"/>
        <v>0</v>
      </c>
      <c r="CB35" s="191"/>
      <c r="CC35" s="278">
        <f t="shared" ref="CC35:CD36" si="51">BB35</f>
        <v>0</v>
      </c>
      <c r="CD35" s="278">
        <f t="shared" si="51"/>
        <v>0</v>
      </c>
      <c r="CE35" s="278">
        <f t="shared" si="41"/>
        <v>0</v>
      </c>
      <c r="CF35" s="278"/>
      <c r="CG35" s="278">
        <f t="shared" si="45"/>
        <v>0</v>
      </c>
      <c r="DB35" s="178">
        <f>$J21</f>
        <v>8</v>
      </c>
    </row>
    <row r="36" spans="1:106">
      <c r="A36" s="180" t="s">
        <v>297</v>
      </c>
      <c r="C36" s="219">
        <f>+'Gas Input Table Summary'!$E$24</f>
        <v>0</v>
      </c>
      <c r="E36" s="295" t="s">
        <v>298</v>
      </c>
      <c r="F36" s="296"/>
      <c r="H36" s="297">
        <f>+'Gas Input Table Summary'!E58</f>
        <v>1.302</v>
      </c>
      <c r="J36" s="178">
        <f t="shared" si="25"/>
        <v>23</v>
      </c>
      <c r="L36" s="233">
        <f t="shared" si="26"/>
        <v>2040</v>
      </c>
      <c r="M36" s="393">
        <f t="shared" si="46"/>
        <v>0</v>
      </c>
      <c r="N36" s="253">
        <f t="shared" si="0"/>
        <v>5.3170000000000002</v>
      </c>
      <c r="O36" s="257">
        <f t="shared" si="1"/>
        <v>0</v>
      </c>
      <c r="P36" s="286">
        <f t="shared" si="2"/>
        <v>0</v>
      </c>
      <c r="Q36" s="287">
        <f t="shared" si="27"/>
        <v>0</v>
      </c>
      <c r="R36" s="390">
        <f t="shared" si="3"/>
        <v>0</v>
      </c>
      <c r="S36" s="391">
        <f t="shared" si="4"/>
        <v>0</v>
      </c>
      <c r="T36" s="287">
        <f t="shared" si="5"/>
        <v>186</v>
      </c>
      <c r="U36" s="392">
        <f t="shared" si="42"/>
        <v>0</v>
      </c>
      <c r="V36" s="393">
        <f t="shared" si="28"/>
        <v>0</v>
      </c>
      <c r="W36" s="255">
        <f t="shared" si="6"/>
        <v>2.8719999999999999</v>
      </c>
      <c r="X36" s="278">
        <f t="shared" si="7"/>
        <v>0</v>
      </c>
      <c r="Y36" s="278">
        <v>0</v>
      </c>
      <c r="Z36" s="278">
        <v>0</v>
      </c>
      <c r="AA36" s="394">
        <f t="shared" si="8"/>
        <v>0</v>
      </c>
      <c r="AB36" s="395">
        <f t="shared" si="9"/>
        <v>0</v>
      </c>
      <c r="AE36" s="233">
        <f t="shared" si="29"/>
        <v>2040</v>
      </c>
      <c r="AF36" s="278">
        <f t="shared" si="10"/>
        <v>0</v>
      </c>
      <c r="AG36" s="237">
        <f t="shared" si="11"/>
        <v>0</v>
      </c>
      <c r="AH36" s="395">
        <f t="shared" si="43"/>
        <v>0</v>
      </c>
      <c r="AJ36" s="257">
        <f t="shared" si="50"/>
        <v>0</v>
      </c>
      <c r="AK36" s="257">
        <f t="shared" si="50"/>
        <v>0</v>
      </c>
      <c r="AL36" s="396">
        <f t="shared" si="12"/>
        <v>0</v>
      </c>
      <c r="AN36" s="397">
        <f t="shared" si="13"/>
        <v>0</v>
      </c>
      <c r="AQ36" s="233">
        <f t="shared" si="31"/>
        <v>2040</v>
      </c>
      <c r="AR36" s="278">
        <f t="shared" si="14"/>
        <v>0</v>
      </c>
      <c r="AS36" s="278">
        <f t="shared" si="15"/>
        <v>0</v>
      </c>
      <c r="AT36" s="289">
        <f t="shared" si="16"/>
        <v>6.2E-2</v>
      </c>
      <c r="AU36" s="283">
        <f t="shared" si="47"/>
        <v>0</v>
      </c>
      <c r="AV36" s="286">
        <f t="shared" si="17"/>
        <v>0.621</v>
      </c>
      <c r="AW36" s="278">
        <f t="shared" si="18"/>
        <v>0</v>
      </c>
      <c r="AX36" s="260"/>
      <c r="AY36" s="398"/>
      <c r="AZ36" s="395">
        <f t="shared" si="32"/>
        <v>0</v>
      </c>
      <c r="BA36" s="246"/>
      <c r="BB36" s="278">
        <v>0</v>
      </c>
      <c r="BC36" s="278">
        <v>0</v>
      </c>
      <c r="BD36" s="399">
        <f t="shared" si="33"/>
        <v>0</v>
      </c>
      <c r="BE36" s="395">
        <f t="shared" si="19"/>
        <v>0</v>
      </c>
      <c r="BH36" s="233">
        <f t="shared" si="34"/>
        <v>2040</v>
      </c>
      <c r="BI36" s="278">
        <v>0</v>
      </c>
      <c r="BJ36" s="393">
        <f t="shared" si="20"/>
        <v>0</v>
      </c>
      <c r="BK36" s="263">
        <f t="shared" si="21"/>
        <v>11.567</v>
      </c>
      <c r="BL36" s="278">
        <f t="shared" si="44"/>
        <v>0</v>
      </c>
      <c r="BM36" s="263">
        <f t="shared" si="22"/>
        <v>0.26</v>
      </c>
      <c r="BN36" s="283">
        <f t="shared" si="48"/>
        <v>0</v>
      </c>
      <c r="BO36" s="400"/>
      <c r="BP36" s="395">
        <f t="shared" si="23"/>
        <v>0</v>
      </c>
      <c r="BR36" s="395">
        <f t="shared" si="49"/>
        <v>0</v>
      </c>
      <c r="BS36" s="395"/>
      <c r="BT36" s="395">
        <f t="shared" si="35"/>
        <v>0</v>
      </c>
      <c r="BW36" s="233">
        <f t="shared" si="36"/>
        <v>2040</v>
      </c>
      <c r="BX36" s="278">
        <f t="shared" si="24"/>
        <v>0</v>
      </c>
      <c r="BY36" s="265">
        <f t="shared" si="37"/>
        <v>0</v>
      </c>
      <c r="BZ36" s="266">
        <f t="shared" si="38"/>
        <v>0</v>
      </c>
      <c r="CA36" s="395">
        <f t="shared" si="39"/>
        <v>0</v>
      </c>
      <c r="CC36" s="395">
        <f t="shared" si="51"/>
        <v>0</v>
      </c>
      <c r="CD36" s="395">
        <f t="shared" si="51"/>
        <v>0</v>
      </c>
      <c r="CE36" s="395">
        <f t="shared" si="41"/>
        <v>0</v>
      </c>
      <c r="CF36" s="395"/>
      <c r="CG36" s="395">
        <f t="shared" si="45"/>
        <v>0</v>
      </c>
      <c r="DB36" s="178"/>
    </row>
    <row r="37" spans="1:106">
      <c r="A37" s="176" t="s">
        <v>277</v>
      </c>
      <c r="C37" s="221">
        <f>+'Gas Input Table Summary'!$E$25</f>
        <v>0</v>
      </c>
      <c r="E37" s="234"/>
      <c r="F37" s="298"/>
      <c r="H37" s="234"/>
      <c r="M37" s="184"/>
      <c r="N37" s="176"/>
      <c r="R37" s="179"/>
      <c r="T37" s="303"/>
      <c r="V37" s="401"/>
      <c r="X37" s="191"/>
      <c r="Y37" s="191"/>
      <c r="Z37" s="191"/>
      <c r="AA37" s="184"/>
      <c r="AB37" s="184"/>
      <c r="AF37" s="184"/>
      <c r="AH37" s="184"/>
      <c r="AN37" s="184"/>
      <c r="AR37" s="184"/>
      <c r="AU37" s="262"/>
      <c r="AW37" s="262"/>
      <c r="AY37" s="262"/>
      <c r="AZ37" s="262"/>
      <c r="BB37" s="191"/>
      <c r="BC37" s="238"/>
      <c r="BG37" s="183"/>
      <c r="BJ37" s="402"/>
      <c r="BP37" s="184"/>
      <c r="BT37" s="401"/>
      <c r="BV37" s="183"/>
      <c r="BY37" s="402"/>
      <c r="CA37" s="184"/>
      <c r="CG37" s="401"/>
      <c r="DB37" s="178">
        <f>$J22</f>
        <v>9</v>
      </c>
    </row>
    <row r="38" spans="1:106">
      <c r="C38" s="221"/>
      <c r="E38" s="301" t="s">
        <v>299</v>
      </c>
      <c r="F38" s="234"/>
      <c r="H38" s="302">
        <f>+'Gas Input Table Summary'!E59</f>
        <v>0.21</v>
      </c>
      <c r="J38" s="179"/>
      <c r="K38" s="176" t="s">
        <v>300</v>
      </c>
      <c r="M38" s="265">
        <f>SUM(M14:M36)</f>
        <v>2500</v>
      </c>
      <c r="N38" s="176"/>
      <c r="R38" s="179"/>
      <c r="S38" s="232"/>
      <c r="T38" s="303"/>
      <c r="V38" s="232">
        <f>SUM(V14:V36)</f>
        <v>13089</v>
      </c>
      <c r="X38" s="220"/>
      <c r="Y38" s="220"/>
      <c r="Z38" s="220"/>
      <c r="AA38" s="220">
        <f>SUM(AA14:AA36)</f>
        <v>6057</v>
      </c>
      <c r="AB38" s="220">
        <f>SUM(AB14:AB36)</f>
        <v>7032</v>
      </c>
      <c r="AD38" s="180" t="s">
        <v>301</v>
      </c>
      <c r="AE38" s="265"/>
      <c r="AF38" s="220"/>
      <c r="AG38" s="220"/>
      <c r="AH38" s="220">
        <f>SUM(AH14:AH36)</f>
        <v>13089</v>
      </c>
      <c r="AL38" s="220">
        <f>SUM(AL14:AL36)</f>
        <v>2293</v>
      </c>
      <c r="AN38" s="220">
        <f>SUM(AN14:AN36)</f>
        <v>10796</v>
      </c>
      <c r="AP38" s="180" t="s">
        <v>301</v>
      </c>
      <c r="AQ38" s="265"/>
      <c r="AR38" s="220"/>
      <c r="AS38" s="220"/>
      <c r="AU38" s="256"/>
      <c r="AW38" s="256"/>
      <c r="AY38" s="256"/>
      <c r="AZ38" s="304">
        <f>SUM(AZ14:AZ36)</f>
        <v>18421</v>
      </c>
      <c r="BB38" s="220"/>
      <c r="BC38" s="220"/>
      <c r="BD38" s="220">
        <f>SUM(BD14:BD36)</f>
        <v>8362</v>
      </c>
      <c r="BE38" s="220">
        <f>SUM(BE14:BE36)</f>
        <v>10059</v>
      </c>
      <c r="BG38" s="305" t="s">
        <v>300</v>
      </c>
      <c r="BI38" s="220"/>
      <c r="BJ38" s="265">
        <f>SUM(BJ14:BJ36)</f>
        <v>2500</v>
      </c>
      <c r="BK38" s="303"/>
      <c r="BL38" s="220"/>
      <c r="BN38" s="220"/>
      <c r="BO38" s="220"/>
      <c r="BP38" s="220">
        <f>SUM(BP14:BP36)</f>
        <v>38674</v>
      </c>
      <c r="BR38" s="220">
        <f>SUM(BR14:BR36)</f>
        <v>8169</v>
      </c>
      <c r="BS38" s="220"/>
      <c r="BT38" s="220">
        <f>SUM(BT14:BT36)</f>
        <v>30505</v>
      </c>
      <c r="BX38" s="220"/>
      <c r="BY38" s="265"/>
      <c r="BZ38" s="305" t="s">
        <v>300</v>
      </c>
      <c r="CA38" s="220">
        <f>SUM(CA14:CA36)</f>
        <v>17221</v>
      </c>
      <c r="CC38" s="220"/>
      <c r="CD38" s="220"/>
      <c r="CE38" s="220">
        <f>SUM(CE14:CE36)</f>
        <v>8362</v>
      </c>
      <c r="CF38" s="220"/>
      <c r="CG38" s="220">
        <f>SUM(CG14:CG36)</f>
        <v>8859</v>
      </c>
      <c r="DB38" s="178"/>
    </row>
    <row r="39" spans="1:106">
      <c r="A39" s="180" t="s">
        <v>302</v>
      </c>
      <c r="C39" s="224">
        <f>+'Gas Input Table Summary'!$E$26</f>
        <v>9.69E-2</v>
      </c>
      <c r="E39" s="306" t="s">
        <v>303</v>
      </c>
      <c r="M39" s="265"/>
      <c r="N39" s="176"/>
      <c r="R39" s="179"/>
      <c r="S39" s="307"/>
      <c r="T39" s="184" t="s">
        <v>304</v>
      </c>
      <c r="V39" s="307">
        <f>ROUND(V14+NPV($C$41,V15:V36),0)</f>
        <v>6887</v>
      </c>
      <c r="X39" s="220"/>
      <c r="Y39" s="220"/>
      <c r="Z39" s="220"/>
      <c r="AA39" s="220">
        <f>ROUND(AA14+NPV($C$41,AA15:AA36),0)</f>
        <v>4237</v>
      </c>
      <c r="AB39" s="220">
        <f>ROUND(AB14+NPV($C$41,AB15:AB36),0)</f>
        <v>2650</v>
      </c>
      <c r="AF39" s="220"/>
      <c r="AG39" s="180" t="s">
        <v>304</v>
      </c>
      <c r="AH39" s="220">
        <f>ROUND(AH14+NPV($C$41,AH15:AH36),0)</f>
        <v>6887</v>
      </c>
      <c r="AL39" s="220">
        <f>ROUND(AL14+NPV($C$41,AL15:AL36),0)</f>
        <v>2293</v>
      </c>
      <c r="AN39" s="220">
        <f>+AH39-AL39</f>
        <v>4594</v>
      </c>
      <c r="AR39" s="220"/>
      <c r="AS39" s="220"/>
      <c r="AU39" s="256"/>
      <c r="AW39" s="180" t="s">
        <v>304</v>
      </c>
      <c r="AY39" s="256"/>
      <c r="AZ39" s="220">
        <f>ROUND(AZ14+NPV($C$43,AZ15:AZ36),0)</f>
        <v>14146</v>
      </c>
      <c r="BB39" s="220"/>
      <c r="BC39" s="220"/>
      <c r="BD39" s="220">
        <f>ROUND(BD14+NPV($C$43,BD15:BD36),0)</f>
        <v>8362</v>
      </c>
      <c r="BE39" s="220">
        <f>AZ39-BD39</f>
        <v>5784</v>
      </c>
      <c r="BG39" s="183"/>
      <c r="BI39" s="220"/>
      <c r="BL39" s="220"/>
      <c r="BN39" s="220" t="s">
        <v>305</v>
      </c>
      <c r="BO39" s="220"/>
      <c r="BP39" s="220">
        <f>ROUND(BP14+NPV($C$39,BP15:BP36),0)</f>
        <v>17844</v>
      </c>
      <c r="BR39" s="220">
        <f>ROUND(BR14+NPV($C$39,BR15:BR36),0)</f>
        <v>8169</v>
      </c>
      <c r="BS39" s="220"/>
      <c r="BT39" s="265">
        <f>ROUND(BT14+NPV($C$39,BT15:BT36),0)</f>
        <v>9675</v>
      </c>
      <c r="BV39" s="183"/>
      <c r="BX39" s="220"/>
      <c r="BZ39" s="220" t="s">
        <v>305</v>
      </c>
      <c r="CA39" s="220">
        <f>ROUND(CA14+NPV($C$41,CA15:CA36),0)</f>
        <v>9019</v>
      </c>
      <c r="CC39" s="220"/>
      <c r="CD39" s="220"/>
      <c r="CE39" s="220">
        <f>ROUND(CE14+NPV($C$41,CE15:CE36),0)</f>
        <v>8362</v>
      </c>
      <c r="CF39" s="220"/>
      <c r="CG39" s="265">
        <f>ROUND(CG14+NPV($C$41,CG15:CG36),0)</f>
        <v>657</v>
      </c>
      <c r="DB39" s="178"/>
    </row>
    <row r="40" spans="1:106">
      <c r="A40" s="180"/>
      <c r="C40" s="224"/>
      <c r="F40" s="236"/>
      <c r="M40" s="265"/>
      <c r="N40" s="176"/>
      <c r="R40" s="179"/>
      <c r="T40" s="303"/>
      <c r="V40" s="238"/>
      <c r="X40" s="180" t="s">
        <v>216</v>
      </c>
      <c r="Z40" s="265"/>
      <c r="AA40" s="265"/>
      <c r="AB40" s="238"/>
      <c r="AF40" s="265"/>
      <c r="AH40" s="265"/>
      <c r="AI40" s="265"/>
      <c r="AR40" s="265"/>
      <c r="AY40" s="265"/>
      <c r="AZ40" s="265"/>
      <c r="BA40" s="265"/>
      <c r="BB40" s="265"/>
      <c r="BC40" s="265"/>
      <c r="BD40" s="265"/>
      <c r="BE40" s="265"/>
      <c r="BF40" s="265"/>
      <c r="BG40" s="183"/>
      <c r="BI40" s="220"/>
      <c r="BP40" s="265"/>
      <c r="BS40" s="265"/>
      <c r="BU40" s="265"/>
      <c r="BV40" s="183"/>
      <c r="BX40" s="220"/>
      <c r="CA40" s="265"/>
      <c r="CF40" s="265"/>
      <c r="DB40" s="178">
        <f>$J23</f>
        <v>10</v>
      </c>
    </row>
    <row r="41" spans="1:106">
      <c r="A41" s="180" t="s">
        <v>306</v>
      </c>
      <c r="C41" s="224">
        <f>+'Gas Input Table Summary'!$E$27</f>
        <v>7.2160000000000002E-2</v>
      </c>
      <c r="E41" s="308" t="s">
        <v>307</v>
      </c>
      <c r="F41" s="309" t="s">
        <v>308</v>
      </c>
      <c r="G41" s="310" t="s">
        <v>309</v>
      </c>
      <c r="K41" s="180" t="s">
        <v>310</v>
      </c>
      <c r="M41" s="265"/>
      <c r="N41" s="220">
        <f>AB39</f>
        <v>2650</v>
      </c>
      <c r="Q41" s="220"/>
      <c r="R41" s="179"/>
      <c r="T41" s="303"/>
      <c r="U41" s="303"/>
      <c r="V41" s="265"/>
      <c r="X41" s="180" t="s">
        <v>216</v>
      </c>
      <c r="Z41" s="265"/>
      <c r="AA41" s="265"/>
      <c r="AB41" s="238"/>
      <c r="AD41" s="180" t="s">
        <v>310</v>
      </c>
      <c r="AF41" s="265"/>
      <c r="AG41" s="220">
        <f>AN39</f>
        <v>4594</v>
      </c>
      <c r="AH41" s="220"/>
      <c r="AI41" s="265"/>
      <c r="AM41" s="265"/>
      <c r="AP41" s="180" t="s">
        <v>310</v>
      </c>
      <c r="AR41" s="265"/>
      <c r="AS41" s="220">
        <f>BE39</f>
        <v>5784</v>
      </c>
      <c r="AU41" s="220"/>
      <c r="AW41" s="220"/>
      <c r="AY41" s="265"/>
      <c r="AZ41" s="265"/>
      <c r="BA41" s="311"/>
      <c r="BB41" s="265"/>
      <c r="BC41" s="265"/>
      <c r="BD41" s="265"/>
      <c r="BF41" s="265"/>
      <c r="BG41" s="180" t="s">
        <v>310</v>
      </c>
      <c r="BJ41" s="220">
        <f>BT39</f>
        <v>9675</v>
      </c>
      <c r="BK41" s="220"/>
      <c r="BP41" s="265"/>
      <c r="BS41" s="265"/>
      <c r="BT41" s="265"/>
      <c r="BU41" s="265"/>
      <c r="BV41" s="180" t="s">
        <v>310</v>
      </c>
      <c r="BY41" s="220">
        <f>CG39</f>
        <v>657</v>
      </c>
      <c r="BZ41" s="220"/>
      <c r="CA41" s="265"/>
      <c r="CF41" s="265"/>
      <c r="CG41" s="265"/>
      <c r="DB41" s="178">
        <f>$J24</f>
        <v>11</v>
      </c>
    </row>
    <row r="42" spans="1:106" ht="13.5" thickBot="1">
      <c r="E42" s="312" t="s">
        <v>205</v>
      </c>
      <c r="F42" s="313">
        <f>N41</f>
        <v>2650</v>
      </c>
      <c r="G42" s="314">
        <f>N42</f>
        <v>1.63</v>
      </c>
      <c r="K42" s="180" t="s">
        <v>311</v>
      </c>
      <c r="N42" s="315">
        <f>ROUND(V39/AA39,2)</f>
        <v>1.63</v>
      </c>
      <c r="Q42" s="303"/>
      <c r="R42" s="179"/>
      <c r="AB42" s="238"/>
      <c r="AD42" s="180" t="s">
        <v>311</v>
      </c>
      <c r="AF42" s="303"/>
      <c r="AG42" s="316">
        <f>ROUND(AH39/AL39,2)</f>
        <v>3</v>
      </c>
      <c r="AH42" s="303"/>
      <c r="AP42" s="180" t="s">
        <v>311</v>
      </c>
      <c r="AR42" s="303"/>
      <c r="AS42" s="316">
        <f>ROUND(AZ39/BD39,2)</f>
        <v>1.69</v>
      </c>
      <c r="AU42" s="303"/>
      <c r="AW42" s="303"/>
      <c r="AZ42" s="176"/>
      <c r="BD42" s="265"/>
      <c r="BG42" s="180" t="s">
        <v>311</v>
      </c>
      <c r="BJ42" s="316">
        <f>ROUND(BP39/BR39,2)</f>
        <v>2.1800000000000002</v>
      </c>
      <c r="BK42" s="303"/>
      <c r="BV42" s="180" t="s">
        <v>311</v>
      </c>
      <c r="BY42" s="316">
        <f>ROUND(CA39/CE39,2)</f>
        <v>1.08</v>
      </c>
      <c r="BZ42" s="303"/>
      <c r="DB42" s="178">
        <f>$J25</f>
        <v>12</v>
      </c>
    </row>
    <row r="43" spans="1:106" ht="13.5" thickTop="1">
      <c r="A43" s="176" t="s">
        <v>312</v>
      </c>
      <c r="C43" s="224">
        <f>+'Gas Input Table Summary'!$E$28</f>
        <v>2.6800000000000001E-2</v>
      </c>
      <c r="E43" s="317" t="s">
        <v>206</v>
      </c>
      <c r="F43" s="232">
        <f>AG41</f>
        <v>4594</v>
      </c>
      <c r="G43" s="318">
        <f>AG42</f>
        <v>3</v>
      </c>
      <c r="J43" s="319"/>
      <c r="K43" s="320"/>
      <c r="L43" s="319"/>
      <c r="M43" s="319"/>
      <c r="N43" s="319"/>
      <c r="O43" s="319"/>
      <c r="Q43" s="319"/>
      <c r="R43" s="321"/>
      <c r="S43" s="319"/>
      <c r="T43" s="319"/>
      <c r="U43" s="319"/>
      <c r="V43" s="319"/>
      <c r="W43" s="319"/>
      <c r="X43" s="319"/>
      <c r="AB43" s="238"/>
      <c r="AD43" s="180"/>
      <c r="AM43" s="322"/>
      <c r="AN43" s="180"/>
      <c r="AP43" s="180"/>
      <c r="AZ43" s="176"/>
      <c r="BB43" s="322"/>
      <c r="BE43" s="180"/>
      <c r="BG43" s="183"/>
      <c r="BV43" s="183"/>
      <c r="CI43" s="246"/>
      <c r="DB43" s="178">
        <f>$J26</f>
        <v>13</v>
      </c>
    </row>
    <row r="44" spans="1:106">
      <c r="E44" s="323" t="s">
        <v>207</v>
      </c>
      <c r="F44" s="232">
        <f>AS41</f>
        <v>5784</v>
      </c>
      <c r="G44" s="318">
        <f>AS42</f>
        <v>1.69</v>
      </c>
      <c r="J44" s="324" t="s">
        <v>313</v>
      </c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6"/>
      <c r="AB44" s="238"/>
      <c r="AZ44" s="176"/>
      <c r="BD44" s="183"/>
      <c r="BV44" s="324" t="s">
        <v>313</v>
      </c>
      <c r="BW44" s="325"/>
      <c r="BX44" s="327"/>
      <c r="BY44" s="327"/>
      <c r="BZ44" s="328"/>
      <c r="CI44" s="246"/>
      <c r="DB44" s="178"/>
    </row>
    <row r="45" spans="1:106">
      <c r="A45" s="180" t="s">
        <v>314</v>
      </c>
      <c r="C45" s="329">
        <f>+'Gas Input Table Summary'!$E$29</f>
        <v>2017</v>
      </c>
      <c r="E45" s="317" t="s">
        <v>208</v>
      </c>
      <c r="F45" s="232">
        <f>BJ41</f>
        <v>9675</v>
      </c>
      <c r="G45" s="318">
        <f>BJ42</f>
        <v>2.1800000000000002</v>
      </c>
      <c r="J45" s="330" t="s">
        <v>259</v>
      </c>
      <c r="K45" s="331" t="s">
        <v>315</v>
      </c>
      <c r="L45" s="299"/>
      <c r="M45" s="299"/>
      <c r="N45" s="299"/>
      <c r="O45" s="299"/>
      <c r="P45" s="299"/>
      <c r="Q45" s="299"/>
      <c r="R45" s="299"/>
      <c r="S45" s="299"/>
      <c r="T45" s="332" t="s">
        <v>267</v>
      </c>
      <c r="U45" s="331" t="s">
        <v>316</v>
      </c>
      <c r="V45" s="299"/>
      <c r="W45" s="299"/>
      <c r="X45" s="333"/>
      <c r="AB45" s="238"/>
      <c r="AD45" s="324" t="s">
        <v>313</v>
      </c>
      <c r="AE45" s="325"/>
      <c r="AF45" s="327"/>
      <c r="AG45" s="327"/>
      <c r="AH45" s="328"/>
      <c r="AI45" s="328"/>
      <c r="AJ45" s="328"/>
      <c r="AK45" s="328"/>
      <c r="AN45" s="180"/>
      <c r="AP45" s="324" t="s">
        <v>313</v>
      </c>
      <c r="AQ45" s="325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8"/>
      <c r="BG45" s="324" t="s">
        <v>313</v>
      </c>
      <c r="BH45" s="325"/>
      <c r="BI45" s="327"/>
      <c r="BJ45" s="327"/>
      <c r="BK45" s="327"/>
      <c r="BL45" s="327"/>
      <c r="BM45" s="327"/>
      <c r="BN45" s="327"/>
      <c r="BO45" s="334"/>
      <c r="BP45" s="327"/>
      <c r="BQ45" s="327"/>
      <c r="BR45" s="327"/>
      <c r="BS45" s="327"/>
      <c r="BT45" s="328"/>
      <c r="BV45" s="335" t="s">
        <v>259</v>
      </c>
      <c r="BW45" s="331" t="s">
        <v>317</v>
      </c>
      <c r="BX45" s="299"/>
      <c r="BY45" s="299"/>
      <c r="BZ45" s="333"/>
      <c r="CA45" s="336" t="s">
        <v>216</v>
      </c>
      <c r="CB45" s="336"/>
      <c r="CC45" s="336"/>
      <c r="CD45" s="336"/>
      <c r="CE45" s="336"/>
      <c r="CI45" s="246"/>
      <c r="DB45" s="178"/>
    </row>
    <row r="46" spans="1:106">
      <c r="C46" s="183"/>
      <c r="E46" s="337" t="s">
        <v>209</v>
      </c>
      <c r="F46" s="338">
        <f>BY41</f>
        <v>657</v>
      </c>
      <c r="G46" s="339">
        <f>BY42</f>
        <v>1.08</v>
      </c>
      <c r="J46" s="340" t="s">
        <v>260</v>
      </c>
      <c r="K46" s="341" t="s">
        <v>318</v>
      </c>
      <c r="L46" s="191"/>
      <c r="M46" s="191"/>
      <c r="N46" s="191"/>
      <c r="O46" s="191"/>
      <c r="P46" s="191"/>
      <c r="Q46" s="191"/>
      <c r="R46" s="191"/>
      <c r="S46" s="191"/>
      <c r="T46" s="342" t="s">
        <v>268</v>
      </c>
      <c r="U46" s="341" t="s">
        <v>319</v>
      </c>
      <c r="V46" s="191"/>
      <c r="W46" s="191"/>
      <c r="X46" s="343"/>
      <c r="AB46" s="184"/>
      <c r="AD46" s="330" t="s">
        <v>259</v>
      </c>
      <c r="AE46" s="331" t="s">
        <v>317</v>
      </c>
      <c r="AF46" s="299"/>
      <c r="AG46" s="299"/>
      <c r="AH46" s="299"/>
      <c r="AI46" s="299"/>
      <c r="AJ46" s="299"/>
      <c r="AK46" s="333"/>
      <c r="AN46" s="180"/>
      <c r="AP46" s="344" t="s">
        <v>259</v>
      </c>
      <c r="AQ46" s="331" t="s">
        <v>317</v>
      </c>
      <c r="AR46" s="299"/>
      <c r="AS46" s="299"/>
      <c r="AU46" s="299"/>
      <c r="AW46" s="342" t="s">
        <v>266</v>
      </c>
      <c r="AZ46" s="228" t="s">
        <v>320</v>
      </c>
      <c r="BA46" s="191"/>
      <c r="BC46" s="191"/>
      <c r="BD46" s="299"/>
      <c r="BE46" s="333"/>
      <c r="BG46" s="335" t="s">
        <v>259</v>
      </c>
      <c r="BH46" s="331" t="s">
        <v>321</v>
      </c>
      <c r="BI46" s="299"/>
      <c r="BJ46" s="299"/>
      <c r="BK46" s="299"/>
      <c r="BL46" s="300" t="s">
        <v>265</v>
      </c>
      <c r="BM46" s="345" t="s">
        <v>322</v>
      </c>
      <c r="BN46" s="299"/>
      <c r="BO46" s="299"/>
      <c r="BP46" s="299"/>
      <c r="BQ46" s="299"/>
      <c r="BR46" s="299"/>
      <c r="BS46" s="299"/>
      <c r="BT46" s="333"/>
      <c r="BV46" s="346" t="s">
        <v>260</v>
      </c>
      <c r="BW46" s="341" t="s">
        <v>323</v>
      </c>
      <c r="BX46" s="191"/>
      <c r="BY46" s="191"/>
      <c r="BZ46" s="343"/>
      <c r="CI46" s="246"/>
      <c r="DB46" s="178"/>
    </row>
    <row r="47" spans="1:106">
      <c r="A47" s="180" t="s">
        <v>324</v>
      </c>
      <c r="C47" s="329">
        <f>+'Total Program Inputs'!B6</f>
        <v>2018</v>
      </c>
      <c r="J47" s="340" t="s">
        <v>261</v>
      </c>
      <c r="K47" s="347" t="s">
        <v>325</v>
      </c>
      <c r="L47" s="191"/>
      <c r="M47" s="191"/>
      <c r="N47" s="191"/>
      <c r="O47" s="191"/>
      <c r="P47" s="191"/>
      <c r="Q47" s="191"/>
      <c r="R47" s="191"/>
      <c r="S47" s="191"/>
      <c r="T47" s="342" t="s">
        <v>269</v>
      </c>
      <c r="U47" s="341" t="s">
        <v>326</v>
      </c>
      <c r="V47" s="191"/>
      <c r="W47" s="191"/>
      <c r="X47" s="343"/>
      <c r="AB47" s="220"/>
      <c r="AD47" s="340" t="s">
        <v>260</v>
      </c>
      <c r="AE47" s="347" t="s">
        <v>323</v>
      </c>
      <c r="AF47" s="191"/>
      <c r="AG47" s="191"/>
      <c r="AH47" s="191"/>
      <c r="AI47" s="191"/>
      <c r="AJ47" s="191"/>
      <c r="AK47" s="343"/>
      <c r="AP47" s="348" t="s">
        <v>265</v>
      </c>
      <c r="AQ47" s="341" t="s">
        <v>323</v>
      </c>
      <c r="AR47" s="191"/>
      <c r="AS47" s="191"/>
      <c r="AU47" s="191"/>
      <c r="AW47" s="342" t="s">
        <v>267</v>
      </c>
      <c r="AZ47" s="347" t="s">
        <v>327</v>
      </c>
      <c r="BA47" s="191"/>
      <c r="BC47" s="191"/>
      <c r="BD47" s="191"/>
      <c r="BE47" s="343"/>
      <c r="BG47" s="346" t="s">
        <v>260</v>
      </c>
      <c r="BH47" s="341" t="s">
        <v>328</v>
      </c>
      <c r="BI47" s="191"/>
      <c r="BJ47" s="191"/>
      <c r="BK47" s="191"/>
      <c r="BL47" s="203" t="s">
        <v>266</v>
      </c>
      <c r="BM47" s="349" t="s">
        <v>329</v>
      </c>
      <c r="BN47" s="191"/>
      <c r="BO47" s="336"/>
      <c r="BP47" s="336"/>
      <c r="BQ47" s="336"/>
      <c r="BR47" s="336"/>
      <c r="BS47" s="191"/>
      <c r="BT47" s="343"/>
      <c r="BV47" s="346" t="s">
        <v>261</v>
      </c>
      <c r="BW47" s="341" t="s">
        <v>330</v>
      </c>
      <c r="BX47" s="218"/>
      <c r="BY47" s="218"/>
      <c r="BZ47" s="343"/>
      <c r="CI47" s="246"/>
      <c r="DB47" s="178"/>
    </row>
    <row r="48" spans="1:106">
      <c r="A48" s="180"/>
      <c r="C48" s="233"/>
      <c r="J48" s="340" t="s">
        <v>262</v>
      </c>
      <c r="K48" s="341" t="s">
        <v>331</v>
      </c>
      <c r="L48" s="191"/>
      <c r="M48" s="191"/>
      <c r="N48" s="191"/>
      <c r="O48" s="191"/>
      <c r="P48" s="191"/>
      <c r="Q48" s="191"/>
      <c r="R48" s="191"/>
      <c r="S48" s="191"/>
      <c r="T48" s="342" t="s">
        <v>270</v>
      </c>
      <c r="U48" s="268" t="s">
        <v>332</v>
      </c>
      <c r="V48" s="191"/>
      <c r="W48" s="191"/>
      <c r="X48" s="343"/>
      <c r="AB48" s="265"/>
      <c r="AD48" s="340" t="s">
        <v>261</v>
      </c>
      <c r="AE48" s="347" t="s">
        <v>333</v>
      </c>
      <c r="AF48" s="191"/>
      <c r="AG48" s="191"/>
      <c r="AH48" s="191"/>
      <c r="AI48" s="191"/>
      <c r="AJ48" s="191"/>
      <c r="AK48" s="343"/>
      <c r="AP48" s="348" t="s">
        <v>261</v>
      </c>
      <c r="AQ48" s="350" t="s">
        <v>334</v>
      </c>
      <c r="AR48" s="218"/>
      <c r="AS48" s="218"/>
      <c r="AU48" s="218"/>
      <c r="AW48" s="342" t="s">
        <v>268</v>
      </c>
      <c r="AZ48" s="347" t="s">
        <v>335</v>
      </c>
      <c r="BA48" s="191"/>
      <c r="BC48" s="191"/>
      <c r="BD48" s="191"/>
      <c r="BE48" s="343"/>
      <c r="BG48" s="346" t="s">
        <v>261</v>
      </c>
      <c r="BH48" s="349" t="s">
        <v>336</v>
      </c>
      <c r="BI48" s="218"/>
      <c r="BJ48" s="218"/>
      <c r="BK48" s="191"/>
      <c r="BL48" s="351" t="s">
        <v>267</v>
      </c>
      <c r="BM48" s="349" t="s">
        <v>337</v>
      </c>
      <c r="BN48" s="191"/>
      <c r="BO48" s="191"/>
      <c r="BP48" s="191"/>
      <c r="BQ48" s="191"/>
      <c r="BR48" s="191"/>
      <c r="BS48" s="191"/>
      <c r="BT48" s="343"/>
      <c r="BV48" s="346" t="s">
        <v>262</v>
      </c>
      <c r="BW48" s="341" t="s">
        <v>338</v>
      </c>
      <c r="BX48" s="218"/>
      <c r="BY48" s="218"/>
      <c r="BZ48" s="343"/>
      <c r="CI48" s="246"/>
      <c r="DB48" s="178"/>
    </row>
    <row r="49" spans="1:108">
      <c r="A49" s="180"/>
      <c r="C49" s="183"/>
      <c r="J49" s="340" t="s">
        <v>263</v>
      </c>
      <c r="K49" s="347" t="s">
        <v>339</v>
      </c>
      <c r="L49" s="191"/>
      <c r="M49" s="191"/>
      <c r="N49" s="191"/>
      <c r="O49" s="211"/>
      <c r="P49" s="191"/>
      <c r="Q49" s="191"/>
      <c r="R49" s="191"/>
      <c r="S49" s="191"/>
      <c r="T49" s="342" t="s">
        <v>271</v>
      </c>
      <c r="U49" s="341" t="s">
        <v>340</v>
      </c>
      <c r="V49" s="191"/>
      <c r="W49" s="191"/>
      <c r="X49" s="343"/>
      <c r="AB49" s="265"/>
      <c r="AD49" s="340" t="s">
        <v>262</v>
      </c>
      <c r="AE49" s="341" t="s">
        <v>341</v>
      </c>
      <c r="AF49" s="191"/>
      <c r="AG49" s="191"/>
      <c r="AH49" s="191"/>
      <c r="AI49" s="191"/>
      <c r="AJ49" s="191"/>
      <c r="AK49" s="343"/>
      <c r="AO49" s="180"/>
      <c r="AP49" s="348" t="s">
        <v>262</v>
      </c>
      <c r="AQ49" s="350" t="s">
        <v>342</v>
      </c>
      <c r="AR49" s="218"/>
      <c r="AS49" s="218"/>
      <c r="AU49" s="218"/>
      <c r="AW49" s="342" t="s">
        <v>269</v>
      </c>
      <c r="AZ49" s="347" t="s">
        <v>343</v>
      </c>
      <c r="BA49" s="191"/>
      <c r="BC49" s="191"/>
      <c r="BD49" s="191"/>
      <c r="BE49" s="343"/>
      <c r="BG49" s="346" t="s">
        <v>262</v>
      </c>
      <c r="BH49" s="350" t="s">
        <v>344</v>
      </c>
      <c r="BI49" s="218"/>
      <c r="BJ49" s="218"/>
      <c r="BK49" s="191"/>
      <c r="BL49" s="191"/>
      <c r="BM49" s="191"/>
      <c r="BN49" s="191"/>
      <c r="BO49" s="191"/>
      <c r="BP49" s="191"/>
      <c r="BQ49" s="191"/>
      <c r="BR49" s="191"/>
      <c r="BS49" s="191"/>
      <c r="BT49" s="343"/>
      <c r="BV49" s="346" t="s">
        <v>263</v>
      </c>
      <c r="BW49" s="341" t="s">
        <v>345</v>
      </c>
      <c r="BX49" s="218"/>
      <c r="BY49" s="218"/>
      <c r="BZ49" s="343"/>
      <c r="CA49" s="191"/>
      <c r="CB49" s="191"/>
      <c r="CC49" s="191"/>
      <c r="CD49" s="191"/>
      <c r="CE49" s="191"/>
      <c r="DB49" s="178">
        <f>$J27</f>
        <v>14</v>
      </c>
    </row>
    <row r="50" spans="1:108">
      <c r="J50" s="340" t="s">
        <v>264</v>
      </c>
      <c r="K50" s="341" t="s">
        <v>346</v>
      </c>
      <c r="L50" s="191"/>
      <c r="M50" s="191"/>
      <c r="N50" s="191"/>
      <c r="O50" s="191"/>
      <c r="P50" s="191"/>
      <c r="Q50" s="191"/>
      <c r="R50" s="191"/>
      <c r="S50" s="191"/>
      <c r="T50" s="342" t="s">
        <v>272</v>
      </c>
      <c r="U50" s="347" t="s">
        <v>347</v>
      </c>
      <c r="V50" s="191"/>
      <c r="W50" s="191"/>
      <c r="X50" s="343"/>
      <c r="AD50" s="340" t="s">
        <v>263</v>
      </c>
      <c r="AE50" s="341" t="s">
        <v>321</v>
      </c>
      <c r="AF50" s="191"/>
      <c r="AG50" s="191"/>
      <c r="AH50" s="191"/>
      <c r="AI50" s="191"/>
      <c r="AJ50" s="191"/>
      <c r="AK50" s="343"/>
      <c r="AP50" s="348" t="s">
        <v>263</v>
      </c>
      <c r="AQ50" s="350" t="s">
        <v>348</v>
      </c>
      <c r="AR50" s="218"/>
      <c r="AS50" s="218"/>
      <c r="AU50" s="218"/>
      <c r="AW50" s="342"/>
      <c r="AZ50" s="176"/>
      <c r="BA50" s="191"/>
      <c r="BC50" s="191"/>
      <c r="BD50" s="191"/>
      <c r="BE50" s="343"/>
      <c r="BG50" s="346" t="s">
        <v>263</v>
      </c>
      <c r="BH50" s="350" t="s">
        <v>349</v>
      </c>
      <c r="BI50" s="218"/>
      <c r="BJ50" s="218"/>
      <c r="BK50" s="191"/>
      <c r="BL50" s="191"/>
      <c r="BM50" s="191"/>
      <c r="BN50" s="191"/>
      <c r="BO50" s="191"/>
      <c r="BP50" s="191"/>
      <c r="BQ50" s="191"/>
      <c r="BR50" s="191"/>
      <c r="BS50" s="191"/>
      <c r="BT50" s="343"/>
      <c r="BV50" s="346" t="s">
        <v>264</v>
      </c>
      <c r="BW50" s="341" t="s">
        <v>350</v>
      </c>
      <c r="BX50" s="218"/>
      <c r="BY50" s="218"/>
      <c r="BZ50" s="343"/>
      <c r="CA50" s="191"/>
      <c r="CB50" s="191"/>
      <c r="CC50" s="191"/>
      <c r="CD50" s="191"/>
      <c r="CE50" s="191"/>
      <c r="DB50" s="178">
        <f>$J28</f>
        <v>15</v>
      </c>
    </row>
    <row r="51" spans="1:108" ht="14.1" customHeight="1">
      <c r="A51" s="191"/>
      <c r="B51" s="191"/>
      <c r="C51" s="191"/>
      <c r="J51" s="340" t="s">
        <v>265</v>
      </c>
      <c r="K51" s="341" t="s">
        <v>351</v>
      </c>
      <c r="L51" s="191"/>
      <c r="M51" s="191"/>
      <c r="N51" s="191"/>
      <c r="O51" s="191"/>
      <c r="P51" s="191"/>
      <c r="Q51" s="191"/>
      <c r="R51" s="191"/>
      <c r="S51" s="191"/>
      <c r="T51" s="342" t="s">
        <v>273</v>
      </c>
      <c r="U51" s="347" t="s">
        <v>352</v>
      </c>
      <c r="V51" s="191"/>
      <c r="W51" s="191"/>
      <c r="X51" s="343"/>
      <c r="AD51" s="340" t="s">
        <v>264</v>
      </c>
      <c r="AE51" s="347" t="s">
        <v>353</v>
      </c>
      <c r="AF51" s="191"/>
      <c r="AG51" s="191"/>
      <c r="AH51" s="191"/>
      <c r="AI51" s="191"/>
      <c r="AJ51" s="191"/>
      <c r="AK51" s="343"/>
      <c r="AP51" s="348" t="s">
        <v>264</v>
      </c>
      <c r="AQ51" s="341" t="s">
        <v>354</v>
      </c>
      <c r="AR51" s="191"/>
      <c r="AS51" s="191"/>
      <c r="AU51" s="191"/>
      <c r="AW51" s="342"/>
      <c r="AZ51" s="176"/>
      <c r="BA51" s="191"/>
      <c r="BC51" s="191"/>
      <c r="BD51" s="191"/>
      <c r="BE51" s="343"/>
      <c r="BG51" s="352" t="s">
        <v>264</v>
      </c>
      <c r="BH51" s="353" t="s">
        <v>355</v>
      </c>
      <c r="BI51" s="354"/>
      <c r="BJ51" s="354"/>
      <c r="BK51" s="208"/>
      <c r="BL51" s="208"/>
      <c r="BM51" s="208"/>
      <c r="BN51" s="208"/>
      <c r="BO51" s="208"/>
      <c r="BP51" s="208"/>
      <c r="BQ51" s="208"/>
      <c r="BR51" s="208"/>
      <c r="BS51" s="208"/>
      <c r="BT51" s="355"/>
      <c r="BV51" s="346" t="s">
        <v>265</v>
      </c>
      <c r="BW51" s="350" t="s">
        <v>356</v>
      </c>
      <c r="BX51" s="218"/>
      <c r="BY51" s="218"/>
      <c r="BZ51" s="343"/>
      <c r="CA51" s="191"/>
      <c r="CB51" s="191"/>
      <c r="CC51" s="191"/>
      <c r="CD51" s="191"/>
      <c r="CE51" s="191"/>
      <c r="DB51" s="178">
        <f>$J29</f>
        <v>16</v>
      </c>
    </row>
    <row r="52" spans="1:108" ht="14.1" customHeight="1">
      <c r="A52" s="356"/>
      <c r="B52" s="191"/>
      <c r="C52" s="357"/>
      <c r="J52" s="358" t="s">
        <v>266</v>
      </c>
      <c r="K52" s="359" t="s">
        <v>357</v>
      </c>
      <c r="L52" s="208"/>
      <c r="M52" s="208"/>
      <c r="N52" s="208"/>
      <c r="O52" s="208"/>
      <c r="P52" s="208"/>
      <c r="Q52" s="208"/>
      <c r="R52" s="208"/>
      <c r="S52" s="208"/>
      <c r="T52" s="360" t="s">
        <v>274</v>
      </c>
      <c r="U52" s="359" t="s">
        <v>358</v>
      </c>
      <c r="V52" s="208"/>
      <c r="W52" s="208"/>
      <c r="X52" s="355"/>
      <c r="AD52" s="337" t="s">
        <v>265</v>
      </c>
      <c r="AE52" s="361" t="s">
        <v>359</v>
      </c>
      <c r="AF52" s="208"/>
      <c r="AG52" s="208"/>
      <c r="AH52" s="208"/>
      <c r="AI52" s="208"/>
      <c r="AJ52" s="208"/>
      <c r="AK52" s="355"/>
      <c r="AP52" s="362" t="s">
        <v>265</v>
      </c>
      <c r="AQ52" s="363" t="s">
        <v>360</v>
      </c>
      <c r="AR52" s="208"/>
      <c r="AS52" s="208"/>
      <c r="AT52" s="208"/>
      <c r="AU52" s="208"/>
      <c r="AV52" s="208"/>
      <c r="AW52" s="360"/>
      <c r="AX52" s="360"/>
      <c r="AY52" s="360"/>
      <c r="AZ52" s="360"/>
      <c r="BA52" s="208"/>
      <c r="BB52" s="208"/>
      <c r="BC52" s="208"/>
      <c r="BD52" s="208"/>
      <c r="BE52" s="355"/>
      <c r="BG52" s="203"/>
      <c r="BH52" s="350"/>
      <c r="BI52" s="218"/>
      <c r="BJ52" s="218"/>
      <c r="BK52" s="191"/>
      <c r="BL52" s="218"/>
      <c r="BM52" s="342"/>
      <c r="BN52" s="191"/>
      <c r="BO52" s="191"/>
      <c r="BP52" s="191"/>
      <c r="BQ52" s="191"/>
      <c r="BR52" s="191"/>
      <c r="BV52" s="352" t="s">
        <v>266</v>
      </c>
      <c r="BW52" s="364" t="s">
        <v>361</v>
      </c>
      <c r="BX52" s="208"/>
      <c r="BY52" s="208"/>
      <c r="BZ52" s="355"/>
      <c r="CA52" s="191"/>
      <c r="CB52" s="191"/>
      <c r="CC52" s="191"/>
      <c r="CD52" s="191"/>
      <c r="CE52" s="191"/>
      <c r="CL52" s="303"/>
      <c r="DB52" s="265"/>
    </row>
    <row r="53" spans="1:108" ht="14.1" customHeight="1">
      <c r="A53" s="191"/>
      <c r="B53" s="191"/>
      <c r="C53" s="356"/>
      <c r="AD53" s="342"/>
      <c r="AE53" s="191"/>
      <c r="AF53" s="191"/>
      <c r="AG53" s="191"/>
      <c r="AH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G53" s="203"/>
      <c r="BH53" s="349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V53" s="351"/>
      <c r="BW53" s="191"/>
      <c r="BX53" s="218"/>
      <c r="BY53" s="218"/>
      <c r="BZ53" s="218"/>
      <c r="CA53" s="191"/>
      <c r="CB53" s="191"/>
      <c r="CC53" s="191"/>
      <c r="CD53" s="191"/>
      <c r="CE53" s="191"/>
      <c r="CL53" s="220"/>
      <c r="DD53" s="265"/>
    </row>
    <row r="54" spans="1:108" ht="14.1" customHeight="1">
      <c r="C54" s="365"/>
      <c r="K54" s="275"/>
      <c r="N54" s="176"/>
      <c r="R54" s="179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G54" s="351"/>
      <c r="BH54" s="349"/>
      <c r="BI54" s="218"/>
      <c r="BJ54" s="218"/>
      <c r="BK54" s="218"/>
      <c r="BL54" s="218"/>
      <c r="BM54" s="191"/>
      <c r="BN54" s="191"/>
    </row>
    <row r="55" spans="1:108" ht="14.1" customHeight="1">
      <c r="C55" s="365"/>
      <c r="K55" s="275"/>
      <c r="N55" s="176"/>
      <c r="R55" s="179"/>
      <c r="AB55" s="265"/>
      <c r="AP55" s="342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G55" s="351"/>
      <c r="BH55" s="191"/>
      <c r="BI55" s="218"/>
      <c r="BJ55" s="218"/>
      <c r="BK55" s="218"/>
      <c r="BL55" s="218"/>
      <c r="BM55" s="191"/>
      <c r="BN55" s="191"/>
      <c r="BV55" s="351"/>
      <c r="BW55" s="191"/>
      <c r="BX55" s="218"/>
      <c r="BY55" s="218"/>
      <c r="BZ55" s="218"/>
    </row>
    <row r="56" spans="1:108">
      <c r="C56" s="366"/>
      <c r="K56" s="275"/>
      <c r="N56" s="176"/>
      <c r="R56" s="179"/>
      <c r="AP56" s="367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W56" s="183"/>
    </row>
    <row r="57" spans="1:108">
      <c r="C57" s="368"/>
      <c r="N57" s="176"/>
      <c r="R57" s="179"/>
      <c r="AP57" s="367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W57" s="183"/>
    </row>
    <row r="58" spans="1:108">
      <c r="C58" s="368"/>
      <c r="N58" s="176"/>
      <c r="Q58" s="179"/>
      <c r="AO58" s="356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V58" s="183"/>
    </row>
    <row r="59" spans="1:108">
      <c r="C59" s="369"/>
      <c r="N59" s="176"/>
      <c r="Q59" s="179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V59" s="183"/>
    </row>
    <row r="60" spans="1:108">
      <c r="N60" s="176"/>
      <c r="Q60" s="179"/>
      <c r="AZ60" s="176"/>
      <c r="BV60" s="183"/>
    </row>
    <row r="61" spans="1:108">
      <c r="N61" s="176"/>
      <c r="Q61" s="179"/>
      <c r="AZ61" s="176"/>
      <c r="BV61" s="183"/>
    </row>
    <row r="62" spans="1:108" ht="12" customHeight="1">
      <c r="N62" s="176"/>
      <c r="Q62" s="179"/>
      <c r="AZ62" s="176"/>
      <c r="BV62" s="183"/>
    </row>
    <row r="63" spans="1:108">
      <c r="D63" s="191"/>
      <c r="E63" s="191"/>
      <c r="F63" s="285"/>
      <c r="G63" s="285"/>
      <c r="N63" s="176"/>
      <c r="Q63" s="179"/>
      <c r="AZ63" s="176"/>
      <c r="BG63" s="183"/>
      <c r="BV63" s="183"/>
    </row>
    <row r="64" spans="1:108">
      <c r="D64" s="191"/>
      <c r="E64" s="191"/>
      <c r="F64" s="285"/>
      <c r="G64" s="285"/>
      <c r="N64" s="176"/>
      <c r="Q64" s="179"/>
      <c r="AZ64" s="176"/>
      <c r="BG64" s="183"/>
      <c r="BV64" s="183"/>
    </row>
    <row r="65" spans="1:74">
      <c r="C65" s="220"/>
      <c r="D65" s="191"/>
      <c r="E65" s="191"/>
      <c r="F65" s="191"/>
      <c r="G65" s="191"/>
      <c r="N65" s="176"/>
      <c r="Q65" s="179"/>
      <c r="AZ65" s="176"/>
      <c r="BG65" s="183"/>
      <c r="BV65" s="183"/>
    </row>
    <row r="66" spans="1:74">
      <c r="A66" s="370"/>
      <c r="B66" s="180"/>
      <c r="D66" s="191"/>
      <c r="E66" s="191"/>
      <c r="F66" s="191"/>
      <c r="G66" s="191"/>
      <c r="N66" s="176"/>
      <c r="Q66" s="179"/>
      <c r="AZ66" s="176"/>
      <c r="BG66" s="183"/>
      <c r="BV66" s="183"/>
    </row>
    <row r="67" spans="1:74">
      <c r="A67" s="370"/>
      <c r="B67" s="180"/>
      <c r="D67" s="191"/>
      <c r="E67" s="191"/>
      <c r="F67" s="191"/>
      <c r="G67" s="191"/>
      <c r="N67" s="176"/>
      <c r="Q67" s="179"/>
      <c r="AZ67" s="176"/>
      <c r="BG67" s="183"/>
      <c r="BV67" s="183"/>
    </row>
    <row r="68" spans="1:74">
      <c r="N68" s="176"/>
      <c r="Q68" s="179"/>
      <c r="AZ68" s="176"/>
      <c r="BG68" s="183"/>
      <c r="BV68" s="183"/>
    </row>
    <row r="69" spans="1:74">
      <c r="N69" s="176"/>
      <c r="Q69" s="179"/>
      <c r="AZ69" s="176"/>
      <c r="BG69" s="183"/>
      <c r="BV69" s="183"/>
    </row>
    <row r="70" spans="1:74">
      <c r="N70" s="176"/>
      <c r="Q70" s="179"/>
      <c r="AZ70" s="176"/>
      <c r="BG70" s="183"/>
      <c r="BV70" s="183"/>
    </row>
    <row r="71" spans="1:74">
      <c r="N71" s="176"/>
      <c r="Q71" s="179"/>
      <c r="AZ71" s="176"/>
      <c r="BG71" s="183"/>
      <c r="BV71" s="183"/>
    </row>
    <row r="72" spans="1:74">
      <c r="N72" s="176"/>
      <c r="Q72" s="179"/>
      <c r="AZ72" s="176"/>
      <c r="BG72" s="183"/>
      <c r="BV72" s="183"/>
    </row>
    <row r="73" spans="1:74">
      <c r="N73" s="176"/>
      <c r="Q73" s="179"/>
      <c r="AZ73" s="176"/>
      <c r="BG73" s="183"/>
      <c r="BV73" s="183"/>
    </row>
    <row r="74" spans="1:74">
      <c r="N74" s="176"/>
      <c r="Q74" s="179"/>
      <c r="AZ74" s="176"/>
      <c r="BG74" s="183"/>
      <c r="BV74" s="183"/>
    </row>
    <row r="75" spans="1:74">
      <c r="N75" s="176"/>
      <c r="Q75" s="179"/>
      <c r="AZ75" s="176"/>
      <c r="BG75" s="183"/>
      <c r="BV75" s="183"/>
    </row>
    <row r="76" spans="1:74">
      <c r="N76" s="176"/>
      <c r="Q76" s="179"/>
      <c r="AZ76" s="176"/>
      <c r="BG76" s="183"/>
      <c r="BV76" s="183"/>
    </row>
    <row r="77" spans="1:74">
      <c r="N77" s="176"/>
      <c r="Q77" s="179"/>
      <c r="AZ77" s="176"/>
      <c r="BG77" s="183"/>
      <c r="BV77" s="183"/>
    </row>
    <row r="78" spans="1:74">
      <c r="N78" s="176"/>
      <c r="Q78" s="179"/>
      <c r="AZ78" s="176"/>
      <c r="BG78" s="183"/>
      <c r="BV78" s="183"/>
    </row>
    <row r="79" spans="1:74">
      <c r="N79" s="176"/>
      <c r="Q79" s="179"/>
      <c r="AZ79" s="176"/>
      <c r="BG79" s="183"/>
      <c r="BV79" s="183"/>
    </row>
    <row r="80" spans="1:74">
      <c r="N80" s="176"/>
      <c r="Q80" s="179"/>
      <c r="AZ80" s="176"/>
      <c r="BG80" s="183"/>
      <c r="BV80" s="183"/>
    </row>
    <row r="81" spans="6:74">
      <c r="F81" s="322"/>
      <c r="G81" s="322"/>
      <c r="N81" s="176"/>
      <c r="Q81" s="179"/>
      <c r="AZ81" s="176"/>
      <c r="BG81" s="183"/>
      <c r="BV81" s="183"/>
    </row>
    <row r="82" spans="6:74">
      <c r="N82" s="176"/>
      <c r="Q82" s="179"/>
      <c r="AZ82" s="176"/>
      <c r="BG82" s="183"/>
      <c r="BV82" s="183"/>
    </row>
    <row r="83" spans="6:74">
      <c r="N83" s="176"/>
      <c r="Q83" s="179"/>
      <c r="AZ83" s="176"/>
      <c r="BG83" s="183"/>
      <c r="BV83" s="183"/>
    </row>
    <row r="84" spans="6:74">
      <c r="N84" s="176"/>
      <c r="Q84" s="179"/>
      <c r="AZ84" s="176"/>
      <c r="BG84" s="183"/>
      <c r="BV84" s="183"/>
    </row>
    <row r="85" spans="6:74">
      <c r="N85" s="176"/>
      <c r="Q85" s="179"/>
      <c r="AZ85" s="176"/>
      <c r="BG85" s="183"/>
      <c r="BV85" s="183"/>
    </row>
    <row r="86" spans="6:74">
      <c r="N86" s="176"/>
      <c r="Q86" s="179"/>
      <c r="AZ86" s="176"/>
      <c r="BG86" s="183"/>
      <c r="BV86" s="183"/>
    </row>
    <row r="87" spans="6:74">
      <c r="N87" s="176"/>
      <c r="Q87" s="179"/>
      <c r="AZ87" s="176"/>
      <c r="BG87" s="183"/>
      <c r="BV87" s="183"/>
    </row>
    <row r="88" spans="6:74">
      <c r="N88" s="176"/>
      <c r="Q88" s="179"/>
      <c r="AZ88" s="176"/>
      <c r="BG88" s="183"/>
      <c r="BV88" s="183"/>
    </row>
    <row r="89" spans="6:74">
      <c r="N89" s="176"/>
      <c r="Q89" s="179"/>
      <c r="AZ89" s="176"/>
      <c r="BG89" s="183"/>
      <c r="BV89" s="183"/>
    </row>
    <row r="90" spans="6:74">
      <c r="N90" s="176"/>
      <c r="Q90" s="179"/>
      <c r="AZ90" s="176"/>
      <c r="BG90" s="183"/>
      <c r="BV90" s="183"/>
    </row>
    <row r="91" spans="6:74">
      <c r="N91" s="176"/>
      <c r="Q91" s="179"/>
      <c r="AZ91" s="176"/>
      <c r="BG91" s="183"/>
      <c r="BV91" s="183"/>
    </row>
    <row r="92" spans="6:74">
      <c r="N92" s="176"/>
      <c r="Q92" s="179"/>
      <c r="AZ92" s="176"/>
      <c r="BG92" s="183"/>
      <c r="BV92" s="183"/>
    </row>
    <row r="93" spans="6:74">
      <c r="N93" s="176"/>
      <c r="Q93" s="179"/>
      <c r="AZ93" s="176"/>
      <c r="BG93" s="183"/>
      <c r="BV93" s="183"/>
    </row>
    <row r="94" spans="6:74">
      <c r="N94" s="176"/>
      <c r="Q94" s="179"/>
      <c r="AZ94" s="176"/>
      <c r="BG94" s="183"/>
      <c r="BV94" s="183"/>
    </row>
    <row r="95" spans="6:74">
      <c r="N95" s="176"/>
      <c r="Q95" s="179"/>
      <c r="AZ95" s="176"/>
      <c r="BG95" s="183"/>
      <c r="BV95" s="183"/>
    </row>
    <row r="96" spans="6:74">
      <c r="N96" s="176"/>
      <c r="Q96" s="179"/>
      <c r="AZ96" s="176"/>
      <c r="BG96" s="183"/>
      <c r="BV96" s="183"/>
    </row>
    <row r="97" spans="1:74">
      <c r="N97" s="176"/>
      <c r="Q97" s="179"/>
      <c r="AZ97" s="176"/>
      <c r="BG97" s="183"/>
      <c r="BV97" s="183"/>
    </row>
    <row r="98" spans="1:74">
      <c r="N98" s="176"/>
      <c r="Q98" s="179"/>
      <c r="AZ98" s="176"/>
      <c r="BG98" s="183"/>
      <c r="BV98" s="183"/>
    </row>
    <row r="99" spans="1:74">
      <c r="N99" s="176"/>
      <c r="Q99" s="179"/>
      <c r="AZ99" s="176"/>
      <c r="BG99" s="183"/>
      <c r="BV99" s="183"/>
    </row>
    <row r="100" spans="1:74">
      <c r="N100" s="176"/>
      <c r="Q100" s="179"/>
      <c r="AZ100" s="176"/>
      <c r="BG100" s="183"/>
      <c r="BV100" s="183"/>
    </row>
    <row r="101" spans="1:74">
      <c r="N101" s="176"/>
      <c r="Q101" s="179"/>
      <c r="AZ101" s="176"/>
      <c r="BG101" s="183"/>
      <c r="BV101" s="183"/>
    </row>
    <row r="102" spans="1:74">
      <c r="N102" s="176"/>
      <c r="Q102" s="179"/>
      <c r="AZ102" s="176"/>
      <c r="BG102" s="183"/>
      <c r="BV102" s="183"/>
    </row>
    <row r="103" spans="1:74">
      <c r="N103" s="176"/>
      <c r="Q103" s="179"/>
      <c r="AZ103" s="176"/>
      <c r="BG103" s="183"/>
      <c r="BV103" s="183"/>
    </row>
    <row r="104" spans="1:74">
      <c r="N104" s="176"/>
      <c r="Q104" s="179"/>
      <c r="AZ104" s="176"/>
      <c r="BG104" s="183"/>
      <c r="BV104" s="183"/>
    </row>
    <row r="105" spans="1:74">
      <c r="E105" s="371"/>
      <c r="N105" s="176"/>
      <c r="Q105" s="179"/>
      <c r="AZ105" s="176"/>
      <c r="BG105" s="183"/>
      <c r="BV105" s="183"/>
    </row>
    <row r="106" spans="1:74">
      <c r="N106" s="176"/>
      <c r="Q106" s="179"/>
      <c r="AZ106" s="176"/>
      <c r="BG106" s="183"/>
      <c r="BV106" s="183"/>
    </row>
    <row r="107" spans="1:74">
      <c r="N107" s="176"/>
      <c r="Q107" s="179"/>
      <c r="AZ107" s="176"/>
      <c r="BG107" s="183"/>
      <c r="BV107" s="183"/>
    </row>
    <row r="108" spans="1:74">
      <c r="N108" s="176"/>
      <c r="Q108" s="179"/>
      <c r="AZ108" s="176"/>
      <c r="BG108" s="183"/>
      <c r="BV108" s="183"/>
    </row>
    <row r="109" spans="1:74">
      <c r="N109" s="176"/>
      <c r="Q109" s="179"/>
      <c r="AZ109" s="176"/>
      <c r="BG109" s="183"/>
      <c r="BV109" s="183"/>
    </row>
    <row r="110" spans="1:74">
      <c r="N110" s="176"/>
      <c r="Q110" s="179"/>
      <c r="AZ110" s="176"/>
      <c r="BG110" s="183"/>
      <c r="BV110" s="183"/>
    </row>
    <row r="111" spans="1:74">
      <c r="A111" s="370"/>
      <c r="B111" s="180"/>
      <c r="N111" s="176"/>
      <c r="Q111" s="179"/>
      <c r="AZ111" s="176"/>
      <c r="BG111" s="183"/>
      <c r="BV111" s="183"/>
    </row>
    <row r="112" spans="1:74">
      <c r="N112" s="176"/>
      <c r="Q112" s="179"/>
      <c r="AZ112" s="176"/>
      <c r="BG112" s="183"/>
      <c r="BV112" s="183"/>
    </row>
    <row r="113" spans="1:74">
      <c r="N113" s="176"/>
      <c r="Q113" s="179"/>
      <c r="AZ113" s="176"/>
      <c r="BG113" s="183"/>
      <c r="BV113" s="183"/>
    </row>
    <row r="114" spans="1:74">
      <c r="N114" s="176"/>
      <c r="Q114" s="179"/>
      <c r="AZ114" s="176"/>
      <c r="BG114" s="183"/>
      <c r="BV114" s="183"/>
    </row>
    <row r="115" spans="1:74">
      <c r="N115" s="176"/>
      <c r="Q115" s="179"/>
      <c r="AZ115" s="176"/>
      <c r="BG115" s="183"/>
      <c r="BV115" s="183"/>
    </row>
    <row r="116" spans="1:74">
      <c r="N116" s="176"/>
      <c r="Q116" s="179"/>
      <c r="AZ116" s="176"/>
      <c r="BG116" s="183"/>
      <c r="BV116" s="183"/>
    </row>
    <row r="117" spans="1:74">
      <c r="N117" s="176"/>
      <c r="Q117" s="179"/>
      <c r="AZ117" s="176"/>
      <c r="BG117" s="183"/>
      <c r="BV117" s="183"/>
    </row>
    <row r="118" spans="1:74">
      <c r="N118" s="176"/>
      <c r="Q118" s="179"/>
      <c r="AZ118" s="176"/>
      <c r="BG118" s="183"/>
      <c r="BV118" s="183"/>
    </row>
    <row r="119" spans="1:74">
      <c r="N119" s="176"/>
      <c r="Q119" s="179"/>
      <c r="AZ119" s="176"/>
      <c r="BG119" s="183"/>
      <c r="BV119" s="183"/>
    </row>
    <row r="120" spans="1:74">
      <c r="N120" s="176"/>
      <c r="Q120" s="179"/>
      <c r="AZ120" s="176"/>
      <c r="BG120" s="183"/>
      <c r="BV120" s="183"/>
    </row>
    <row r="121" spans="1:74">
      <c r="N121" s="176"/>
      <c r="Q121" s="179"/>
      <c r="AZ121" s="176"/>
      <c r="BG121" s="183"/>
      <c r="BV121" s="183"/>
    </row>
    <row r="122" spans="1:74">
      <c r="N122" s="176"/>
      <c r="Q122" s="179"/>
      <c r="AZ122" s="176"/>
      <c r="BG122" s="183"/>
      <c r="BV122" s="183"/>
    </row>
    <row r="123" spans="1:74">
      <c r="N123" s="176"/>
      <c r="Q123" s="179"/>
      <c r="AZ123" s="176"/>
      <c r="BG123" s="183"/>
      <c r="BV123" s="183"/>
    </row>
    <row r="124" spans="1:74">
      <c r="N124" s="176"/>
      <c r="Q124" s="179"/>
      <c r="AZ124" s="176"/>
      <c r="BG124" s="183"/>
      <c r="BV124" s="183"/>
    </row>
    <row r="125" spans="1:74">
      <c r="N125" s="176"/>
      <c r="Q125" s="179"/>
      <c r="AZ125" s="176"/>
      <c r="BG125" s="183"/>
      <c r="BV125" s="183"/>
    </row>
    <row r="126" spans="1:74">
      <c r="N126" s="176"/>
      <c r="Q126" s="179"/>
      <c r="AZ126" s="176"/>
      <c r="BG126" s="183"/>
      <c r="BV126" s="183"/>
    </row>
    <row r="127" spans="1:74">
      <c r="N127" s="176"/>
      <c r="Q127" s="179"/>
      <c r="AZ127" s="176"/>
      <c r="BG127" s="183"/>
      <c r="BV127" s="183"/>
    </row>
    <row r="128" spans="1:74">
      <c r="A128" s="180"/>
      <c r="N128" s="176"/>
      <c r="Q128" s="179"/>
      <c r="AZ128" s="176"/>
      <c r="BG128" s="183"/>
      <c r="BV128" s="183"/>
    </row>
    <row r="129" spans="1:74">
      <c r="A129" s="180"/>
      <c r="N129" s="176"/>
      <c r="Q129" s="179"/>
      <c r="AZ129" s="176"/>
      <c r="BG129" s="183"/>
      <c r="BV129" s="183"/>
    </row>
    <row r="130" spans="1:74">
      <c r="A130" s="180"/>
      <c r="B130" s="180"/>
      <c r="N130" s="176"/>
      <c r="Q130" s="179"/>
      <c r="AZ130" s="176"/>
      <c r="BG130" s="183"/>
      <c r="BV130" s="183"/>
    </row>
    <row r="131" spans="1:74">
      <c r="N131" s="176"/>
      <c r="Q131" s="179"/>
      <c r="AZ131" s="176"/>
      <c r="BG131" s="183"/>
      <c r="BV131" s="183"/>
    </row>
    <row r="132" spans="1:74">
      <c r="A132" s="180"/>
      <c r="B132" s="180"/>
      <c r="N132" s="176"/>
      <c r="Q132" s="179"/>
      <c r="AZ132" s="176"/>
      <c r="BG132" s="183"/>
      <c r="BV132" s="183"/>
    </row>
    <row r="133" spans="1:74">
      <c r="N133" s="176"/>
      <c r="Q133" s="179"/>
      <c r="AZ133" s="176"/>
      <c r="BG133" s="183"/>
      <c r="BV133" s="183"/>
    </row>
    <row r="134" spans="1:74">
      <c r="A134" s="180"/>
      <c r="B134" s="180"/>
      <c r="N134" s="176"/>
      <c r="Q134" s="179"/>
      <c r="AZ134" s="176"/>
      <c r="BG134" s="183"/>
      <c r="BV134" s="183"/>
    </row>
    <row r="135" spans="1:74">
      <c r="N135" s="176"/>
      <c r="Q135" s="179"/>
      <c r="AZ135" s="176"/>
      <c r="BG135" s="183"/>
      <c r="BV135" s="183"/>
    </row>
    <row r="136" spans="1:74">
      <c r="A136" s="180"/>
      <c r="B136" s="180"/>
      <c r="N136" s="176"/>
      <c r="Q136" s="179"/>
      <c r="AZ136" s="176"/>
      <c r="BG136" s="183"/>
      <c r="BV136" s="183"/>
    </row>
    <row r="137" spans="1:74">
      <c r="N137" s="176"/>
      <c r="Q137" s="179"/>
      <c r="AZ137" s="176"/>
      <c r="BG137" s="183"/>
      <c r="BV137" s="183"/>
    </row>
    <row r="138" spans="1:74">
      <c r="A138" s="180"/>
      <c r="B138" s="180"/>
      <c r="N138" s="176"/>
      <c r="Q138" s="179"/>
      <c r="AZ138" s="176"/>
      <c r="BG138" s="183"/>
      <c r="BV138" s="183"/>
    </row>
    <row r="139" spans="1:74">
      <c r="N139" s="176"/>
      <c r="Q139" s="179"/>
      <c r="AZ139" s="176"/>
      <c r="BG139" s="183"/>
      <c r="BV139" s="183"/>
    </row>
    <row r="140" spans="1:74">
      <c r="A140" s="180"/>
      <c r="B140" s="180"/>
      <c r="N140" s="176"/>
      <c r="Q140" s="179"/>
      <c r="AZ140" s="176"/>
      <c r="BG140" s="183"/>
      <c r="BV140" s="183"/>
    </row>
    <row r="141" spans="1:74">
      <c r="N141" s="176"/>
      <c r="Q141" s="179"/>
      <c r="AZ141" s="176"/>
      <c r="BG141" s="183"/>
      <c r="BV141" s="183"/>
    </row>
    <row r="142" spans="1:74">
      <c r="A142" s="180"/>
      <c r="B142" s="180"/>
      <c r="N142" s="176"/>
      <c r="Q142" s="179"/>
      <c r="AZ142" s="176"/>
      <c r="BG142" s="183"/>
      <c r="BV142" s="183"/>
    </row>
    <row r="143" spans="1:74">
      <c r="N143" s="176"/>
      <c r="Q143" s="179"/>
      <c r="AZ143" s="176"/>
      <c r="BG143" s="183"/>
      <c r="BV143" s="183"/>
    </row>
    <row r="144" spans="1:74">
      <c r="A144" s="180"/>
      <c r="B144" s="180"/>
      <c r="N144" s="176"/>
      <c r="Q144" s="179"/>
      <c r="AZ144" s="176"/>
      <c r="BG144" s="183"/>
      <c r="BV144" s="183"/>
    </row>
    <row r="145" spans="1:74">
      <c r="N145" s="176"/>
      <c r="Q145" s="179"/>
      <c r="AZ145" s="176"/>
      <c r="BG145" s="183"/>
      <c r="BV145" s="183"/>
    </row>
    <row r="146" spans="1:74">
      <c r="N146" s="176"/>
      <c r="Q146" s="179"/>
      <c r="AZ146" s="176"/>
      <c r="BG146" s="183"/>
      <c r="BV146" s="183"/>
    </row>
    <row r="147" spans="1:74">
      <c r="N147" s="176"/>
      <c r="Q147" s="179"/>
      <c r="AZ147" s="176"/>
      <c r="BG147" s="183"/>
      <c r="BV147" s="183"/>
    </row>
    <row r="148" spans="1:74">
      <c r="A148" s="180"/>
      <c r="N148" s="176"/>
      <c r="Q148" s="179"/>
      <c r="AZ148" s="176"/>
      <c r="BG148" s="183"/>
      <c r="BV148" s="183"/>
    </row>
    <row r="149" spans="1:74">
      <c r="A149" s="180"/>
      <c r="N149" s="176"/>
      <c r="Q149" s="179"/>
      <c r="AZ149" s="176"/>
      <c r="BG149" s="183"/>
      <c r="BV149" s="183"/>
    </row>
    <row r="150" spans="1:74">
      <c r="A150" s="180"/>
      <c r="B150" s="180"/>
      <c r="N150" s="176"/>
      <c r="Q150" s="179"/>
      <c r="AZ150" s="176"/>
      <c r="BG150" s="183"/>
      <c r="BV150" s="183"/>
    </row>
    <row r="151" spans="1:74">
      <c r="B151" s="180"/>
      <c r="N151" s="176"/>
      <c r="Q151" s="179"/>
      <c r="AZ151" s="176"/>
      <c r="BG151" s="183"/>
      <c r="BV151" s="183"/>
    </row>
    <row r="152" spans="1:74">
      <c r="B152" s="180"/>
      <c r="N152" s="176"/>
      <c r="Q152" s="179"/>
      <c r="AZ152" s="176"/>
      <c r="BG152" s="183"/>
      <c r="BV152" s="183"/>
    </row>
    <row r="153" spans="1:74">
      <c r="B153" s="180"/>
      <c r="N153" s="176"/>
      <c r="Q153" s="179"/>
      <c r="AZ153" s="176"/>
      <c r="BG153" s="183"/>
      <c r="BV153" s="183"/>
    </row>
    <row r="154" spans="1:74">
      <c r="B154" s="180"/>
      <c r="N154" s="176"/>
      <c r="Q154" s="179"/>
      <c r="AZ154" s="176"/>
      <c r="BG154" s="183"/>
      <c r="BV154" s="183"/>
    </row>
    <row r="155" spans="1:74">
      <c r="B155" s="180"/>
      <c r="N155" s="176"/>
      <c r="Q155" s="179"/>
      <c r="AZ155" s="176"/>
      <c r="BG155" s="183"/>
      <c r="BV155" s="183"/>
    </row>
    <row r="156" spans="1:74">
      <c r="B156" s="180"/>
      <c r="N156" s="176"/>
      <c r="Q156" s="179"/>
      <c r="AZ156" s="176"/>
      <c r="BG156" s="183"/>
      <c r="BV156" s="183"/>
    </row>
    <row r="157" spans="1:74">
      <c r="B157" s="180"/>
      <c r="N157" s="176"/>
      <c r="Q157" s="179"/>
      <c r="AZ157" s="176"/>
      <c r="BG157" s="183"/>
      <c r="BV157" s="183"/>
    </row>
    <row r="158" spans="1:74">
      <c r="N158" s="176"/>
      <c r="Q158" s="179"/>
      <c r="AZ158" s="176"/>
      <c r="BG158" s="183"/>
      <c r="BV158" s="183"/>
    </row>
    <row r="159" spans="1:74">
      <c r="N159" s="176"/>
      <c r="Q159" s="179"/>
      <c r="AZ159" s="176"/>
      <c r="BG159" s="183"/>
      <c r="BV159" s="183"/>
    </row>
    <row r="160" spans="1:74">
      <c r="N160" s="176"/>
      <c r="Q160" s="179"/>
      <c r="AZ160" s="176"/>
      <c r="BG160" s="183"/>
      <c r="BV160" s="183"/>
    </row>
    <row r="161" spans="1:74">
      <c r="A161" s="180"/>
      <c r="B161" s="180"/>
      <c r="N161" s="176"/>
      <c r="Q161" s="179"/>
      <c r="AZ161" s="176"/>
      <c r="BG161" s="183"/>
      <c r="BV161" s="183"/>
    </row>
    <row r="162" spans="1:74">
      <c r="B162" s="180"/>
      <c r="N162" s="176"/>
      <c r="Q162" s="179"/>
      <c r="AZ162" s="176"/>
      <c r="BG162" s="183"/>
      <c r="BV162" s="183"/>
    </row>
    <row r="163" spans="1:74">
      <c r="N163" s="176"/>
      <c r="Q163" s="179"/>
      <c r="AZ163" s="176"/>
      <c r="BG163" s="183"/>
      <c r="BV163" s="183"/>
    </row>
    <row r="164" spans="1:74">
      <c r="N164" s="176"/>
      <c r="Q164" s="179"/>
      <c r="AZ164" s="176"/>
      <c r="BG164" s="183"/>
      <c r="BV164" s="183"/>
    </row>
    <row r="165" spans="1:74">
      <c r="N165" s="176"/>
      <c r="Q165" s="179"/>
      <c r="AZ165" s="176"/>
      <c r="BG165" s="183"/>
      <c r="BV165" s="183"/>
    </row>
    <row r="166" spans="1:74">
      <c r="N166" s="176"/>
      <c r="Q166" s="179"/>
      <c r="AZ166" s="176"/>
      <c r="BG166" s="183"/>
      <c r="BV166" s="183"/>
    </row>
    <row r="167" spans="1:74">
      <c r="N167" s="176"/>
      <c r="Q167" s="179"/>
      <c r="AZ167" s="176"/>
      <c r="BG167" s="183"/>
      <c r="BV167" s="183"/>
    </row>
    <row r="168" spans="1:74">
      <c r="A168" s="180"/>
      <c r="N168" s="176"/>
      <c r="Q168" s="179"/>
      <c r="AZ168" s="176"/>
      <c r="BG168" s="183"/>
      <c r="BV168" s="183"/>
    </row>
    <row r="169" spans="1:74">
      <c r="A169" s="180"/>
      <c r="N169" s="176"/>
      <c r="Q169" s="179"/>
      <c r="AZ169" s="176"/>
      <c r="BG169" s="183"/>
      <c r="BV169" s="183"/>
    </row>
    <row r="170" spans="1:74">
      <c r="A170" s="180"/>
      <c r="B170" s="180"/>
      <c r="N170" s="176"/>
      <c r="Q170" s="179"/>
      <c r="AZ170" s="176"/>
      <c r="BG170" s="183"/>
      <c r="BV170" s="183"/>
    </row>
    <row r="171" spans="1:74">
      <c r="B171" s="180"/>
      <c r="N171" s="176"/>
      <c r="Q171" s="179"/>
      <c r="AZ171" s="176"/>
      <c r="BG171" s="183"/>
      <c r="BV171" s="183"/>
    </row>
    <row r="172" spans="1:74">
      <c r="A172" s="180"/>
      <c r="B172" s="180"/>
      <c r="N172" s="176"/>
      <c r="Q172" s="179"/>
      <c r="AZ172" s="176"/>
      <c r="BG172" s="183"/>
      <c r="BV172" s="183"/>
    </row>
    <row r="173" spans="1:74">
      <c r="N173" s="176"/>
      <c r="Q173" s="179"/>
      <c r="AZ173" s="176"/>
      <c r="BG173" s="183"/>
      <c r="BV173" s="183"/>
    </row>
    <row r="174" spans="1:74">
      <c r="N174" s="176"/>
      <c r="Q174" s="179"/>
      <c r="AZ174" s="176"/>
      <c r="BG174" s="183"/>
      <c r="BV174" s="183"/>
    </row>
    <row r="175" spans="1:74">
      <c r="AZ175" s="176"/>
      <c r="BC175" s="183"/>
    </row>
    <row r="176" spans="1:74">
      <c r="AZ176" s="176"/>
      <c r="BC176" s="183"/>
    </row>
    <row r="177" spans="52:55">
      <c r="AZ177" s="176"/>
      <c r="BC177" s="183"/>
    </row>
    <row r="178" spans="52:55">
      <c r="AZ178" s="176"/>
      <c r="BC178" s="183"/>
    </row>
    <row r="179" spans="52:55">
      <c r="AZ179" s="176"/>
      <c r="BC179" s="183"/>
    </row>
    <row r="180" spans="52:55">
      <c r="AZ180" s="176"/>
      <c r="BC180" s="183"/>
    </row>
    <row r="181" spans="52:55">
      <c r="AZ181" s="176"/>
      <c r="BC181" s="183"/>
    </row>
    <row r="182" spans="52:55">
      <c r="AZ182" s="176"/>
      <c r="BC182" s="183"/>
    </row>
    <row r="183" spans="52:55">
      <c r="AZ183" s="176"/>
      <c r="BC183" s="183"/>
    </row>
    <row r="184" spans="52:55">
      <c r="AZ184" s="176"/>
      <c r="BC184" s="183"/>
    </row>
    <row r="185" spans="52:55">
      <c r="AZ185" s="176"/>
      <c r="BC185" s="183"/>
    </row>
    <row r="186" spans="52:55">
      <c r="AZ186" s="176"/>
      <c r="BC186" s="183"/>
    </row>
    <row r="187" spans="52:55">
      <c r="AZ187" s="176"/>
      <c r="BC187" s="183"/>
    </row>
    <row r="188" spans="52:55">
      <c r="AZ188" s="176"/>
      <c r="BC188" s="183"/>
    </row>
    <row r="189" spans="52:55">
      <c r="AZ189" s="176"/>
      <c r="BC189" s="183"/>
    </row>
    <row r="190" spans="52:55">
      <c r="AZ190" s="176"/>
      <c r="BC190" s="183"/>
    </row>
    <row r="191" spans="52:55">
      <c r="AZ191" s="176"/>
      <c r="BC191" s="183"/>
    </row>
    <row r="192" spans="52:55">
      <c r="AZ192" s="176"/>
      <c r="BC192" s="183"/>
    </row>
    <row r="193" spans="52:55">
      <c r="AZ193" s="176"/>
      <c r="BC193" s="183"/>
    </row>
    <row r="194" spans="52:55">
      <c r="AZ194" s="176"/>
      <c r="BC194" s="183"/>
    </row>
    <row r="195" spans="52:55">
      <c r="AZ195" s="176"/>
      <c r="BC195" s="183"/>
    </row>
    <row r="196" spans="52:55">
      <c r="AZ196" s="176"/>
      <c r="BC196" s="183"/>
    </row>
    <row r="197" spans="52:55">
      <c r="AZ197" s="176"/>
      <c r="BC197" s="183"/>
    </row>
    <row r="198" spans="52:55">
      <c r="AZ198" s="176"/>
      <c r="BC198" s="183"/>
    </row>
    <row r="199" spans="52:55">
      <c r="AZ199" s="176"/>
      <c r="BC199" s="183"/>
    </row>
    <row r="200" spans="52:55">
      <c r="AZ200" s="176"/>
      <c r="BC200" s="183"/>
    </row>
    <row r="201" spans="52:55">
      <c r="AZ201" s="176"/>
      <c r="BC201" s="183"/>
    </row>
    <row r="202" spans="52:55">
      <c r="AZ202" s="176"/>
      <c r="BC202" s="183"/>
    </row>
    <row r="203" spans="52:55">
      <c r="AZ203" s="176"/>
      <c r="BC203" s="183"/>
    </row>
    <row r="204" spans="52:55">
      <c r="AZ204" s="176"/>
      <c r="BC204" s="183"/>
    </row>
    <row r="205" spans="52:55">
      <c r="AZ205" s="176"/>
      <c r="BC205" s="183"/>
    </row>
    <row r="206" spans="52:55">
      <c r="AZ206" s="176"/>
      <c r="BC206" s="183"/>
    </row>
    <row r="207" spans="52:55">
      <c r="AZ207" s="176"/>
      <c r="BC207" s="183"/>
    </row>
    <row r="208" spans="52:55">
      <c r="AZ208" s="176"/>
      <c r="BC208" s="183"/>
    </row>
    <row r="209" spans="52:55">
      <c r="AZ209" s="176"/>
      <c r="BC209" s="183"/>
    </row>
    <row r="210" spans="52:55">
      <c r="AZ210" s="176"/>
      <c r="BC210" s="183"/>
    </row>
    <row r="211" spans="52:55">
      <c r="AZ211" s="176"/>
      <c r="BC211" s="183"/>
    </row>
    <row r="212" spans="52:55">
      <c r="AZ212" s="176"/>
      <c r="BC212" s="183"/>
    </row>
    <row r="213" spans="52:55">
      <c r="AZ213" s="176"/>
      <c r="BC213" s="183"/>
    </row>
    <row r="214" spans="52:55">
      <c r="AZ214" s="176"/>
      <c r="BC214" s="183"/>
    </row>
    <row r="215" spans="52:55">
      <c r="AZ215" s="176"/>
      <c r="BC215" s="183"/>
    </row>
    <row r="216" spans="52:55">
      <c r="AZ216" s="176"/>
      <c r="BC216" s="183"/>
    </row>
  </sheetData>
  <printOptions horizontalCentered="1" gridLinesSet="0"/>
  <pageMargins left="0.25" right="0.25" top="0.7" bottom="0.37" header="0.5" footer="0.5"/>
  <pageSetup scale="83" orientation="landscape" r:id="rId1"/>
  <headerFooter alignWithMargins="0"/>
  <colBreaks count="5" manualBreakCount="5">
    <brk id="9" max="51" man="1"/>
    <brk id="29" max="51" man="1"/>
    <brk id="41" max="51" man="1"/>
    <brk id="58" max="51" man="1"/>
    <brk id="73" max="5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32DB3-953C-42C0-82EB-0EF1838814F4}">
  <dimension ref="A1:DD216"/>
  <sheetViews>
    <sheetView showGridLines="0" zoomScaleNormal="100" workbookViewId="0"/>
  </sheetViews>
  <sheetFormatPr defaultColWidth="10.7109375" defaultRowHeight="12.75"/>
  <cols>
    <col min="1" max="1" width="29.28515625" style="176" customWidth="1"/>
    <col min="2" max="2" width="11.140625" style="176" customWidth="1"/>
    <col min="3" max="3" width="13" style="176" customWidth="1"/>
    <col min="4" max="4" width="4.7109375" style="176" customWidth="1"/>
    <col min="5" max="5" width="44.85546875" style="176" customWidth="1"/>
    <col min="6" max="6" width="10.7109375" style="176" bestFit="1" customWidth="1"/>
    <col min="7" max="8" width="11.7109375" style="176" bestFit="1" customWidth="1"/>
    <col min="9" max="9" width="3.7109375" style="176" customWidth="1"/>
    <col min="10" max="10" width="2.85546875" style="176" customWidth="1"/>
    <col min="11" max="11" width="4" style="176" customWidth="1"/>
    <col min="12" max="12" width="10.28515625" style="176" customWidth="1"/>
    <col min="13" max="13" width="9" style="176" customWidth="1"/>
    <col min="14" max="14" width="10.42578125" style="179" bestFit="1" customWidth="1"/>
    <col min="15" max="15" width="10.42578125" style="176" bestFit="1" customWidth="1"/>
    <col min="16" max="17" width="7.7109375" style="176" bestFit="1" customWidth="1"/>
    <col min="18" max="18" width="7.42578125" style="176" bestFit="1" customWidth="1"/>
    <col min="19" max="19" width="9.28515625" style="176" bestFit="1" customWidth="1"/>
    <col min="20" max="20" width="7.85546875" style="176" bestFit="1" customWidth="1"/>
    <col min="21" max="22" width="9.140625" style="176" bestFit="1" customWidth="1"/>
    <col min="23" max="23" width="10.28515625" style="176" bestFit="1" customWidth="1"/>
    <col min="24" max="24" width="8.85546875" style="176" customWidth="1"/>
    <col min="25" max="25" width="8" style="176" bestFit="1" customWidth="1"/>
    <col min="26" max="26" width="8.140625" style="176" bestFit="1" customWidth="1"/>
    <col min="27" max="28" width="9.140625" style="176" bestFit="1" customWidth="1"/>
    <col min="29" max="29" width="3.5703125" style="176" customWidth="1"/>
    <col min="30" max="30" width="2.85546875" style="176" customWidth="1"/>
    <col min="31" max="31" width="7.85546875" style="176" customWidth="1"/>
    <col min="32" max="32" width="12.7109375" style="176" customWidth="1"/>
    <col min="33" max="33" width="10.140625" style="176" customWidth="1"/>
    <col min="34" max="34" width="9.140625" style="176" bestFit="1" customWidth="1"/>
    <col min="35" max="35" width="2.7109375" style="176" customWidth="1"/>
    <col min="36" max="36" width="8" style="176" bestFit="1" customWidth="1"/>
    <col min="37" max="37" width="8.140625" style="176" bestFit="1" customWidth="1"/>
    <col min="38" max="38" width="9.140625" style="176" bestFit="1" customWidth="1"/>
    <col min="39" max="39" width="2.7109375" style="176" customWidth="1"/>
    <col min="40" max="40" width="9.140625" style="176" bestFit="1" customWidth="1"/>
    <col min="41" max="41" width="3.85546875" style="176" customWidth="1"/>
    <col min="42" max="42" width="3.28515625" style="176" customWidth="1"/>
    <col min="43" max="43" width="7.85546875" style="176" customWidth="1"/>
    <col min="44" max="44" width="8.42578125" style="176" bestFit="1" customWidth="1"/>
    <col min="45" max="45" width="9.140625" style="176" bestFit="1" customWidth="1"/>
    <col min="46" max="47" width="8.28515625" style="176" bestFit="1" customWidth="1"/>
    <col min="48" max="48" width="14.5703125" style="176" customWidth="1"/>
    <col min="49" max="49" width="12.5703125" style="176" bestFit="1" customWidth="1"/>
    <col min="50" max="50" width="11.140625" style="176" hidden="1" customWidth="1"/>
    <col min="51" max="51" width="2.7109375" style="176" hidden="1" customWidth="1"/>
    <col min="52" max="52" width="10.140625" style="183" customWidth="1"/>
    <col min="53" max="53" width="2.7109375" style="176" customWidth="1"/>
    <col min="54" max="54" width="8.140625" style="176" bestFit="1" customWidth="1"/>
    <col min="55" max="55" width="11.140625" style="176" bestFit="1" customWidth="1"/>
    <col min="56" max="57" width="9.140625" style="176" bestFit="1" customWidth="1"/>
    <col min="58" max="58" width="3.7109375" style="176" customWidth="1"/>
    <col min="59" max="59" width="2.85546875" style="176" customWidth="1"/>
    <col min="60" max="60" width="9.85546875" style="176" customWidth="1"/>
    <col min="61" max="61" width="9.85546875" style="176" bestFit="1" customWidth="1"/>
    <col min="62" max="62" width="9.28515625" style="176" bestFit="1" customWidth="1"/>
    <col min="63" max="63" width="8.140625" style="176" bestFit="1" customWidth="1"/>
    <col min="64" max="64" width="7.42578125" style="176" bestFit="1" customWidth="1"/>
    <col min="65" max="65" width="10.140625" style="176" bestFit="1" customWidth="1"/>
    <col min="66" max="66" width="8.28515625" style="176" bestFit="1" customWidth="1"/>
    <col min="67" max="67" width="10.85546875" style="176" hidden="1" customWidth="1"/>
    <col min="68" max="68" width="9.140625" style="176" bestFit="1" customWidth="1"/>
    <col min="69" max="69" width="2.7109375" style="176" customWidth="1"/>
    <col min="70" max="70" width="9.85546875" style="176" bestFit="1" customWidth="1"/>
    <col min="71" max="71" width="2.7109375" style="176" customWidth="1"/>
    <col min="72" max="72" width="9.140625" style="176" bestFit="1" customWidth="1"/>
    <col min="73" max="73" width="3.7109375" style="176" customWidth="1"/>
    <col min="74" max="74" width="3.5703125" style="176" customWidth="1"/>
    <col min="75" max="75" width="7.28515625" style="176" customWidth="1"/>
    <col min="76" max="76" width="9.85546875" style="176" bestFit="1" customWidth="1"/>
    <col min="77" max="77" width="9.140625" style="176" bestFit="1" customWidth="1"/>
    <col min="78" max="78" width="8.28515625" style="176" bestFit="1" customWidth="1"/>
    <col min="79" max="79" width="9.140625" style="176" bestFit="1" customWidth="1"/>
    <col min="80" max="80" width="2.7109375" style="176" customWidth="1"/>
    <col min="81" max="81" width="8.140625" style="176" bestFit="1" customWidth="1"/>
    <col min="82" max="82" width="11.140625" style="176" bestFit="1" customWidth="1"/>
    <col min="83" max="83" width="9.140625" style="176" bestFit="1" customWidth="1"/>
    <col min="84" max="84" width="2.7109375" style="176" customWidth="1"/>
    <col min="85" max="85" width="9.140625" style="176" bestFit="1" customWidth="1"/>
    <col min="86" max="86" width="8.7109375" style="176" customWidth="1"/>
    <col min="87" max="88" width="10.7109375" style="176" customWidth="1"/>
    <col min="89" max="89" width="1.7109375" style="176" customWidth="1"/>
    <col min="90" max="93" width="8.7109375" style="176" customWidth="1"/>
    <col min="94" max="94" width="1.7109375" style="176" customWidth="1"/>
    <col min="95" max="95" width="9.7109375" style="176" customWidth="1"/>
    <col min="96" max="96" width="2.7109375" style="176" customWidth="1"/>
    <col min="97" max="97" width="10.7109375" style="176" customWidth="1"/>
    <col min="98" max="98" width="8.7109375" style="176" customWidth="1"/>
    <col min="99" max="99" width="9.7109375" style="176" customWidth="1"/>
    <col min="100" max="246" width="8.7109375" style="176" customWidth="1"/>
    <col min="247" max="16384" width="10.7109375" style="176"/>
  </cols>
  <sheetData>
    <row r="1" spans="1:106">
      <c r="A1" s="173" t="s">
        <v>198</v>
      </c>
      <c r="B1" s="173"/>
      <c r="C1" s="174"/>
      <c r="D1" s="173"/>
      <c r="E1" s="174"/>
      <c r="F1" s="173"/>
      <c r="G1" s="173"/>
      <c r="H1" s="175"/>
      <c r="K1" s="177" t="s">
        <v>199</v>
      </c>
      <c r="M1" s="178"/>
      <c r="N1" s="176"/>
      <c r="R1" s="179"/>
      <c r="T1" s="180"/>
      <c r="U1" s="180"/>
      <c r="AD1" s="177" t="s">
        <v>200</v>
      </c>
      <c r="AF1" s="178"/>
      <c r="AG1" s="180"/>
      <c r="AP1" s="177" t="s">
        <v>201</v>
      </c>
      <c r="AR1" s="178"/>
      <c r="AZ1" s="176"/>
      <c r="BC1" s="181"/>
      <c r="BG1" s="177" t="s">
        <v>202</v>
      </c>
      <c r="BJ1" s="180"/>
      <c r="BV1" s="177" t="s">
        <v>203</v>
      </c>
      <c r="BY1" s="180"/>
    </row>
    <row r="2" spans="1:106">
      <c r="A2" s="174" t="s">
        <v>204</v>
      </c>
      <c r="B2" s="173"/>
      <c r="C2" s="173"/>
      <c r="D2" s="173"/>
      <c r="E2" s="173"/>
      <c r="F2" s="173"/>
      <c r="G2" s="173"/>
      <c r="H2" s="175"/>
      <c r="K2" s="177" t="s">
        <v>205</v>
      </c>
      <c r="N2" s="176"/>
      <c r="R2" s="179"/>
      <c r="T2" s="180"/>
      <c r="U2" s="180"/>
      <c r="AD2" s="177" t="s">
        <v>206</v>
      </c>
      <c r="AG2" s="180"/>
      <c r="AP2" s="177" t="s">
        <v>207</v>
      </c>
      <c r="AZ2" s="176"/>
      <c r="BC2" s="181"/>
      <c r="BD2" s="181"/>
      <c r="BG2" s="177" t="s">
        <v>208</v>
      </c>
      <c r="BJ2" s="180"/>
      <c r="BO2" s="180"/>
      <c r="BV2" s="177" t="s">
        <v>209</v>
      </c>
      <c r="BY2" s="180"/>
    </row>
    <row r="3" spans="1:106">
      <c r="B3" s="182"/>
      <c r="C3" s="182"/>
      <c r="N3" s="176"/>
      <c r="R3" s="179"/>
      <c r="AZ3" s="176"/>
      <c r="BD3" s="181"/>
      <c r="BG3" s="183"/>
      <c r="BO3" s="180"/>
      <c r="BV3" s="183"/>
    </row>
    <row r="4" spans="1:106">
      <c r="A4" s="184" t="s">
        <v>210</v>
      </c>
      <c r="B4" s="185" t="s">
        <v>0</v>
      </c>
      <c r="K4" s="180" t="s">
        <v>210</v>
      </c>
      <c r="M4" s="186" t="str">
        <f>B4</f>
        <v>Montana-Dakota Utilities Co.</v>
      </c>
      <c r="N4" s="176"/>
      <c r="R4" s="179"/>
      <c r="S4" s="187"/>
      <c r="AD4" s="180" t="s">
        <v>210</v>
      </c>
      <c r="AF4" s="186" t="str">
        <f>B4</f>
        <v>Montana-Dakota Utilities Co.</v>
      </c>
      <c r="AP4" s="180" t="s">
        <v>211</v>
      </c>
      <c r="AR4" s="186" t="str">
        <f>AF4</f>
        <v>Montana-Dakota Utilities Co.</v>
      </c>
      <c r="AZ4" s="176"/>
      <c r="BH4" s="188" t="s">
        <v>211</v>
      </c>
      <c r="BI4" s="186" t="str">
        <f>AR4</f>
        <v>Montana-Dakota Utilities Co.</v>
      </c>
      <c r="BW4" s="188" t="s">
        <v>211</v>
      </c>
      <c r="BX4" s="186" t="str">
        <f>BI4</f>
        <v>Montana-Dakota Utilities Co.</v>
      </c>
    </row>
    <row r="5" spans="1:106">
      <c r="A5" s="184" t="s">
        <v>212</v>
      </c>
      <c r="B5" s="189" t="s">
        <v>368</v>
      </c>
      <c r="K5" s="180" t="s">
        <v>212</v>
      </c>
      <c r="M5" s="186" t="str">
        <f>$B$5</f>
        <v>Commercial Custom Efficiency</v>
      </c>
      <c r="N5" s="176"/>
      <c r="R5" s="179"/>
      <c r="AD5" s="180" t="s">
        <v>212</v>
      </c>
      <c r="AF5" s="186" t="str">
        <f>$B$5</f>
        <v>Commercial Custom Efficiency</v>
      </c>
      <c r="AP5" s="180" t="s">
        <v>214</v>
      </c>
      <c r="AR5" s="186" t="str">
        <f>$B$5</f>
        <v>Commercial Custom Efficiency</v>
      </c>
      <c r="AZ5" s="176"/>
      <c r="BH5" s="188" t="s">
        <v>214</v>
      </c>
      <c r="BI5" s="186" t="str">
        <f>$B$5</f>
        <v>Commercial Custom Efficiency</v>
      </c>
      <c r="BW5" s="188" t="s">
        <v>214</v>
      </c>
      <c r="BX5" s="186" t="str">
        <f>$B$5</f>
        <v>Commercial Custom Efficiency</v>
      </c>
    </row>
    <row r="6" spans="1:106">
      <c r="A6" s="184" t="s">
        <v>215</v>
      </c>
      <c r="B6" s="190">
        <f>'Total Program'!$B$6</f>
        <v>2018</v>
      </c>
      <c r="N6" s="176"/>
      <c r="R6" s="179"/>
      <c r="AZ6" s="176"/>
      <c r="BG6" s="183"/>
      <c r="BV6" s="183"/>
    </row>
    <row r="7" spans="1:106">
      <c r="M7" s="191"/>
      <c r="N7" s="192" t="s">
        <v>41</v>
      </c>
      <c r="O7" s="193"/>
      <c r="P7" s="193"/>
      <c r="Q7" s="193"/>
      <c r="R7" s="194"/>
      <c r="S7" s="193"/>
      <c r="T7" s="193"/>
      <c r="U7" s="193"/>
      <c r="V7" s="193"/>
      <c r="W7" s="191"/>
      <c r="X7" s="195" t="s">
        <v>54</v>
      </c>
      <c r="Y7" s="195"/>
      <c r="Z7" s="196"/>
      <c r="AA7" s="197"/>
      <c r="AB7" s="198"/>
      <c r="AC7" s="191"/>
      <c r="AD7" s="191"/>
      <c r="AE7" s="191"/>
      <c r="AF7" s="192" t="s">
        <v>41</v>
      </c>
      <c r="AG7" s="199"/>
      <c r="AH7" s="199"/>
      <c r="AI7" s="191"/>
      <c r="AJ7" s="195" t="s">
        <v>54</v>
      </c>
      <c r="AK7" s="195"/>
      <c r="AL7" s="195"/>
      <c r="AM7" s="191"/>
      <c r="AN7" s="200" t="s">
        <v>216</v>
      </c>
      <c r="AO7" s="191"/>
      <c r="AP7" s="191"/>
      <c r="AQ7" s="191"/>
      <c r="AR7" s="192" t="s">
        <v>41</v>
      </c>
      <c r="AS7" s="193"/>
      <c r="AT7" s="193"/>
      <c r="AU7" s="193"/>
      <c r="AV7" s="193"/>
      <c r="AW7" s="193"/>
      <c r="AX7" s="193"/>
      <c r="AY7" s="193"/>
      <c r="AZ7" s="193"/>
      <c r="BA7" s="191"/>
      <c r="BB7" s="195" t="s">
        <v>54</v>
      </c>
      <c r="BC7" s="195"/>
      <c r="BD7" s="201"/>
      <c r="BE7" s="202" t="s">
        <v>216</v>
      </c>
      <c r="BF7" s="191"/>
      <c r="BG7" s="203"/>
      <c r="BH7" s="191"/>
      <c r="BI7" s="192" t="s">
        <v>41</v>
      </c>
      <c r="BJ7" s="204"/>
      <c r="BK7" s="204"/>
      <c r="BL7" s="204"/>
      <c r="BM7" s="204"/>
      <c r="BN7" s="204"/>
      <c r="BO7" s="204"/>
      <c r="BP7" s="204"/>
      <c r="BQ7" s="191"/>
      <c r="BR7" s="205" t="s">
        <v>54</v>
      </c>
      <c r="BS7" s="206" t="s">
        <v>216</v>
      </c>
      <c r="BT7" s="191"/>
      <c r="BU7" s="191"/>
      <c r="BV7" s="203"/>
      <c r="BW7" s="191"/>
      <c r="BX7" s="192" t="s">
        <v>41</v>
      </c>
      <c r="BY7" s="204"/>
      <c r="BZ7" s="204"/>
      <c r="CA7" s="204"/>
      <c r="CB7" s="191"/>
      <c r="CC7" s="195" t="s">
        <v>54</v>
      </c>
      <c r="CD7" s="195"/>
      <c r="CE7" s="195"/>
      <c r="CF7" s="206" t="s">
        <v>216</v>
      </c>
      <c r="CG7" s="191"/>
    </row>
    <row r="8" spans="1:106">
      <c r="A8" s="207" t="s">
        <v>217</v>
      </c>
      <c r="B8" s="207"/>
      <c r="C8" s="208"/>
      <c r="E8" s="207"/>
      <c r="F8" s="209">
        <f>+'Total Program Inputs'!B6</f>
        <v>2018</v>
      </c>
      <c r="G8" s="198"/>
      <c r="H8" s="198"/>
      <c r="L8" s="191"/>
      <c r="M8" s="210"/>
      <c r="N8" s="210"/>
      <c r="O8" s="191"/>
      <c r="Q8" s="210"/>
      <c r="R8" s="211"/>
      <c r="S8" s="210"/>
      <c r="T8" s="210"/>
      <c r="U8" s="210"/>
      <c r="V8" s="210"/>
      <c r="W8" s="210"/>
      <c r="X8" s="210"/>
      <c r="Z8" s="210"/>
      <c r="AA8" s="198"/>
      <c r="AB8" s="198" t="s">
        <v>218</v>
      </c>
      <c r="AC8" s="191"/>
      <c r="AD8" s="191"/>
      <c r="AE8" s="191"/>
      <c r="AF8" s="210"/>
      <c r="AG8" s="210"/>
      <c r="AH8" s="210"/>
      <c r="AI8" s="191"/>
      <c r="AL8" s="191"/>
      <c r="AM8" s="210"/>
      <c r="AN8" s="198" t="s">
        <v>218</v>
      </c>
      <c r="AO8" s="191"/>
      <c r="AP8" s="191"/>
      <c r="AQ8" s="191"/>
      <c r="AR8" s="191"/>
      <c r="AS8" s="191"/>
      <c r="AT8" s="198" t="s">
        <v>219</v>
      </c>
      <c r="AU8" s="210"/>
      <c r="AV8" s="183"/>
      <c r="AW8" s="210"/>
      <c r="AX8" s="212"/>
      <c r="AY8" s="213"/>
      <c r="AZ8" s="210"/>
      <c r="BA8" s="210"/>
      <c r="BB8" s="210"/>
      <c r="BC8" s="210"/>
      <c r="BD8" s="210"/>
      <c r="BE8" s="198" t="s">
        <v>218</v>
      </c>
      <c r="BF8" s="191"/>
      <c r="BG8" s="203"/>
      <c r="BH8" s="198"/>
      <c r="BI8" s="198"/>
      <c r="BJ8" s="191"/>
      <c r="BK8" s="191"/>
      <c r="BL8" s="191"/>
      <c r="BN8" s="191"/>
      <c r="BO8" s="191"/>
      <c r="BP8" s="191"/>
      <c r="BQ8" s="191"/>
      <c r="BR8" s="191"/>
      <c r="BS8" s="191"/>
      <c r="BT8" s="198" t="s">
        <v>218</v>
      </c>
      <c r="BU8" s="191"/>
      <c r="BV8" s="203"/>
      <c r="BW8" s="198"/>
      <c r="BX8" s="198"/>
      <c r="BY8" s="191"/>
      <c r="BZ8" s="191"/>
      <c r="CA8" s="191"/>
      <c r="CB8" s="191"/>
      <c r="CC8" s="191"/>
      <c r="CD8" s="191"/>
      <c r="CE8" s="191"/>
      <c r="CF8" s="191"/>
      <c r="CG8" s="198" t="s">
        <v>218</v>
      </c>
      <c r="DA8" s="214"/>
      <c r="DB8" s="214"/>
    </row>
    <row r="9" spans="1:106">
      <c r="A9" s="180"/>
      <c r="E9" s="180"/>
      <c r="G9" s="191"/>
      <c r="H9" s="191"/>
      <c r="L9" s="191"/>
      <c r="M9" s="198" t="s">
        <v>7</v>
      </c>
      <c r="N9" s="198" t="s">
        <v>220</v>
      </c>
      <c r="O9" s="203" t="s">
        <v>220</v>
      </c>
      <c r="P9" s="215" t="s">
        <v>221</v>
      </c>
      <c r="Q9" s="215" t="s">
        <v>221</v>
      </c>
      <c r="R9" s="216" t="s">
        <v>7</v>
      </c>
      <c r="S9" s="217" t="s">
        <v>222</v>
      </c>
      <c r="T9" s="198" t="s">
        <v>234</v>
      </c>
      <c r="U9" s="216" t="s">
        <v>7</v>
      </c>
      <c r="V9" s="198"/>
      <c r="W9" s="217" t="s">
        <v>224</v>
      </c>
      <c r="X9" s="191"/>
      <c r="Y9" s="183" t="s">
        <v>175</v>
      </c>
      <c r="Z9" s="198"/>
      <c r="AA9" s="198" t="s">
        <v>7</v>
      </c>
      <c r="AB9" s="198" t="s">
        <v>41</v>
      </c>
      <c r="AC9" s="191"/>
      <c r="AD9" s="191"/>
      <c r="AE9" s="191"/>
      <c r="AF9" s="217" t="s">
        <v>7</v>
      </c>
      <c r="AG9" s="216" t="s">
        <v>7</v>
      </c>
      <c r="AH9" s="217" t="s">
        <v>218</v>
      </c>
      <c r="AI9" s="191"/>
      <c r="AJ9" s="183" t="s">
        <v>175</v>
      </c>
      <c r="AK9" s="198"/>
      <c r="AL9" s="198" t="s">
        <v>177</v>
      </c>
      <c r="AM9" s="191"/>
      <c r="AN9" s="198" t="s">
        <v>41</v>
      </c>
      <c r="AO9" s="191"/>
      <c r="AP9" s="191"/>
      <c r="AQ9" s="191"/>
      <c r="AR9" s="217" t="s">
        <v>7</v>
      </c>
      <c r="AS9" s="198" t="s">
        <v>7</v>
      </c>
      <c r="AT9" s="198" t="s">
        <v>225</v>
      </c>
      <c r="AU9" s="198" t="s">
        <v>219</v>
      </c>
      <c r="AV9" s="215" t="s">
        <v>226</v>
      </c>
      <c r="AW9" s="215" t="s">
        <v>226</v>
      </c>
      <c r="AX9" s="212"/>
      <c r="AY9" s="218"/>
      <c r="AZ9" s="198" t="s">
        <v>218</v>
      </c>
      <c r="BA9" s="191"/>
      <c r="BB9" s="198" t="s">
        <v>177</v>
      </c>
      <c r="BC9" s="198" t="s">
        <v>227</v>
      </c>
      <c r="BD9" s="203" t="s">
        <v>218</v>
      </c>
      <c r="BE9" s="198" t="s">
        <v>41</v>
      </c>
      <c r="BF9" s="191"/>
      <c r="BG9" s="203"/>
      <c r="BH9" s="198"/>
      <c r="BI9" s="198"/>
      <c r="BJ9" s="198" t="s">
        <v>7</v>
      </c>
      <c r="BK9" s="191"/>
      <c r="BL9" s="198" t="s">
        <v>220</v>
      </c>
      <c r="BM9" s="183" t="s">
        <v>219</v>
      </c>
      <c r="BN9" s="203" t="s">
        <v>219</v>
      </c>
      <c r="BO9" s="203"/>
      <c r="BP9" s="198" t="s">
        <v>7</v>
      </c>
      <c r="BQ9" s="191"/>
      <c r="BR9" s="198" t="s">
        <v>228</v>
      </c>
      <c r="BS9" s="203"/>
      <c r="BT9" s="198" t="s">
        <v>41</v>
      </c>
      <c r="BU9" s="191"/>
      <c r="BV9" s="203"/>
      <c r="BW9" s="198"/>
      <c r="BX9" s="198" t="s">
        <v>7</v>
      </c>
      <c r="BY9" s="198" t="s">
        <v>7</v>
      </c>
      <c r="BZ9" s="198" t="s">
        <v>219</v>
      </c>
      <c r="CA9" s="198" t="s">
        <v>7</v>
      </c>
      <c r="CB9" s="191"/>
      <c r="CC9" s="198" t="s">
        <v>177</v>
      </c>
      <c r="CD9" s="198" t="s">
        <v>227</v>
      </c>
      <c r="CE9" s="198"/>
      <c r="CF9" s="203"/>
      <c r="CG9" s="198" t="s">
        <v>41</v>
      </c>
    </row>
    <row r="10" spans="1:106">
      <c r="A10" s="180" t="s">
        <v>229</v>
      </c>
      <c r="C10" s="219">
        <f>+'Gas Input Table Summary'!$E$7</f>
        <v>5.2429999999999994</v>
      </c>
      <c r="D10" s="220"/>
      <c r="E10" s="180" t="s">
        <v>230</v>
      </c>
      <c r="G10" s="191"/>
      <c r="H10" s="191"/>
      <c r="J10" s="221"/>
      <c r="L10" s="191"/>
      <c r="M10" s="198" t="s">
        <v>231</v>
      </c>
      <c r="N10" s="198" t="s">
        <v>232</v>
      </c>
      <c r="O10" s="203" t="s">
        <v>232</v>
      </c>
      <c r="P10" s="215" t="s">
        <v>233</v>
      </c>
      <c r="Q10" s="215" t="s">
        <v>233</v>
      </c>
      <c r="R10" s="216" t="s">
        <v>225</v>
      </c>
      <c r="S10" s="198" t="s">
        <v>234</v>
      </c>
      <c r="T10" s="198" t="s">
        <v>235</v>
      </c>
      <c r="U10" s="216" t="s">
        <v>234</v>
      </c>
      <c r="V10" s="198" t="s">
        <v>7</v>
      </c>
      <c r="W10" s="198" t="s">
        <v>236</v>
      </c>
      <c r="X10" s="198" t="s">
        <v>237</v>
      </c>
      <c r="Y10" s="183" t="s">
        <v>6</v>
      </c>
      <c r="Z10" s="198" t="s">
        <v>5</v>
      </c>
      <c r="AA10" s="198" t="s">
        <v>175</v>
      </c>
      <c r="AB10" s="198" t="s">
        <v>238</v>
      </c>
      <c r="AC10" s="191"/>
      <c r="AD10" s="191"/>
      <c r="AE10" s="191"/>
      <c r="AF10" s="217" t="s">
        <v>225</v>
      </c>
      <c r="AG10" s="216" t="s">
        <v>234</v>
      </c>
      <c r="AH10" s="217" t="s">
        <v>7</v>
      </c>
      <c r="AI10" s="191"/>
      <c r="AJ10" s="183" t="s">
        <v>6</v>
      </c>
      <c r="AK10" s="198" t="s">
        <v>5</v>
      </c>
      <c r="AL10" s="198" t="s">
        <v>175</v>
      </c>
      <c r="AM10" s="191"/>
      <c r="AN10" s="198" t="s">
        <v>238</v>
      </c>
      <c r="AO10" s="191"/>
      <c r="AP10" s="191"/>
      <c r="AQ10" s="191"/>
      <c r="AR10" s="198" t="s">
        <v>231</v>
      </c>
      <c r="AS10" s="198" t="s">
        <v>239</v>
      </c>
      <c r="AT10" s="198" t="s">
        <v>235</v>
      </c>
      <c r="AU10" s="198" t="s">
        <v>225</v>
      </c>
      <c r="AV10" s="203" t="s">
        <v>240</v>
      </c>
      <c r="AW10" s="222" t="s">
        <v>240</v>
      </c>
      <c r="AX10" s="212"/>
      <c r="AY10" s="223"/>
      <c r="AZ10" s="198" t="s">
        <v>7</v>
      </c>
      <c r="BA10" s="191"/>
      <c r="BB10" s="198" t="s">
        <v>175</v>
      </c>
      <c r="BC10" s="217" t="s">
        <v>241</v>
      </c>
      <c r="BD10" s="203" t="s">
        <v>7</v>
      </c>
      <c r="BE10" s="198" t="s">
        <v>238</v>
      </c>
      <c r="BF10" s="191"/>
      <c r="BG10" s="203"/>
      <c r="BH10" s="198"/>
      <c r="BI10" s="198" t="s">
        <v>56</v>
      </c>
      <c r="BJ10" s="198" t="s">
        <v>231</v>
      </c>
      <c r="BK10" s="198" t="s">
        <v>242</v>
      </c>
      <c r="BL10" s="198" t="s">
        <v>243</v>
      </c>
      <c r="BM10" s="183" t="s">
        <v>244</v>
      </c>
      <c r="BN10" s="198" t="s">
        <v>225</v>
      </c>
      <c r="BO10" s="198"/>
      <c r="BP10" s="198" t="s">
        <v>218</v>
      </c>
      <c r="BQ10" s="191"/>
      <c r="BR10" s="198" t="s">
        <v>179</v>
      </c>
      <c r="BS10" s="198"/>
      <c r="BT10" s="198" t="s">
        <v>238</v>
      </c>
      <c r="BU10" s="191"/>
      <c r="BV10" s="203"/>
      <c r="BW10" s="198"/>
      <c r="BX10" s="198" t="s">
        <v>231</v>
      </c>
      <c r="BY10" s="198" t="s">
        <v>234</v>
      </c>
      <c r="BZ10" s="198" t="s">
        <v>225</v>
      </c>
      <c r="CA10" s="198" t="s">
        <v>218</v>
      </c>
      <c r="CB10" s="191"/>
      <c r="CC10" s="198" t="s">
        <v>175</v>
      </c>
      <c r="CD10" s="217" t="s">
        <v>241</v>
      </c>
      <c r="CE10" s="198" t="s">
        <v>7</v>
      </c>
      <c r="CF10" s="198"/>
      <c r="CG10" s="198" t="s">
        <v>238</v>
      </c>
    </row>
    <row r="11" spans="1:106">
      <c r="A11" s="180" t="s">
        <v>245</v>
      </c>
      <c r="C11" s="224">
        <f>+'Gas Input Table Summary'!$E$8</f>
        <v>3.5000000000000003E-2</v>
      </c>
      <c r="E11" s="180" t="s">
        <v>363</v>
      </c>
      <c r="F11" s="225">
        <f>+'Total Program Inputs'!K20</f>
        <v>0</v>
      </c>
      <c r="G11" s="372"/>
      <c r="H11" s="372"/>
      <c r="J11" s="184" t="s">
        <v>247</v>
      </c>
      <c r="L11" s="191"/>
      <c r="M11" s="198" t="s">
        <v>248</v>
      </c>
      <c r="N11" s="203" t="s">
        <v>249</v>
      </c>
      <c r="O11" s="203" t="s">
        <v>235</v>
      </c>
      <c r="P11" s="215" t="s">
        <v>249</v>
      </c>
      <c r="Q11" s="215" t="s">
        <v>235</v>
      </c>
      <c r="R11" s="216" t="s">
        <v>235</v>
      </c>
      <c r="S11" s="198" t="s">
        <v>248</v>
      </c>
      <c r="T11" s="203" t="s">
        <v>364</v>
      </c>
      <c r="U11" s="216" t="s">
        <v>235</v>
      </c>
      <c r="V11" s="198" t="s">
        <v>235</v>
      </c>
      <c r="W11" s="198" t="s">
        <v>251</v>
      </c>
      <c r="X11" s="198" t="s">
        <v>140</v>
      </c>
      <c r="Y11" s="183" t="s">
        <v>54</v>
      </c>
      <c r="Z11" s="198" t="s">
        <v>54</v>
      </c>
      <c r="AA11" s="198" t="s">
        <v>54</v>
      </c>
      <c r="AB11" s="198" t="s">
        <v>54</v>
      </c>
      <c r="AC11" s="191"/>
      <c r="AD11" s="191"/>
      <c r="AF11" s="198" t="s">
        <v>235</v>
      </c>
      <c r="AG11" s="216" t="s">
        <v>235</v>
      </c>
      <c r="AH11" s="216" t="s">
        <v>235</v>
      </c>
      <c r="AI11" s="191"/>
      <c r="AJ11" s="183" t="s">
        <v>54</v>
      </c>
      <c r="AK11" s="198" t="s">
        <v>54</v>
      </c>
      <c r="AL11" s="198" t="s">
        <v>54</v>
      </c>
      <c r="AM11" s="191"/>
      <c r="AN11" s="198" t="s">
        <v>54</v>
      </c>
      <c r="AO11" s="191"/>
      <c r="AP11" s="191"/>
      <c r="AR11" s="198" t="s">
        <v>235</v>
      </c>
      <c r="AS11" s="198" t="s">
        <v>235</v>
      </c>
      <c r="AT11" s="183" t="s">
        <v>252</v>
      </c>
      <c r="AU11" s="198" t="s">
        <v>235</v>
      </c>
      <c r="AV11" s="227" t="s">
        <v>253</v>
      </c>
      <c r="AW11" s="227" t="s">
        <v>235</v>
      </c>
      <c r="AX11" s="212"/>
      <c r="AY11" s="223"/>
      <c r="AZ11" s="217" t="s">
        <v>235</v>
      </c>
      <c r="BA11" s="191"/>
      <c r="BB11" s="198" t="s">
        <v>54</v>
      </c>
      <c r="BC11" s="228" t="s">
        <v>254</v>
      </c>
      <c r="BD11" s="222" t="s">
        <v>54</v>
      </c>
      <c r="BE11" s="198" t="s">
        <v>54</v>
      </c>
      <c r="BF11" s="191"/>
      <c r="BH11" s="198"/>
      <c r="BI11" s="198" t="s">
        <v>255</v>
      </c>
      <c r="BJ11" s="198" t="s">
        <v>248</v>
      </c>
      <c r="BK11" s="198" t="s">
        <v>256</v>
      </c>
      <c r="BL11" s="198" t="s">
        <v>235</v>
      </c>
      <c r="BM11" s="183" t="s">
        <v>138</v>
      </c>
      <c r="BN11" s="198" t="s">
        <v>235</v>
      </c>
      <c r="BO11" s="198"/>
      <c r="BP11" s="198" t="s">
        <v>41</v>
      </c>
      <c r="BQ11" s="191"/>
      <c r="BR11" s="198" t="s">
        <v>54</v>
      </c>
      <c r="BS11" s="198"/>
      <c r="BT11" s="198" t="s">
        <v>54</v>
      </c>
      <c r="BU11" s="191"/>
      <c r="BW11" s="198"/>
      <c r="BX11" s="198" t="s">
        <v>235</v>
      </c>
      <c r="BY11" s="198" t="s">
        <v>235</v>
      </c>
      <c r="BZ11" s="198" t="s">
        <v>235</v>
      </c>
      <c r="CA11" s="198" t="s">
        <v>41</v>
      </c>
      <c r="CB11" s="191"/>
      <c r="CC11" s="198" t="s">
        <v>54</v>
      </c>
      <c r="CD11" s="228" t="s">
        <v>254</v>
      </c>
      <c r="CE11" s="198" t="s">
        <v>54</v>
      </c>
      <c r="CF11" s="198"/>
      <c r="CG11" s="198" t="s">
        <v>54</v>
      </c>
    </row>
    <row r="12" spans="1:106">
      <c r="A12" s="180"/>
      <c r="C12" s="224"/>
      <c r="E12" s="180" t="s">
        <v>257</v>
      </c>
      <c r="F12" s="373">
        <f>+'Total Program Inputs'!G20</f>
        <v>0</v>
      </c>
      <c r="G12" s="374"/>
      <c r="H12" s="374"/>
      <c r="J12" s="178"/>
      <c r="L12" s="209" t="s">
        <v>258</v>
      </c>
      <c r="M12" s="230" t="s">
        <v>259</v>
      </c>
      <c r="N12" s="230" t="s">
        <v>260</v>
      </c>
      <c r="O12" s="230" t="s">
        <v>261</v>
      </c>
      <c r="P12" s="230" t="s">
        <v>262</v>
      </c>
      <c r="Q12" s="230" t="s">
        <v>263</v>
      </c>
      <c r="R12" s="230" t="s">
        <v>264</v>
      </c>
      <c r="S12" s="230" t="s">
        <v>265</v>
      </c>
      <c r="T12" s="230" t="s">
        <v>266</v>
      </c>
      <c r="U12" s="230" t="s">
        <v>267</v>
      </c>
      <c r="V12" s="230" t="s">
        <v>268</v>
      </c>
      <c r="W12" s="230" t="s">
        <v>269</v>
      </c>
      <c r="X12" s="230" t="s">
        <v>270</v>
      </c>
      <c r="Y12" s="230" t="s">
        <v>271</v>
      </c>
      <c r="Z12" s="230" t="s">
        <v>272</v>
      </c>
      <c r="AA12" s="230" t="s">
        <v>273</v>
      </c>
      <c r="AB12" s="230" t="s">
        <v>274</v>
      </c>
      <c r="AE12" s="209" t="s">
        <v>258</v>
      </c>
      <c r="AF12" s="230" t="s">
        <v>259</v>
      </c>
      <c r="AG12" s="230" t="s">
        <v>260</v>
      </c>
      <c r="AH12" s="230" t="s">
        <v>261</v>
      </c>
      <c r="AJ12" s="230" t="s">
        <v>262</v>
      </c>
      <c r="AK12" s="230" t="s">
        <v>263</v>
      </c>
      <c r="AL12" s="230" t="s">
        <v>264</v>
      </c>
      <c r="AN12" s="230" t="s">
        <v>265</v>
      </c>
      <c r="AQ12" s="209" t="s">
        <v>258</v>
      </c>
      <c r="AR12" s="230" t="s">
        <v>259</v>
      </c>
      <c r="AS12" s="230" t="s">
        <v>260</v>
      </c>
      <c r="AT12" s="230" t="s">
        <v>261</v>
      </c>
      <c r="AU12" s="230" t="s">
        <v>262</v>
      </c>
      <c r="AV12" s="230" t="s">
        <v>263</v>
      </c>
      <c r="AW12" s="230" t="s">
        <v>264</v>
      </c>
      <c r="AX12" s="231"/>
      <c r="AY12" s="231"/>
      <c r="AZ12" s="230" t="s">
        <v>265</v>
      </c>
      <c r="BA12" s="191"/>
      <c r="BB12" s="230" t="s">
        <v>266</v>
      </c>
      <c r="BC12" s="230" t="s">
        <v>267</v>
      </c>
      <c r="BD12" s="230" t="s">
        <v>268</v>
      </c>
      <c r="BE12" s="230" t="s">
        <v>269</v>
      </c>
      <c r="BH12" s="209" t="s">
        <v>258</v>
      </c>
      <c r="BI12" s="230" t="s">
        <v>259</v>
      </c>
      <c r="BJ12" s="230" t="s">
        <v>260</v>
      </c>
      <c r="BK12" s="230" t="s">
        <v>261</v>
      </c>
      <c r="BL12" s="230" t="s">
        <v>262</v>
      </c>
      <c r="BM12" s="230" t="s">
        <v>263</v>
      </c>
      <c r="BN12" s="230" t="s">
        <v>264</v>
      </c>
      <c r="BO12" s="230"/>
      <c r="BP12" s="230" t="s">
        <v>265</v>
      </c>
      <c r="BR12" s="230" t="s">
        <v>266</v>
      </c>
      <c r="BS12" s="203"/>
      <c r="BT12" s="230" t="s">
        <v>267</v>
      </c>
      <c r="BW12" s="209" t="s">
        <v>258</v>
      </c>
      <c r="BX12" s="230" t="s">
        <v>259</v>
      </c>
      <c r="BY12" s="230" t="s">
        <v>260</v>
      </c>
      <c r="BZ12" s="230" t="s">
        <v>261</v>
      </c>
      <c r="CA12" s="230" t="s">
        <v>262</v>
      </c>
      <c r="CC12" s="230" t="s">
        <v>263</v>
      </c>
      <c r="CD12" s="230" t="s">
        <v>264</v>
      </c>
      <c r="CE12" s="230" t="s">
        <v>265</v>
      </c>
      <c r="CF12" s="203"/>
      <c r="CG12" s="230" t="s">
        <v>266</v>
      </c>
    </row>
    <row r="13" spans="1:106">
      <c r="A13" s="180" t="s">
        <v>275</v>
      </c>
      <c r="C13" s="375">
        <f>+'Gas Input Table Summary'!$E$9</f>
        <v>0.1179</v>
      </c>
      <c r="E13" s="180" t="s">
        <v>276</v>
      </c>
      <c r="F13" s="220">
        <f>SUM(F11:F12)</f>
        <v>0</v>
      </c>
      <c r="G13" s="232"/>
      <c r="H13" s="232"/>
      <c r="J13" s="233"/>
      <c r="L13" s="233"/>
      <c r="M13" s="233"/>
      <c r="N13" s="233"/>
      <c r="Q13" s="233"/>
      <c r="R13" s="179"/>
      <c r="S13" s="233"/>
      <c r="T13" s="233"/>
      <c r="V13" s="198"/>
      <c r="W13" s="233"/>
      <c r="X13" s="233"/>
      <c r="Z13" s="233"/>
      <c r="AA13" s="233"/>
      <c r="AB13" s="233"/>
      <c r="AE13" s="233"/>
      <c r="AF13" s="233"/>
      <c r="AH13" s="233"/>
      <c r="AL13" s="233"/>
      <c r="AN13" s="233"/>
      <c r="AQ13" s="233"/>
      <c r="AR13" s="233"/>
      <c r="AS13" s="233"/>
      <c r="AU13" s="233"/>
      <c r="AW13" s="181"/>
      <c r="AX13" s="234"/>
      <c r="AY13" s="235"/>
      <c r="AZ13" s="233"/>
      <c r="BB13" s="233"/>
      <c r="BC13" s="233"/>
      <c r="BD13" s="233"/>
      <c r="BE13" s="233"/>
      <c r="BH13" s="233"/>
      <c r="BI13" s="233"/>
      <c r="BJ13" s="233"/>
      <c r="BK13" s="233"/>
      <c r="BL13" s="233"/>
      <c r="BN13" s="233"/>
      <c r="BO13" s="233"/>
      <c r="BP13" s="233"/>
      <c r="BR13" s="233"/>
      <c r="BS13" s="233"/>
      <c r="BT13" s="233"/>
      <c r="BW13" s="233"/>
      <c r="BX13" s="233"/>
      <c r="BY13" s="233"/>
      <c r="BZ13" s="233"/>
      <c r="CA13" s="233"/>
      <c r="CC13" s="233"/>
      <c r="CD13" s="233"/>
      <c r="CE13" s="233"/>
      <c r="CF13" s="233"/>
      <c r="CG13" s="233"/>
    </row>
    <row r="14" spans="1:106">
      <c r="A14" s="180" t="s">
        <v>277</v>
      </c>
      <c r="C14" s="224">
        <f>+'Gas Input Table Summary'!$E$10</f>
        <v>3.5000000000000003E-2</v>
      </c>
      <c r="F14" s="236"/>
      <c r="G14" s="237"/>
      <c r="H14" s="237"/>
      <c r="J14" s="178">
        <f>$C$47-$C$45</f>
        <v>1</v>
      </c>
      <c r="L14" s="233">
        <f>$C$47</f>
        <v>2018</v>
      </c>
      <c r="M14" s="265">
        <f>ROUND(IF($C$47+$F$23&gt;L14,F25*F30,0),0)</f>
        <v>0</v>
      </c>
      <c r="N14" s="239">
        <f t="shared" ref="N14:N36" si="0">ROUND($C$17*(1+$C$18)^J14,3)</f>
        <v>2.4940000000000002</v>
      </c>
      <c r="O14" s="220">
        <f>ROUND(M14*N14,0)</f>
        <v>0</v>
      </c>
      <c r="P14" s="239">
        <f t="shared" ref="P14:P36" si="1">ROUND($C$25*(1+$C$26)^J14,3)</f>
        <v>0</v>
      </c>
      <c r="Q14" s="220">
        <f>ROUND(M14*P14,0)</f>
        <v>0</v>
      </c>
      <c r="R14" s="376">
        <f>O14+Q14</f>
        <v>0</v>
      </c>
      <c r="S14" s="377">
        <f>ROUND(M14*$C$23,1)</f>
        <v>0</v>
      </c>
      <c r="T14" s="220">
        <f>ROUND($C$20*(1+$C$21)^J14,0)</f>
        <v>149</v>
      </c>
      <c r="U14" s="378">
        <f>ROUND(S14*T14,0)</f>
        <v>0</v>
      </c>
      <c r="V14" s="232">
        <f>ROUND(+U14+R14,0)</f>
        <v>0</v>
      </c>
      <c r="W14" s="241">
        <f t="shared" ref="W14:W36" si="2">ROUND($H$36*(1+$C$11)^J14,3)</f>
        <v>1.3480000000000001</v>
      </c>
      <c r="X14" s="379">
        <f t="shared" ref="X14:X36" si="3">ROUND((1-$H$38)*(W14*M14),0)</f>
        <v>0</v>
      </c>
      <c r="Y14" s="243">
        <f>ROUND($F$11,0)</f>
        <v>0</v>
      </c>
      <c r="Z14" s="243">
        <f>ROUND($F$12,0)</f>
        <v>0</v>
      </c>
      <c r="AA14" s="243">
        <f t="shared" ref="AA14:AA36" si="4">SUM(X14:Z14)</f>
        <v>0</v>
      </c>
      <c r="AB14" s="220">
        <f t="shared" ref="AB14:AB36" si="5">V14-AA14</f>
        <v>0</v>
      </c>
      <c r="AE14" s="233">
        <f>$C$47</f>
        <v>2018</v>
      </c>
      <c r="AF14" s="220">
        <f t="shared" ref="AF14:AF36" si="6">+R14</f>
        <v>0</v>
      </c>
      <c r="AG14" s="242">
        <f t="shared" ref="AG14:AG36" si="7">+U14</f>
        <v>0</v>
      </c>
      <c r="AH14" s="243">
        <f>+AG14+AF14</f>
        <v>0</v>
      </c>
      <c r="AJ14" s="242">
        <f>ROUND(Y14,0)</f>
        <v>0</v>
      </c>
      <c r="AK14" s="242">
        <f>ROUND(Z14,0)</f>
        <v>0</v>
      </c>
      <c r="AL14" s="220">
        <f t="shared" ref="AL14:AL36" si="8">SUM(AJ14:AK14)</f>
        <v>0</v>
      </c>
      <c r="AN14" s="220">
        <f t="shared" ref="AN14:AN36" si="9">+AH14-AL14</f>
        <v>0</v>
      </c>
      <c r="AQ14" s="233">
        <f>$C$47</f>
        <v>2018</v>
      </c>
      <c r="AR14" s="220">
        <f t="shared" ref="AR14:AR36" si="10">AF14</f>
        <v>0</v>
      </c>
      <c r="AS14" s="220">
        <f t="shared" ref="AS14:AS36" si="11">+AG14</f>
        <v>0</v>
      </c>
      <c r="AT14" s="244">
        <f t="shared" ref="AT14:AT36" si="12">ROUND(($C$28/(1-$C$31))*(1+$C$29)^J14,3)</f>
        <v>2.9000000000000001E-2</v>
      </c>
      <c r="AU14" s="245">
        <f>ROUND(IF($C$47+$F$23&gt;$AQ14,$F$30*$F$27,0)*AT14,0)</f>
        <v>0</v>
      </c>
      <c r="AV14" s="239">
        <f t="shared" ref="AV14:AV36" si="13">ROUND($C$33*(1+$C$34)^J14,3)</f>
        <v>0.38800000000000001</v>
      </c>
      <c r="AW14" s="220">
        <f t="shared" ref="AW14:AW36" si="14">ROUND(AV14*M14,0)</f>
        <v>0</v>
      </c>
      <c r="AX14" s="244"/>
      <c r="AY14" s="245"/>
      <c r="AZ14" s="220">
        <f>ROUND(AR14+AS14+AU14+AW14+AY14,0)</f>
        <v>0</v>
      </c>
      <c r="BA14" s="246"/>
      <c r="BB14" s="243">
        <f>ROUND($F$13,0)</f>
        <v>0</v>
      </c>
      <c r="BC14" s="243">
        <f>ROUND((F15*F30)-Z14,0)</f>
        <v>0</v>
      </c>
      <c r="BD14" s="247">
        <f>BB14+BC14</f>
        <v>0</v>
      </c>
      <c r="BE14" s="243">
        <f t="shared" ref="BE14:BE36" si="15">AZ14-BD14</f>
        <v>0</v>
      </c>
      <c r="BH14" s="233">
        <f>$C$47</f>
        <v>2018</v>
      </c>
      <c r="BI14" s="220">
        <f>+F12</f>
        <v>0</v>
      </c>
      <c r="BJ14" s="265">
        <f t="shared" ref="BJ14:BJ36" si="16">+M14</f>
        <v>0</v>
      </c>
      <c r="BK14" s="248">
        <f t="shared" ref="BK14:BK36" si="17">ROUND($C$10*(1+$C$11)^J14,3)</f>
        <v>5.4269999999999996</v>
      </c>
      <c r="BL14" s="220">
        <f>ROUND(BJ14*BK14,0)</f>
        <v>0</v>
      </c>
      <c r="BM14" s="248">
        <f t="shared" ref="BM14:BM36" si="18">ROUND($C$13*(1+$C$14)^J14,3)</f>
        <v>0.122</v>
      </c>
      <c r="BN14" s="245">
        <f>ROUND(IF($C$47+$F$23&gt;$BH14,$F$30*$F$27,0)*BM14,0)</f>
        <v>0</v>
      </c>
      <c r="BO14" s="245"/>
      <c r="BP14" s="220">
        <f t="shared" ref="BP14:BP36" si="19">BI14+BL14+BN14+BO14</f>
        <v>0</v>
      </c>
      <c r="BR14" s="220">
        <f>ROUND(F15*F30,0)</f>
        <v>0</v>
      </c>
      <c r="BS14" s="220"/>
      <c r="BT14" s="220">
        <f>BP14-BR14</f>
        <v>0</v>
      </c>
      <c r="BW14" s="233">
        <f>$C$47</f>
        <v>2018</v>
      </c>
      <c r="BX14" s="220">
        <f t="shared" ref="BX14:BX36" si="20">$R14</f>
        <v>0</v>
      </c>
      <c r="BY14" s="220">
        <f>U14</f>
        <v>0</v>
      </c>
      <c r="BZ14" s="249">
        <f>AU14</f>
        <v>0</v>
      </c>
      <c r="CA14" s="220">
        <f>SUM(BX14:BZ14)</f>
        <v>0</v>
      </c>
      <c r="CC14" s="220">
        <f>BB14</f>
        <v>0</v>
      </c>
      <c r="CD14" s="220">
        <f>BC14</f>
        <v>0</v>
      </c>
      <c r="CE14" s="220">
        <f>SUM(CC14:CD14)</f>
        <v>0</v>
      </c>
      <c r="CF14" s="220"/>
      <c r="CG14" s="256">
        <f>CA14-CE14</f>
        <v>0</v>
      </c>
    </row>
    <row r="15" spans="1:106">
      <c r="A15" s="180" t="s">
        <v>278</v>
      </c>
      <c r="C15" s="250" t="str">
        <f>+'Gas Input Table Summary'!$E$11</f>
        <v>Kwh</v>
      </c>
      <c r="E15" s="180" t="s">
        <v>279</v>
      </c>
      <c r="F15" s="380">
        <f>'Database Inputs'!K18</f>
        <v>15000</v>
      </c>
      <c r="G15" s="252"/>
      <c r="H15" s="252"/>
      <c r="J15" s="178">
        <f t="shared" ref="J15:J36" si="21">J14+1</f>
        <v>2</v>
      </c>
      <c r="L15" s="233">
        <f t="shared" ref="L15:L36" si="22">L14+1</f>
        <v>2019</v>
      </c>
      <c r="M15" s="238">
        <f>ROUND(IF($C$47+$F$23&gt;L15,$F$25*$F$30,0)+IF($C$48+$G$23&gt;L15,$G$25*$G$30,0),0)</f>
        <v>0</v>
      </c>
      <c r="N15" s="253">
        <f t="shared" si="0"/>
        <v>2.5819999999999999</v>
      </c>
      <c r="O15" s="381">
        <f t="shared" ref="O15:O36" si="23">ROUND(M15*N15,0)</f>
        <v>0</v>
      </c>
      <c r="P15" s="253">
        <f t="shared" si="1"/>
        <v>0</v>
      </c>
      <c r="Q15" s="254">
        <f t="shared" ref="Q15:Q36" si="24">ROUND(M15*P15,0)</f>
        <v>0</v>
      </c>
      <c r="R15" s="382">
        <f t="shared" ref="R15:R36" si="25">O15+Q15</f>
        <v>0</v>
      </c>
      <c r="S15" s="377">
        <f t="shared" ref="S15:S36" si="26">ROUND(M15*$C$23,1)</f>
        <v>0</v>
      </c>
      <c r="T15" s="254">
        <f t="shared" ref="T15:T36" si="27">ROUND($C$20*(1+$C$21)^J15,0)</f>
        <v>151</v>
      </c>
      <c r="U15" s="383">
        <f>ROUND(S15*T15,0)</f>
        <v>0</v>
      </c>
      <c r="V15" s="238">
        <f t="shared" ref="V15:V36" si="28">ROUND(+U15+R15,0)</f>
        <v>0</v>
      </c>
      <c r="W15" s="255">
        <f t="shared" si="2"/>
        <v>1.395</v>
      </c>
      <c r="X15" s="256">
        <f t="shared" si="3"/>
        <v>0</v>
      </c>
      <c r="Y15" s="256">
        <f>ROUND($G$11,0)</f>
        <v>0</v>
      </c>
      <c r="Z15" s="256">
        <f>ROUND($G$12,0)</f>
        <v>0</v>
      </c>
      <c r="AA15" s="254">
        <f t="shared" si="4"/>
        <v>0</v>
      </c>
      <c r="AB15" s="256">
        <f t="shared" si="5"/>
        <v>0</v>
      </c>
      <c r="AE15" s="233">
        <f t="shared" ref="AE15:AE36" si="29">AE14+1</f>
        <v>2019</v>
      </c>
      <c r="AF15" s="256">
        <f t="shared" si="6"/>
        <v>0</v>
      </c>
      <c r="AG15" s="236">
        <f t="shared" si="7"/>
        <v>0</v>
      </c>
      <c r="AH15" s="256">
        <f>+AG15+AF15</f>
        <v>0</v>
      </c>
      <c r="AJ15" s="257">
        <f t="shared" ref="AJ15:AK34" si="30">ROUND(Y15,0)</f>
        <v>0</v>
      </c>
      <c r="AK15" s="257">
        <f t="shared" si="30"/>
        <v>0</v>
      </c>
      <c r="AL15" s="258">
        <f t="shared" si="8"/>
        <v>0</v>
      </c>
      <c r="AN15" s="259">
        <f t="shared" si="9"/>
        <v>0</v>
      </c>
      <c r="AQ15" s="233">
        <f t="shared" ref="AQ15:AQ36" si="31">AQ14+1</f>
        <v>2019</v>
      </c>
      <c r="AR15" s="256">
        <f t="shared" si="10"/>
        <v>0</v>
      </c>
      <c r="AS15" s="256">
        <f t="shared" si="11"/>
        <v>0</v>
      </c>
      <c r="AT15" s="260">
        <f t="shared" si="12"/>
        <v>0.03</v>
      </c>
      <c r="AU15" s="283">
        <f>ROUND((IF($C$47+$F$23&gt;$AQ15,$F$27*$F$30,0)+IF($C$48+$G$23&gt;AQ15,$G$27*$G$30,0))*AT15,0)</f>
        <v>0</v>
      </c>
      <c r="AV15" s="253">
        <f t="shared" si="13"/>
        <v>0.39700000000000002</v>
      </c>
      <c r="AW15" s="256">
        <f t="shared" si="14"/>
        <v>0</v>
      </c>
      <c r="AX15" s="260"/>
      <c r="AY15" s="261"/>
      <c r="AZ15" s="256">
        <f t="shared" ref="AZ15:AZ36" si="32">ROUND(AR15+AS15+AU15+AW15+AY15,0)</f>
        <v>0</v>
      </c>
      <c r="BA15" s="246"/>
      <c r="BB15" s="256">
        <f>ROUND($G$13,0)</f>
        <v>0</v>
      </c>
      <c r="BC15" s="256">
        <f>ROUND(($G$15*$G$30)-$Z$15,0)</f>
        <v>0</v>
      </c>
      <c r="BD15" s="262">
        <f t="shared" ref="BD15:BD36" si="33">BB15+BC15</f>
        <v>0</v>
      </c>
      <c r="BE15" s="256">
        <f t="shared" si="15"/>
        <v>0</v>
      </c>
      <c r="BH15" s="233">
        <f t="shared" ref="BH15:BH36" si="34">BH14+1</f>
        <v>2019</v>
      </c>
      <c r="BI15" s="256">
        <f>+G12</f>
        <v>0</v>
      </c>
      <c r="BJ15" s="265">
        <f t="shared" si="16"/>
        <v>0</v>
      </c>
      <c r="BK15" s="263">
        <f t="shared" si="17"/>
        <v>5.6159999999999997</v>
      </c>
      <c r="BL15" s="256">
        <f>ROUND(BJ15*BK15,0)</f>
        <v>0</v>
      </c>
      <c r="BM15" s="263">
        <f t="shared" si="18"/>
        <v>0.126</v>
      </c>
      <c r="BN15" s="283">
        <f>ROUND((IF($C$47+$F$23&gt;BH15,$F$27*$F$30,0)+IF($C$48+$G$23&gt;BH15,$G$27*$G$30,0))*BM15,0)</f>
        <v>0</v>
      </c>
      <c r="BO15" s="264"/>
      <c r="BP15" s="256">
        <f t="shared" si="19"/>
        <v>0</v>
      </c>
      <c r="BR15" s="256">
        <f>ROUND($G$15*$G$30,0)</f>
        <v>0</v>
      </c>
      <c r="BS15" s="256"/>
      <c r="BT15" s="256">
        <f t="shared" ref="BT15:BT36" si="35">BP15-BR15</f>
        <v>0</v>
      </c>
      <c r="BW15" s="233">
        <f t="shared" ref="BW15:BW36" si="36">BW14+1</f>
        <v>2019</v>
      </c>
      <c r="BX15" s="256">
        <f t="shared" si="20"/>
        <v>0</v>
      </c>
      <c r="BY15" s="265">
        <f t="shared" ref="BY15:BY36" si="37">U15</f>
        <v>0</v>
      </c>
      <c r="BZ15" s="266">
        <f t="shared" ref="BZ15:BZ36" si="38">AU15</f>
        <v>0</v>
      </c>
      <c r="CA15" s="256">
        <f t="shared" ref="CA15:CA36" si="39">SUM(BX15:BZ15)</f>
        <v>0</v>
      </c>
      <c r="CC15" s="256">
        <f t="shared" ref="CC15:CD34" si="40">BB15</f>
        <v>0</v>
      </c>
      <c r="CD15" s="256">
        <f t="shared" si="40"/>
        <v>0</v>
      </c>
      <c r="CE15" s="256">
        <f t="shared" ref="CE15:CE36" si="41">SUM(CC15:CD15)</f>
        <v>0</v>
      </c>
      <c r="CF15" s="256"/>
      <c r="CG15" s="256">
        <f t="shared" ref="CG15:CG21" si="42">CA15-CE15</f>
        <v>0</v>
      </c>
    </row>
    <row r="16" spans="1:106">
      <c r="F16" s="265"/>
      <c r="G16" s="238"/>
      <c r="H16" s="238"/>
      <c r="J16" s="178">
        <f t="shared" si="21"/>
        <v>3</v>
      </c>
      <c r="L16" s="233">
        <f t="shared" si="22"/>
        <v>2020</v>
      </c>
      <c r="M16" s="238">
        <f>ROUND(IF($C$47+$F$23&gt;L16,$F$25*$F$30,0)+IF($C$48+$G$23&gt;L16,$G$25*$G$30,0)+IF($C$49+$H$23&gt;L16,$H$25*$H$30,0),0)</f>
        <v>0</v>
      </c>
      <c r="N16" s="253">
        <f t="shared" si="0"/>
        <v>2.6720000000000002</v>
      </c>
      <c r="O16" s="381">
        <f t="shared" si="23"/>
        <v>0</v>
      </c>
      <c r="P16" s="253">
        <f t="shared" si="1"/>
        <v>0</v>
      </c>
      <c r="Q16" s="254">
        <f t="shared" si="24"/>
        <v>0</v>
      </c>
      <c r="R16" s="382">
        <f t="shared" si="25"/>
        <v>0</v>
      </c>
      <c r="S16" s="377">
        <f t="shared" si="26"/>
        <v>0</v>
      </c>
      <c r="T16" s="254">
        <f t="shared" si="27"/>
        <v>152</v>
      </c>
      <c r="U16" s="383">
        <f t="shared" ref="U16:U36" si="43">ROUND(S16*T16,0)</f>
        <v>0</v>
      </c>
      <c r="V16" s="238">
        <f t="shared" si="28"/>
        <v>0</v>
      </c>
      <c r="W16" s="255">
        <f t="shared" si="2"/>
        <v>1.444</v>
      </c>
      <c r="X16" s="256">
        <f t="shared" si="3"/>
        <v>0</v>
      </c>
      <c r="Y16" s="256">
        <f>ROUND($H$11,0)</f>
        <v>0</v>
      </c>
      <c r="Z16" s="256">
        <f>ROUND($H$12,0)</f>
        <v>0</v>
      </c>
      <c r="AA16" s="254">
        <f t="shared" si="4"/>
        <v>0</v>
      </c>
      <c r="AB16" s="256">
        <f t="shared" si="5"/>
        <v>0</v>
      </c>
      <c r="AE16" s="233">
        <f t="shared" si="29"/>
        <v>2020</v>
      </c>
      <c r="AF16" s="256">
        <f t="shared" si="6"/>
        <v>0</v>
      </c>
      <c r="AG16" s="236">
        <f t="shared" si="7"/>
        <v>0</v>
      </c>
      <c r="AH16" s="256">
        <f t="shared" ref="AH16:AH36" si="44">+AG16+AF16</f>
        <v>0</v>
      </c>
      <c r="AJ16" s="257">
        <f t="shared" si="30"/>
        <v>0</v>
      </c>
      <c r="AK16" s="257">
        <f t="shared" si="30"/>
        <v>0</v>
      </c>
      <c r="AL16" s="258">
        <f t="shared" si="8"/>
        <v>0</v>
      </c>
      <c r="AN16" s="259">
        <f t="shared" si="9"/>
        <v>0</v>
      </c>
      <c r="AQ16" s="233">
        <f t="shared" si="31"/>
        <v>2020</v>
      </c>
      <c r="AR16" s="256">
        <f t="shared" si="10"/>
        <v>0</v>
      </c>
      <c r="AS16" s="256">
        <f t="shared" si="11"/>
        <v>0</v>
      </c>
      <c r="AT16" s="260">
        <f t="shared" si="12"/>
        <v>3.1E-2</v>
      </c>
      <c r="AU16" s="283">
        <f>ROUND((IF($C$47+$F$23&gt;$AQ16,$F$27*$F$30,0)+IF($C$48+$G$23&gt;AQ16,$G$27*$G$30,0)+IF($C$49+$H$23&gt;AQ16,$H$27*$H$30,0))*AT16,0)</f>
        <v>0</v>
      </c>
      <c r="AV16" s="253">
        <f t="shared" si="13"/>
        <v>0.40500000000000003</v>
      </c>
      <c r="AW16" s="256">
        <f t="shared" si="14"/>
        <v>0</v>
      </c>
      <c r="AX16" s="260"/>
      <c r="AY16" s="261"/>
      <c r="AZ16" s="256">
        <f t="shared" si="32"/>
        <v>0</v>
      </c>
      <c r="BA16" s="246"/>
      <c r="BB16" s="256">
        <f>ROUND($H$13,0)</f>
        <v>0</v>
      </c>
      <c r="BC16" s="256">
        <f>ROUND(($H$15*$H$30)-$Z$16,0)</f>
        <v>0</v>
      </c>
      <c r="BD16" s="262">
        <f t="shared" si="33"/>
        <v>0</v>
      </c>
      <c r="BE16" s="256">
        <f t="shared" si="15"/>
        <v>0</v>
      </c>
      <c r="BH16" s="233">
        <f t="shared" si="34"/>
        <v>2020</v>
      </c>
      <c r="BI16" s="256">
        <f>ROUND(H12,0)</f>
        <v>0</v>
      </c>
      <c r="BJ16" s="265">
        <f t="shared" si="16"/>
        <v>0</v>
      </c>
      <c r="BK16" s="263">
        <f t="shared" si="17"/>
        <v>5.8129999999999997</v>
      </c>
      <c r="BL16" s="256">
        <f t="shared" ref="BL16:BL36" si="45">ROUND(BJ16*BK16,0)</f>
        <v>0</v>
      </c>
      <c r="BM16" s="263">
        <f t="shared" si="18"/>
        <v>0.13100000000000001</v>
      </c>
      <c r="BN16" s="283">
        <f>ROUND((IF($C$47+$F$23&gt;BH16,$F$27*$F$30,0)+IF($C$49+$H$23&gt;BH16,$H$27*$H$30,0)+IF($C$48+$G$23&gt;BH16,$G$27*$G$30,0))*BM16,0)</f>
        <v>0</v>
      </c>
      <c r="BO16" s="264"/>
      <c r="BP16" s="256">
        <f t="shared" si="19"/>
        <v>0</v>
      </c>
      <c r="BR16" s="256">
        <f>ROUND($H$15*$H$30,0)</f>
        <v>0</v>
      </c>
      <c r="BS16" s="256"/>
      <c r="BT16" s="256">
        <f t="shared" si="35"/>
        <v>0</v>
      </c>
      <c r="BW16" s="233">
        <f t="shared" si="36"/>
        <v>2020</v>
      </c>
      <c r="BX16" s="256">
        <f t="shared" si="20"/>
        <v>0</v>
      </c>
      <c r="BY16" s="265">
        <f t="shared" si="37"/>
        <v>0</v>
      </c>
      <c r="BZ16" s="266">
        <f t="shared" si="38"/>
        <v>0</v>
      </c>
      <c r="CA16" s="256">
        <f t="shared" si="39"/>
        <v>0</v>
      </c>
      <c r="CC16" s="256">
        <f t="shared" si="40"/>
        <v>0</v>
      </c>
      <c r="CD16" s="256">
        <f t="shared" si="40"/>
        <v>0</v>
      </c>
      <c r="CE16" s="256">
        <f>SUM(CC16:CD16)</f>
        <v>0</v>
      </c>
      <c r="CF16" s="256"/>
      <c r="CG16" s="256">
        <f t="shared" si="42"/>
        <v>0</v>
      </c>
    </row>
    <row r="17" spans="1:106">
      <c r="A17" s="180" t="s">
        <v>280</v>
      </c>
      <c r="C17" s="219">
        <f>+'Gas Input Table Summary'!$E$12</f>
        <v>2.41</v>
      </c>
      <c r="D17" s="268"/>
      <c r="E17" s="180" t="s">
        <v>281</v>
      </c>
      <c r="F17" s="225">
        <f>+'Gas Input Table Summary'!$E$35</f>
        <v>0</v>
      </c>
      <c r="G17" s="226"/>
      <c r="H17" s="226"/>
      <c r="J17" s="178">
        <f t="shared" si="21"/>
        <v>4</v>
      </c>
      <c r="L17" s="233">
        <f t="shared" si="22"/>
        <v>2021</v>
      </c>
      <c r="M17" s="238">
        <f t="shared" ref="M17:M36" si="46">ROUND(IF($C$47+$F$23&gt;L17,$F$25*$F$30,0)+IF($C$48+$G$23&gt;L17,$G$25*$G$30,0)+IF($C$49+$H$23&gt;L17,$H$25*$H$30,0),0)</f>
        <v>0</v>
      </c>
      <c r="N17" s="253">
        <f t="shared" si="0"/>
        <v>2.766</v>
      </c>
      <c r="O17" s="381">
        <f t="shared" si="23"/>
        <v>0</v>
      </c>
      <c r="P17" s="253">
        <f t="shared" si="1"/>
        <v>0</v>
      </c>
      <c r="Q17" s="254">
        <f t="shared" si="24"/>
        <v>0</v>
      </c>
      <c r="R17" s="382">
        <f t="shared" si="25"/>
        <v>0</v>
      </c>
      <c r="S17" s="377">
        <f t="shared" si="26"/>
        <v>0</v>
      </c>
      <c r="T17" s="254">
        <f t="shared" si="27"/>
        <v>154</v>
      </c>
      <c r="U17" s="383">
        <f t="shared" si="43"/>
        <v>0</v>
      </c>
      <c r="V17" s="238">
        <f t="shared" si="28"/>
        <v>0</v>
      </c>
      <c r="W17" s="255">
        <f t="shared" si="2"/>
        <v>1.494</v>
      </c>
      <c r="X17" s="256">
        <f t="shared" si="3"/>
        <v>0</v>
      </c>
      <c r="Y17" s="256">
        <v>0</v>
      </c>
      <c r="Z17" s="256">
        <v>0</v>
      </c>
      <c r="AA17" s="254">
        <f t="shared" si="4"/>
        <v>0</v>
      </c>
      <c r="AB17" s="256">
        <f t="shared" si="5"/>
        <v>0</v>
      </c>
      <c r="AE17" s="233">
        <f t="shared" si="29"/>
        <v>2021</v>
      </c>
      <c r="AF17" s="256">
        <f t="shared" si="6"/>
        <v>0</v>
      </c>
      <c r="AG17" s="236">
        <f t="shared" si="7"/>
        <v>0</v>
      </c>
      <c r="AH17" s="256">
        <f t="shared" si="44"/>
        <v>0</v>
      </c>
      <c r="AJ17" s="257">
        <f t="shared" si="30"/>
        <v>0</v>
      </c>
      <c r="AK17" s="257">
        <f t="shared" si="30"/>
        <v>0</v>
      </c>
      <c r="AL17" s="258">
        <f t="shared" si="8"/>
        <v>0</v>
      </c>
      <c r="AN17" s="259">
        <f t="shared" si="9"/>
        <v>0</v>
      </c>
      <c r="AQ17" s="233">
        <f t="shared" si="31"/>
        <v>2021</v>
      </c>
      <c r="AR17" s="256">
        <f t="shared" si="10"/>
        <v>0</v>
      </c>
      <c r="AS17" s="256">
        <f t="shared" si="11"/>
        <v>0</v>
      </c>
      <c r="AT17" s="260">
        <f t="shared" si="12"/>
        <v>3.2000000000000001E-2</v>
      </c>
      <c r="AU17" s="283">
        <f t="shared" ref="AU17:AU36" si="47">ROUND((IF($C$47+$F$23&gt;$AQ17,$F$27*$F$30,0)+IF($C$48+$G$23&gt;AQ17,$G$27*$G$30,0)+IF($C$49+$H$23&gt;AQ17,$H$27*$H$30,0))*AT17,0)</f>
        <v>0</v>
      </c>
      <c r="AV17" s="253">
        <f t="shared" si="13"/>
        <v>0.41399999999999998</v>
      </c>
      <c r="AW17" s="256">
        <f t="shared" si="14"/>
        <v>0</v>
      </c>
      <c r="AX17" s="260"/>
      <c r="AY17" s="261"/>
      <c r="AZ17" s="256">
        <f t="shared" si="32"/>
        <v>0</v>
      </c>
      <c r="BA17" s="246"/>
      <c r="BB17" s="256">
        <v>0</v>
      </c>
      <c r="BC17" s="256">
        <v>0</v>
      </c>
      <c r="BD17" s="262">
        <f t="shared" si="33"/>
        <v>0</v>
      </c>
      <c r="BE17" s="256">
        <f t="shared" si="15"/>
        <v>0</v>
      </c>
      <c r="BH17" s="233">
        <f t="shared" si="34"/>
        <v>2021</v>
      </c>
      <c r="BI17" s="256">
        <v>0</v>
      </c>
      <c r="BJ17" s="265">
        <f t="shared" si="16"/>
        <v>0</v>
      </c>
      <c r="BK17" s="263">
        <f t="shared" si="17"/>
        <v>6.016</v>
      </c>
      <c r="BL17" s="256">
        <f t="shared" si="45"/>
        <v>0</v>
      </c>
      <c r="BM17" s="263">
        <f t="shared" si="18"/>
        <v>0.13500000000000001</v>
      </c>
      <c r="BN17" s="283">
        <f t="shared" ref="BN17:BN36" si="48">ROUND((IF($C$47+$F$23&gt;BH17,$F$27*$F$30,0)+IF($C$49+$H$23&gt;BH17,$H$27*$H$30,0)+IF($C$48+$G$23&gt;BH17,$G$27*$G$30,0))*BM17,0)</f>
        <v>0</v>
      </c>
      <c r="BO17" s="264"/>
      <c r="BP17" s="256">
        <f t="shared" si="19"/>
        <v>0</v>
      </c>
      <c r="BR17" s="256">
        <f t="shared" ref="BR17:BR36" si="49">+BC17</f>
        <v>0</v>
      </c>
      <c r="BS17" s="256"/>
      <c r="BT17" s="256">
        <f t="shared" si="35"/>
        <v>0</v>
      </c>
      <c r="BW17" s="233">
        <f t="shared" si="36"/>
        <v>2021</v>
      </c>
      <c r="BX17" s="256">
        <f t="shared" si="20"/>
        <v>0</v>
      </c>
      <c r="BY17" s="265">
        <f t="shared" si="37"/>
        <v>0</v>
      </c>
      <c r="BZ17" s="266">
        <f t="shared" si="38"/>
        <v>0</v>
      </c>
      <c r="CA17" s="256">
        <f t="shared" si="39"/>
        <v>0</v>
      </c>
      <c r="CC17" s="256">
        <f t="shared" si="40"/>
        <v>0</v>
      </c>
      <c r="CD17" s="256">
        <f t="shared" si="40"/>
        <v>0</v>
      </c>
      <c r="CE17" s="256">
        <f>SUM(CC17:CD17)</f>
        <v>0</v>
      </c>
      <c r="CF17" s="256"/>
      <c r="CG17" s="256">
        <f t="shared" si="42"/>
        <v>0</v>
      </c>
    </row>
    <row r="18" spans="1:106">
      <c r="A18" s="180" t="s">
        <v>245</v>
      </c>
      <c r="C18" s="221">
        <f>+'Gas Input Table Summary'!$E$13</f>
        <v>3.5000000000000003E-2</v>
      </c>
      <c r="E18" s="176" t="s">
        <v>282</v>
      </c>
      <c r="F18" s="269">
        <f>+'Gas Input Table Summary'!$E$38</f>
        <v>0</v>
      </c>
      <c r="G18" s="270"/>
      <c r="H18" s="270"/>
      <c r="J18" s="178">
        <f t="shared" si="21"/>
        <v>5</v>
      </c>
      <c r="L18" s="233">
        <f t="shared" si="22"/>
        <v>2022</v>
      </c>
      <c r="M18" s="238">
        <f t="shared" si="46"/>
        <v>0</v>
      </c>
      <c r="N18" s="253">
        <f t="shared" si="0"/>
        <v>2.8620000000000001</v>
      </c>
      <c r="O18" s="381">
        <f t="shared" si="23"/>
        <v>0</v>
      </c>
      <c r="P18" s="253">
        <f t="shared" si="1"/>
        <v>0</v>
      </c>
      <c r="Q18" s="254">
        <f t="shared" si="24"/>
        <v>0</v>
      </c>
      <c r="R18" s="382">
        <f t="shared" si="25"/>
        <v>0</v>
      </c>
      <c r="S18" s="377">
        <f t="shared" si="26"/>
        <v>0</v>
      </c>
      <c r="T18" s="254">
        <f t="shared" si="27"/>
        <v>155</v>
      </c>
      <c r="U18" s="383">
        <f t="shared" si="43"/>
        <v>0</v>
      </c>
      <c r="V18" s="238">
        <f t="shared" si="28"/>
        <v>0</v>
      </c>
      <c r="W18" s="255">
        <f t="shared" si="2"/>
        <v>1.546</v>
      </c>
      <c r="X18" s="256">
        <f t="shared" si="3"/>
        <v>0</v>
      </c>
      <c r="Y18" s="256">
        <v>0</v>
      </c>
      <c r="Z18" s="256">
        <v>0</v>
      </c>
      <c r="AA18" s="254">
        <f t="shared" si="4"/>
        <v>0</v>
      </c>
      <c r="AB18" s="256">
        <f t="shared" si="5"/>
        <v>0</v>
      </c>
      <c r="AE18" s="233">
        <f t="shared" si="29"/>
        <v>2022</v>
      </c>
      <c r="AF18" s="256">
        <f t="shared" si="6"/>
        <v>0</v>
      </c>
      <c r="AG18" s="236">
        <f t="shared" si="7"/>
        <v>0</v>
      </c>
      <c r="AH18" s="256">
        <f t="shared" si="44"/>
        <v>0</v>
      </c>
      <c r="AJ18" s="257">
        <f t="shared" si="30"/>
        <v>0</v>
      </c>
      <c r="AK18" s="257">
        <f t="shared" si="30"/>
        <v>0</v>
      </c>
      <c r="AL18" s="258">
        <f t="shared" si="8"/>
        <v>0</v>
      </c>
      <c r="AN18" s="259">
        <f t="shared" si="9"/>
        <v>0</v>
      </c>
      <c r="AQ18" s="233">
        <f t="shared" si="31"/>
        <v>2022</v>
      </c>
      <c r="AR18" s="256">
        <f t="shared" si="10"/>
        <v>0</v>
      </c>
      <c r="AS18" s="256">
        <f t="shared" si="11"/>
        <v>0</v>
      </c>
      <c r="AT18" s="260">
        <f t="shared" si="12"/>
        <v>3.3000000000000002E-2</v>
      </c>
      <c r="AU18" s="283">
        <f t="shared" si="47"/>
        <v>0</v>
      </c>
      <c r="AV18" s="253">
        <f t="shared" si="13"/>
        <v>0.42299999999999999</v>
      </c>
      <c r="AW18" s="256">
        <f t="shared" si="14"/>
        <v>0</v>
      </c>
      <c r="AX18" s="260"/>
      <c r="AY18" s="261"/>
      <c r="AZ18" s="256">
        <f t="shared" si="32"/>
        <v>0</v>
      </c>
      <c r="BA18" s="246"/>
      <c r="BB18" s="256">
        <v>0</v>
      </c>
      <c r="BC18" s="256">
        <v>0</v>
      </c>
      <c r="BD18" s="262">
        <f t="shared" si="33"/>
        <v>0</v>
      </c>
      <c r="BE18" s="256">
        <f t="shared" si="15"/>
        <v>0</v>
      </c>
      <c r="BH18" s="233">
        <f t="shared" si="34"/>
        <v>2022</v>
      </c>
      <c r="BI18" s="256">
        <v>0</v>
      </c>
      <c r="BJ18" s="265">
        <f t="shared" si="16"/>
        <v>0</v>
      </c>
      <c r="BK18" s="263">
        <f t="shared" si="17"/>
        <v>6.2270000000000003</v>
      </c>
      <c r="BL18" s="256">
        <f t="shared" si="45"/>
        <v>0</v>
      </c>
      <c r="BM18" s="263">
        <f t="shared" si="18"/>
        <v>0.14000000000000001</v>
      </c>
      <c r="BN18" s="283">
        <f t="shared" si="48"/>
        <v>0</v>
      </c>
      <c r="BO18" s="264"/>
      <c r="BP18" s="256">
        <f t="shared" si="19"/>
        <v>0</v>
      </c>
      <c r="BR18" s="256">
        <f t="shared" si="49"/>
        <v>0</v>
      </c>
      <c r="BS18" s="256"/>
      <c r="BT18" s="256">
        <f t="shared" si="35"/>
        <v>0</v>
      </c>
      <c r="BW18" s="233">
        <f t="shared" si="36"/>
        <v>2022</v>
      </c>
      <c r="BX18" s="256">
        <f t="shared" si="20"/>
        <v>0</v>
      </c>
      <c r="BY18" s="265">
        <f t="shared" si="37"/>
        <v>0</v>
      </c>
      <c r="BZ18" s="266">
        <f t="shared" si="38"/>
        <v>0</v>
      </c>
      <c r="CA18" s="256">
        <f t="shared" si="39"/>
        <v>0</v>
      </c>
      <c r="CC18" s="256">
        <f t="shared" si="40"/>
        <v>0</v>
      </c>
      <c r="CD18" s="256">
        <f t="shared" si="40"/>
        <v>0</v>
      </c>
      <c r="CE18" s="256">
        <f t="shared" si="41"/>
        <v>0</v>
      </c>
      <c r="CF18" s="256"/>
      <c r="CG18" s="256">
        <f t="shared" si="42"/>
        <v>0</v>
      </c>
      <c r="DB18" s="184" t="s">
        <v>247</v>
      </c>
    </row>
    <row r="19" spans="1:106">
      <c r="C19" s="180"/>
      <c r="G19" s="191"/>
      <c r="H19" s="191"/>
      <c r="J19" s="178">
        <f t="shared" si="21"/>
        <v>6</v>
      </c>
      <c r="L19" s="233">
        <f t="shared" si="22"/>
        <v>2023</v>
      </c>
      <c r="M19" s="238">
        <f t="shared" si="46"/>
        <v>0</v>
      </c>
      <c r="N19" s="253">
        <f t="shared" si="0"/>
        <v>2.9630000000000001</v>
      </c>
      <c r="O19" s="381">
        <f t="shared" si="23"/>
        <v>0</v>
      </c>
      <c r="P19" s="253">
        <f t="shared" si="1"/>
        <v>0</v>
      </c>
      <c r="Q19" s="254">
        <f t="shared" si="24"/>
        <v>0</v>
      </c>
      <c r="R19" s="382">
        <f t="shared" si="25"/>
        <v>0</v>
      </c>
      <c r="S19" s="377">
        <f t="shared" si="26"/>
        <v>0</v>
      </c>
      <c r="T19" s="254">
        <f t="shared" si="27"/>
        <v>157</v>
      </c>
      <c r="U19" s="383">
        <f t="shared" si="43"/>
        <v>0</v>
      </c>
      <c r="V19" s="238">
        <f t="shared" si="28"/>
        <v>0</v>
      </c>
      <c r="W19" s="255">
        <f t="shared" si="2"/>
        <v>1.6</v>
      </c>
      <c r="X19" s="256">
        <f t="shared" si="3"/>
        <v>0</v>
      </c>
      <c r="Y19" s="256">
        <v>0</v>
      </c>
      <c r="Z19" s="256">
        <v>0</v>
      </c>
      <c r="AA19" s="254">
        <f t="shared" si="4"/>
        <v>0</v>
      </c>
      <c r="AB19" s="256">
        <f t="shared" si="5"/>
        <v>0</v>
      </c>
      <c r="AE19" s="233">
        <f t="shared" si="29"/>
        <v>2023</v>
      </c>
      <c r="AF19" s="256">
        <f t="shared" si="6"/>
        <v>0</v>
      </c>
      <c r="AG19" s="236">
        <f t="shared" si="7"/>
        <v>0</v>
      </c>
      <c r="AH19" s="256">
        <f t="shared" si="44"/>
        <v>0</v>
      </c>
      <c r="AJ19" s="257">
        <f t="shared" si="30"/>
        <v>0</v>
      </c>
      <c r="AK19" s="257">
        <f t="shared" si="30"/>
        <v>0</v>
      </c>
      <c r="AL19" s="258">
        <f t="shared" si="8"/>
        <v>0</v>
      </c>
      <c r="AN19" s="259">
        <f t="shared" si="9"/>
        <v>0</v>
      </c>
      <c r="AQ19" s="233">
        <f t="shared" si="31"/>
        <v>2023</v>
      </c>
      <c r="AR19" s="256">
        <f t="shared" si="10"/>
        <v>0</v>
      </c>
      <c r="AS19" s="256">
        <f t="shared" si="11"/>
        <v>0</v>
      </c>
      <c r="AT19" s="260">
        <f t="shared" si="12"/>
        <v>3.4000000000000002E-2</v>
      </c>
      <c r="AU19" s="283">
        <f t="shared" si="47"/>
        <v>0</v>
      </c>
      <c r="AV19" s="253">
        <f t="shared" si="13"/>
        <v>0.432</v>
      </c>
      <c r="AW19" s="256">
        <f t="shared" si="14"/>
        <v>0</v>
      </c>
      <c r="AX19" s="260"/>
      <c r="AY19" s="261"/>
      <c r="AZ19" s="256">
        <f t="shared" si="32"/>
        <v>0</v>
      </c>
      <c r="BA19" s="246"/>
      <c r="BB19" s="256">
        <v>0</v>
      </c>
      <c r="BC19" s="256">
        <v>0</v>
      </c>
      <c r="BD19" s="262">
        <f t="shared" si="33"/>
        <v>0</v>
      </c>
      <c r="BE19" s="256">
        <f t="shared" si="15"/>
        <v>0</v>
      </c>
      <c r="BH19" s="233">
        <f t="shared" si="34"/>
        <v>2023</v>
      </c>
      <c r="BI19" s="256">
        <v>0</v>
      </c>
      <c r="BJ19" s="265">
        <f t="shared" si="16"/>
        <v>0</v>
      </c>
      <c r="BK19" s="263">
        <f t="shared" si="17"/>
        <v>6.4450000000000003</v>
      </c>
      <c r="BL19" s="256">
        <f t="shared" si="45"/>
        <v>0</v>
      </c>
      <c r="BM19" s="263">
        <f t="shared" si="18"/>
        <v>0.14499999999999999</v>
      </c>
      <c r="BN19" s="283">
        <f t="shared" si="48"/>
        <v>0</v>
      </c>
      <c r="BO19" s="264"/>
      <c r="BP19" s="256">
        <f t="shared" si="19"/>
        <v>0</v>
      </c>
      <c r="BR19" s="256">
        <f t="shared" si="49"/>
        <v>0</v>
      </c>
      <c r="BS19" s="256"/>
      <c r="BT19" s="256">
        <f t="shared" si="35"/>
        <v>0</v>
      </c>
      <c r="BW19" s="233">
        <f t="shared" si="36"/>
        <v>2023</v>
      </c>
      <c r="BX19" s="256">
        <f t="shared" si="20"/>
        <v>0</v>
      </c>
      <c r="BY19" s="265">
        <f t="shared" si="37"/>
        <v>0</v>
      </c>
      <c r="BZ19" s="266">
        <f t="shared" si="38"/>
        <v>0</v>
      </c>
      <c r="CA19" s="256">
        <f t="shared" si="39"/>
        <v>0</v>
      </c>
      <c r="CC19" s="256">
        <f t="shared" si="40"/>
        <v>0</v>
      </c>
      <c r="CD19" s="256">
        <f t="shared" si="40"/>
        <v>0</v>
      </c>
      <c r="CE19" s="256">
        <f t="shared" si="41"/>
        <v>0</v>
      </c>
      <c r="CF19" s="256"/>
      <c r="CG19" s="256">
        <f t="shared" si="42"/>
        <v>0</v>
      </c>
    </row>
    <row r="20" spans="1:106">
      <c r="A20" s="180" t="s">
        <v>283</v>
      </c>
      <c r="C20" s="271">
        <f>+'Gas Input Table Summary'!$E$14</f>
        <v>147.66999999999999</v>
      </c>
      <c r="E20" s="180" t="s">
        <v>284</v>
      </c>
      <c r="F20" s="225">
        <f>+'Gas Input Table Summary'!$E$41</f>
        <v>0</v>
      </c>
      <c r="G20" s="226"/>
      <c r="H20" s="226"/>
      <c r="J20" s="178">
        <f t="shared" si="21"/>
        <v>7</v>
      </c>
      <c r="L20" s="233">
        <f t="shared" si="22"/>
        <v>2024</v>
      </c>
      <c r="M20" s="238">
        <f t="shared" si="46"/>
        <v>0</v>
      </c>
      <c r="N20" s="253">
        <f t="shared" si="0"/>
        <v>3.0659999999999998</v>
      </c>
      <c r="O20" s="381">
        <f t="shared" si="23"/>
        <v>0</v>
      </c>
      <c r="P20" s="253">
        <f t="shared" si="1"/>
        <v>0</v>
      </c>
      <c r="Q20" s="254">
        <f t="shared" si="24"/>
        <v>0</v>
      </c>
      <c r="R20" s="382">
        <f t="shared" si="25"/>
        <v>0</v>
      </c>
      <c r="S20" s="377">
        <f t="shared" si="26"/>
        <v>0</v>
      </c>
      <c r="T20" s="254">
        <f t="shared" si="27"/>
        <v>158</v>
      </c>
      <c r="U20" s="383">
        <f t="shared" si="43"/>
        <v>0</v>
      </c>
      <c r="V20" s="238">
        <f t="shared" si="28"/>
        <v>0</v>
      </c>
      <c r="W20" s="255">
        <f t="shared" si="2"/>
        <v>1.657</v>
      </c>
      <c r="X20" s="256">
        <f t="shared" si="3"/>
        <v>0</v>
      </c>
      <c r="Y20" s="256">
        <v>0</v>
      </c>
      <c r="Z20" s="256">
        <v>0</v>
      </c>
      <c r="AA20" s="254">
        <f t="shared" si="4"/>
        <v>0</v>
      </c>
      <c r="AB20" s="256">
        <f t="shared" si="5"/>
        <v>0</v>
      </c>
      <c r="AE20" s="233">
        <f t="shared" si="29"/>
        <v>2024</v>
      </c>
      <c r="AF20" s="256">
        <f t="shared" si="6"/>
        <v>0</v>
      </c>
      <c r="AG20" s="236">
        <f t="shared" si="7"/>
        <v>0</v>
      </c>
      <c r="AH20" s="256">
        <f t="shared" si="44"/>
        <v>0</v>
      </c>
      <c r="AJ20" s="257">
        <f t="shared" si="30"/>
        <v>0</v>
      </c>
      <c r="AK20" s="257">
        <f t="shared" si="30"/>
        <v>0</v>
      </c>
      <c r="AL20" s="258">
        <f t="shared" si="8"/>
        <v>0</v>
      </c>
      <c r="AN20" s="259">
        <f t="shared" si="9"/>
        <v>0</v>
      </c>
      <c r="AQ20" s="233">
        <f t="shared" si="31"/>
        <v>2024</v>
      </c>
      <c r="AR20" s="256">
        <f t="shared" si="10"/>
        <v>0</v>
      </c>
      <c r="AS20" s="256">
        <f t="shared" si="11"/>
        <v>0</v>
      </c>
      <c r="AT20" s="260">
        <f t="shared" si="12"/>
        <v>3.5999999999999997E-2</v>
      </c>
      <c r="AU20" s="283">
        <f t="shared" si="47"/>
        <v>0</v>
      </c>
      <c r="AV20" s="253">
        <f t="shared" si="13"/>
        <v>0.441</v>
      </c>
      <c r="AW20" s="256">
        <f t="shared" si="14"/>
        <v>0</v>
      </c>
      <c r="AX20" s="260"/>
      <c r="AY20" s="261"/>
      <c r="AZ20" s="256">
        <f t="shared" si="32"/>
        <v>0</v>
      </c>
      <c r="BA20" s="246"/>
      <c r="BB20" s="256">
        <v>0</v>
      </c>
      <c r="BC20" s="256">
        <v>0</v>
      </c>
      <c r="BD20" s="262">
        <f t="shared" si="33"/>
        <v>0</v>
      </c>
      <c r="BE20" s="256">
        <f t="shared" si="15"/>
        <v>0</v>
      </c>
      <c r="BH20" s="233">
        <f t="shared" si="34"/>
        <v>2024</v>
      </c>
      <c r="BI20" s="256">
        <v>0</v>
      </c>
      <c r="BJ20" s="265">
        <f t="shared" si="16"/>
        <v>0</v>
      </c>
      <c r="BK20" s="263">
        <f t="shared" si="17"/>
        <v>6.6710000000000003</v>
      </c>
      <c r="BL20" s="256">
        <f t="shared" si="45"/>
        <v>0</v>
      </c>
      <c r="BM20" s="263">
        <f t="shared" si="18"/>
        <v>0.15</v>
      </c>
      <c r="BN20" s="283">
        <f t="shared" si="48"/>
        <v>0</v>
      </c>
      <c r="BO20" s="264"/>
      <c r="BP20" s="256">
        <f t="shared" si="19"/>
        <v>0</v>
      </c>
      <c r="BR20" s="256">
        <f t="shared" si="49"/>
        <v>0</v>
      </c>
      <c r="BS20" s="256"/>
      <c r="BT20" s="256">
        <f t="shared" si="35"/>
        <v>0</v>
      </c>
      <c r="BW20" s="233">
        <f t="shared" si="36"/>
        <v>2024</v>
      </c>
      <c r="BX20" s="256">
        <f t="shared" si="20"/>
        <v>0</v>
      </c>
      <c r="BY20" s="265">
        <f t="shared" si="37"/>
        <v>0</v>
      </c>
      <c r="BZ20" s="266">
        <f t="shared" si="38"/>
        <v>0</v>
      </c>
      <c r="CA20" s="256">
        <f t="shared" si="39"/>
        <v>0</v>
      </c>
      <c r="CC20" s="256">
        <f t="shared" si="40"/>
        <v>0</v>
      </c>
      <c r="CD20" s="256">
        <f t="shared" si="40"/>
        <v>0</v>
      </c>
      <c r="CE20" s="256">
        <f t="shared" si="41"/>
        <v>0</v>
      </c>
      <c r="CF20" s="256"/>
      <c r="CG20" s="256">
        <f t="shared" si="42"/>
        <v>0</v>
      </c>
      <c r="DB20" s="233"/>
    </row>
    <row r="21" spans="1:106">
      <c r="A21" s="180" t="s">
        <v>245</v>
      </c>
      <c r="C21" s="221">
        <f>+'Gas Input Table Summary'!$E$15</f>
        <v>0.01</v>
      </c>
      <c r="E21" s="176" t="s">
        <v>282</v>
      </c>
      <c r="F21" s="269">
        <f>+'Gas Input Table Summary'!$E$44</f>
        <v>0</v>
      </c>
      <c r="G21" s="270"/>
      <c r="H21" s="270"/>
      <c r="J21" s="178">
        <f t="shared" si="21"/>
        <v>8</v>
      </c>
      <c r="L21" s="233">
        <f t="shared" si="22"/>
        <v>2025</v>
      </c>
      <c r="M21" s="238">
        <f t="shared" si="46"/>
        <v>0</v>
      </c>
      <c r="N21" s="253">
        <f t="shared" si="0"/>
        <v>3.1739999999999999</v>
      </c>
      <c r="O21" s="381">
        <f t="shared" si="23"/>
        <v>0</v>
      </c>
      <c r="P21" s="253">
        <f t="shared" si="1"/>
        <v>0</v>
      </c>
      <c r="Q21" s="254">
        <f t="shared" si="24"/>
        <v>0</v>
      </c>
      <c r="R21" s="382">
        <f t="shared" si="25"/>
        <v>0</v>
      </c>
      <c r="S21" s="377">
        <f t="shared" si="26"/>
        <v>0</v>
      </c>
      <c r="T21" s="254">
        <f t="shared" si="27"/>
        <v>160</v>
      </c>
      <c r="U21" s="383">
        <f t="shared" si="43"/>
        <v>0</v>
      </c>
      <c r="V21" s="238">
        <f t="shared" si="28"/>
        <v>0</v>
      </c>
      <c r="W21" s="255">
        <f t="shared" si="2"/>
        <v>1.714</v>
      </c>
      <c r="X21" s="256">
        <f t="shared" si="3"/>
        <v>0</v>
      </c>
      <c r="Y21" s="256">
        <v>0</v>
      </c>
      <c r="Z21" s="256">
        <v>0</v>
      </c>
      <c r="AA21" s="254">
        <f t="shared" si="4"/>
        <v>0</v>
      </c>
      <c r="AB21" s="256">
        <f t="shared" si="5"/>
        <v>0</v>
      </c>
      <c r="AE21" s="233">
        <f t="shared" si="29"/>
        <v>2025</v>
      </c>
      <c r="AF21" s="256">
        <f t="shared" si="6"/>
        <v>0</v>
      </c>
      <c r="AG21" s="236">
        <f t="shared" si="7"/>
        <v>0</v>
      </c>
      <c r="AH21" s="256">
        <f t="shared" si="44"/>
        <v>0</v>
      </c>
      <c r="AJ21" s="257">
        <f t="shared" si="30"/>
        <v>0</v>
      </c>
      <c r="AK21" s="257">
        <f t="shared" si="30"/>
        <v>0</v>
      </c>
      <c r="AL21" s="258">
        <f t="shared" si="8"/>
        <v>0</v>
      </c>
      <c r="AN21" s="259">
        <f t="shared" si="9"/>
        <v>0</v>
      </c>
      <c r="AQ21" s="233">
        <f t="shared" si="31"/>
        <v>2025</v>
      </c>
      <c r="AR21" s="256">
        <f t="shared" si="10"/>
        <v>0</v>
      </c>
      <c r="AS21" s="256">
        <f t="shared" si="11"/>
        <v>0</v>
      </c>
      <c r="AT21" s="260">
        <f t="shared" si="12"/>
        <v>3.6999999999999998E-2</v>
      </c>
      <c r="AU21" s="283">
        <f t="shared" si="47"/>
        <v>0</v>
      </c>
      <c r="AV21" s="253">
        <f t="shared" si="13"/>
        <v>0.45100000000000001</v>
      </c>
      <c r="AW21" s="256">
        <f t="shared" si="14"/>
        <v>0</v>
      </c>
      <c r="AX21" s="260"/>
      <c r="AY21" s="261"/>
      <c r="AZ21" s="256">
        <f t="shared" si="32"/>
        <v>0</v>
      </c>
      <c r="BA21" s="246"/>
      <c r="BB21" s="256">
        <v>0</v>
      </c>
      <c r="BC21" s="256">
        <v>0</v>
      </c>
      <c r="BD21" s="262">
        <f t="shared" si="33"/>
        <v>0</v>
      </c>
      <c r="BE21" s="256">
        <f t="shared" si="15"/>
        <v>0</v>
      </c>
      <c r="BH21" s="233">
        <f t="shared" si="34"/>
        <v>2025</v>
      </c>
      <c r="BI21" s="256">
        <v>0</v>
      </c>
      <c r="BJ21" s="265">
        <f t="shared" si="16"/>
        <v>0</v>
      </c>
      <c r="BK21" s="263">
        <f t="shared" si="17"/>
        <v>6.9039999999999999</v>
      </c>
      <c r="BL21" s="256">
        <f t="shared" si="45"/>
        <v>0</v>
      </c>
      <c r="BM21" s="263">
        <f t="shared" si="18"/>
        <v>0.155</v>
      </c>
      <c r="BN21" s="283">
        <f t="shared" si="48"/>
        <v>0</v>
      </c>
      <c r="BO21" s="264"/>
      <c r="BP21" s="256">
        <f t="shared" si="19"/>
        <v>0</v>
      </c>
      <c r="BR21" s="256">
        <f t="shared" si="49"/>
        <v>0</v>
      </c>
      <c r="BS21" s="256"/>
      <c r="BT21" s="256">
        <f t="shared" si="35"/>
        <v>0</v>
      </c>
      <c r="BW21" s="233">
        <f t="shared" si="36"/>
        <v>2025</v>
      </c>
      <c r="BX21" s="256">
        <f t="shared" si="20"/>
        <v>0</v>
      </c>
      <c r="BY21" s="265">
        <f t="shared" si="37"/>
        <v>0</v>
      </c>
      <c r="BZ21" s="266">
        <f t="shared" si="38"/>
        <v>0</v>
      </c>
      <c r="CA21" s="256">
        <f t="shared" si="39"/>
        <v>0</v>
      </c>
      <c r="CC21" s="256">
        <f t="shared" si="40"/>
        <v>0</v>
      </c>
      <c r="CD21" s="256">
        <f t="shared" si="40"/>
        <v>0</v>
      </c>
      <c r="CE21" s="256">
        <f t="shared" si="41"/>
        <v>0</v>
      </c>
      <c r="CF21" s="256"/>
      <c r="CG21" s="256">
        <f t="shared" si="42"/>
        <v>0</v>
      </c>
      <c r="DB21" s="178">
        <f>$J14</f>
        <v>1</v>
      </c>
    </row>
    <row r="22" spans="1:106">
      <c r="F22" s="236"/>
      <c r="G22" s="237"/>
      <c r="H22" s="237"/>
      <c r="J22" s="178">
        <f t="shared" si="21"/>
        <v>9</v>
      </c>
      <c r="L22" s="233">
        <f t="shared" si="22"/>
        <v>2026</v>
      </c>
      <c r="M22" s="238">
        <f t="shared" si="46"/>
        <v>0</v>
      </c>
      <c r="N22" s="253">
        <f t="shared" si="0"/>
        <v>3.2850000000000001</v>
      </c>
      <c r="O22" s="381">
        <f t="shared" si="23"/>
        <v>0</v>
      </c>
      <c r="P22" s="253">
        <f t="shared" si="1"/>
        <v>0</v>
      </c>
      <c r="Q22" s="254">
        <f t="shared" si="24"/>
        <v>0</v>
      </c>
      <c r="R22" s="382">
        <f t="shared" si="25"/>
        <v>0</v>
      </c>
      <c r="S22" s="377">
        <f t="shared" si="26"/>
        <v>0</v>
      </c>
      <c r="T22" s="254">
        <f t="shared" si="27"/>
        <v>162</v>
      </c>
      <c r="U22" s="383">
        <f t="shared" si="43"/>
        <v>0</v>
      </c>
      <c r="V22" s="238">
        <f t="shared" si="28"/>
        <v>0</v>
      </c>
      <c r="W22" s="255">
        <f t="shared" si="2"/>
        <v>1.774</v>
      </c>
      <c r="X22" s="256">
        <f t="shared" si="3"/>
        <v>0</v>
      </c>
      <c r="Y22" s="256">
        <v>0</v>
      </c>
      <c r="Z22" s="256">
        <v>0</v>
      </c>
      <c r="AA22" s="254">
        <f t="shared" si="4"/>
        <v>0</v>
      </c>
      <c r="AB22" s="256">
        <f t="shared" si="5"/>
        <v>0</v>
      </c>
      <c r="AE22" s="233">
        <f t="shared" si="29"/>
        <v>2026</v>
      </c>
      <c r="AF22" s="256">
        <f t="shared" si="6"/>
        <v>0</v>
      </c>
      <c r="AG22" s="236">
        <f t="shared" si="7"/>
        <v>0</v>
      </c>
      <c r="AH22" s="256">
        <f t="shared" si="44"/>
        <v>0</v>
      </c>
      <c r="AJ22" s="257">
        <f t="shared" si="30"/>
        <v>0</v>
      </c>
      <c r="AK22" s="257">
        <f t="shared" si="30"/>
        <v>0</v>
      </c>
      <c r="AL22" s="258">
        <f t="shared" si="8"/>
        <v>0</v>
      </c>
      <c r="AN22" s="259">
        <f t="shared" si="9"/>
        <v>0</v>
      </c>
      <c r="AQ22" s="233">
        <f t="shared" si="31"/>
        <v>2026</v>
      </c>
      <c r="AR22" s="256">
        <f t="shared" si="10"/>
        <v>0</v>
      </c>
      <c r="AS22" s="256">
        <f t="shared" si="11"/>
        <v>0</v>
      </c>
      <c r="AT22" s="260">
        <f t="shared" si="12"/>
        <v>3.7999999999999999E-2</v>
      </c>
      <c r="AU22" s="283">
        <f t="shared" si="47"/>
        <v>0</v>
      </c>
      <c r="AV22" s="253">
        <f t="shared" si="13"/>
        <v>0.46100000000000002</v>
      </c>
      <c r="AW22" s="256">
        <f t="shared" si="14"/>
        <v>0</v>
      </c>
      <c r="AX22" s="260"/>
      <c r="AY22" s="261"/>
      <c r="AZ22" s="256">
        <f t="shared" si="32"/>
        <v>0</v>
      </c>
      <c r="BA22" s="246"/>
      <c r="BB22" s="256">
        <v>0</v>
      </c>
      <c r="BC22" s="256">
        <v>0</v>
      </c>
      <c r="BD22" s="262">
        <f t="shared" si="33"/>
        <v>0</v>
      </c>
      <c r="BE22" s="256">
        <f t="shared" si="15"/>
        <v>0</v>
      </c>
      <c r="BH22" s="233">
        <f t="shared" si="34"/>
        <v>2026</v>
      </c>
      <c r="BI22" s="256">
        <v>0</v>
      </c>
      <c r="BJ22" s="265">
        <f t="shared" si="16"/>
        <v>0</v>
      </c>
      <c r="BK22" s="263">
        <f t="shared" si="17"/>
        <v>7.1459999999999999</v>
      </c>
      <c r="BL22" s="256">
        <f t="shared" si="45"/>
        <v>0</v>
      </c>
      <c r="BM22" s="263">
        <f t="shared" si="18"/>
        <v>0.161</v>
      </c>
      <c r="BN22" s="283">
        <f t="shared" si="48"/>
        <v>0</v>
      </c>
      <c r="BO22" s="264"/>
      <c r="BP22" s="256">
        <f t="shared" si="19"/>
        <v>0</v>
      </c>
      <c r="BR22" s="256">
        <f t="shared" si="49"/>
        <v>0</v>
      </c>
      <c r="BS22" s="256"/>
      <c r="BT22" s="256">
        <f t="shared" si="35"/>
        <v>0</v>
      </c>
      <c r="BW22" s="233">
        <f t="shared" si="36"/>
        <v>2026</v>
      </c>
      <c r="BX22" s="256">
        <f t="shared" si="20"/>
        <v>0</v>
      </c>
      <c r="BY22" s="265">
        <f t="shared" si="37"/>
        <v>0</v>
      </c>
      <c r="BZ22" s="266">
        <f t="shared" si="38"/>
        <v>0</v>
      </c>
      <c r="CA22" s="256">
        <f t="shared" si="39"/>
        <v>0</v>
      </c>
      <c r="CC22" s="256">
        <f t="shared" si="40"/>
        <v>0</v>
      </c>
      <c r="CD22" s="256">
        <f t="shared" si="40"/>
        <v>0</v>
      </c>
      <c r="CE22" s="256">
        <f t="shared" si="41"/>
        <v>0</v>
      </c>
      <c r="CF22" s="256"/>
      <c r="CG22" s="256">
        <f>CA22-CE22</f>
        <v>0</v>
      </c>
      <c r="DB22" s="178">
        <f>$J15</f>
        <v>2</v>
      </c>
    </row>
    <row r="23" spans="1:106">
      <c r="A23" s="180" t="s">
        <v>285</v>
      </c>
      <c r="C23" s="272">
        <f>+'Gas Input Table Summary'!$E$16</f>
        <v>0.01</v>
      </c>
      <c r="E23" s="180" t="s">
        <v>286</v>
      </c>
      <c r="F23" s="384">
        <f>'Database Inputs'!D18</f>
        <v>15</v>
      </c>
      <c r="G23" s="274"/>
      <c r="H23" s="274"/>
      <c r="J23" s="178">
        <f t="shared" si="21"/>
        <v>10</v>
      </c>
      <c r="L23" s="233">
        <f t="shared" si="22"/>
        <v>2027</v>
      </c>
      <c r="M23" s="238">
        <f t="shared" si="46"/>
        <v>0</v>
      </c>
      <c r="N23" s="253">
        <f t="shared" si="0"/>
        <v>3.4</v>
      </c>
      <c r="O23" s="381">
        <f t="shared" si="23"/>
        <v>0</v>
      </c>
      <c r="P23" s="253">
        <f t="shared" si="1"/>
        <v>0</v>
      </c>
      <c r="Q23" s="254">
        <f t="shared" si="24"/>
        <v>0</v>
      </c>
      <c r="R23" s="382">
        <f t="shared" si="25"/>
        <v>0</v>
      </c>
      <c r="S23" s="377">
        <f t="shared" si="26"/>
        <v>0</v>
      </c>
      <c r="T23" s="254">
        <f t="shared" si="27"/>
        <v>163</v>
      </c>
      <c r="U23" s="383">
        <f t="shared" si="43"/>
        <v>0</v>
      </c>
      <c r="V23" s="238">
        <f t="shared" si="28"/>
        <v>0</v>
      </c>
      <c r="W23" s="255">
        <f t="shared" si="2"/>
        <v>1.837</v>
      </c>
      <c r="X23" s="256">
        <f t="shared" si="3"/>
        <v>0</v>
      </c>
      <c r="Y23" s="256">
        <v>0</v>
      </c>
      <c r="Z23" s="256">
        <v>0</v>
      </c>
      <c r="AA23" s="254">
        <f t="shared" si="4"/>
        <v>0</v>
      </c>
      <c r="AB23" s="256">
        <f t="shared" si="5"/>
        <v>0</v>
      </c>
      <c r="AE23" s="233">
        <f t="shared" si="29"/>
        <v>2027</v>
      </c>
      <c r="AF23" s="256">
        <f t="shared" si="6"/>
        <v>0</v>
      </c>
      <c r="AG23" s="236">
        <f t="shared" si="7"/>
        <v>0</v>
      </c>
      <c r="AH23" s="256">
        <f t="shared" si="44"/>
        <v>0</v>
      </c>
      <c r="AJ23" s="257">
        <f t="shared" si="30"/>
        <v>0</v>
      </c>
      <c r="AK23" s="257">
        <f t="shared" si="30"/>
        <v>0</v>
      </c>
      <c r="AL23" s="258">
        <f t="shared" si="8"/>
        <v>0</v>
      </c>
      <c r="AN23" s="259">
        <f t="shared" si="9"/>
        <v>0</v>
      </c>
      <c r="AQ23" s="233">
        <f t="shared" si="31"/>
        <v>2027</v>
      </c>
      <c r="AR23" s="256">
        <f t="shared" si="10"/>
        <v>0</v>
      </c>
      <c r="AS23" s="256">
        <f t="shared" si="11"/>
        <v>0</v>
      </c>
      <c r="AT23" s="260">
        <f t="shared" si="12"/>
        <v>0.04</v>
      </c>
      <c r="AU23" s="283">
        <f t="shared" si="47"/>
        <v>0</v>
      </c>
      <c r="AV23" s="253">
        <f t="shared" si="13"/>
        <v>0.47099999999999997</v>
      </c>
      <c r="AW23" s="256">
        <f t="shared" si="14"/>
        <v>0</v>
      </c>
      <c r="AX23" s="260"/>
      <c r="AY23" s="261"/>
      <c r="AZ23" s="256">
        <f t="shared" si="32"/>
        <v>0</v>
      </c>
      <c r="BA23" s="246"/>
      <c r="BB23" s="256">
        <v>0</v>
      </c>
      <c r="BC23" s="256">
        <v>0</v>
      </c>
      <c r="BD23" s="262">
        <f t="shared" si="33"/>
        <v>0</v>
      </c>
      <c r="BE23" s="256">
        <f t="shared" si="15"/>
        <v>0</v>
      </c>
      <c r="BH23" s="233">
        <f t="shared" si="34"/>
        <v>2027</v>
      </c>
      <c r="BI23" s="256">
        <v>0</v>
      </c>
      <c r="BJ23" s="265">
        <f t="shared" si="16"/>
        <v>0</v>
      </c>
      <c r="BK23" s="263">
        <f t="shared" si="17"/>
        <v>7.3959999999999999</v>
      </c>
      <c r="BL23" s="256">
        <f t="shared" si="45"/>
        <v>0</v>
      </c>
      <c r="BM23" s="263">
        <f t="shared" si="18"/>
        <v>0.16600000000000001</v>
      </c>
      <c r="BN23" s="283">
        <f t="shared" si="48"/>
        <v>0</v>
      </c>
      <c r="BO23" s="264"/>
      <c r="BP23" s="256">
        <f t="shared" si="19"/>
        <v>0</v>
      </c>
      <c r="BR23" s="256">
        <f t="shared" si="49"/>
        <v>0</v>
      </c>
      <c r="BS23" s="256"/>
      <c r="BT23" s="256">
        <f t="shared" si="35"/>
        <v>0</v>
      </c>
      <c r="BW23" s="233">
        <f t="shared" si="36"/>
        <v>2027</v>
      </c>
      <c r="BX23" s="256">
        <f t="shared" si="20"/>
        <v>0</v>
      </c>
      <c r="BY23" s="265">
        <f t="shared" si="37"/>
        <v>0</v>
      </c>
      <c r="BZ23" s="266">
        <f t="shared" si="38"/>
        <v>0</v>
      </c>
      <c r="CA23" s="256">
        <f t="shared" si="39"/>
        <v>0</v>
      </c>
      <c r="CC23" s="256">
        <f t="shared" si="40"/>
        <v>0</v>
      </c>
      <c r="CD23" s="256">
        <f t="shared" si="40"/>
        <v>0</v>
      </c>
      <c r="CE23" s="256">
        <f t="shared" si="41"/>
        <v>0</v>
      </c>
      <c r="CF23" s="256"/>
      <c r="CG23" s="256">
        <f t="shared" ref="CG23:CG36" si="50">CA23-CE23</f>
        <v>0</v>
      </c>
      <c r="DB23" s="178">
        <f>$J16</f>
        <v>3</v>
      </c>
    </row>
    <row r="24" spans="1:106">
      <c r="F24" s="236"/>
      <c r="G24" s="237"/>
      <c r="H24" s="237"/>
      <c r="J24" s="178">
        <f t="shared" si="21"/>
        <v>11</v>
      </c>
      <c r="L24" s="233">
        <f t="shared" si="22"/>
        <v>2028</v>
      </c>
      <c r="M24" s="238">
        <f t="shared" si="46"/>
        <v>0</v>
      </c>
      <c r="N24" s="253">
        <f t="shared" si="0"/>
        <v>3.5190000000000001</v>
      </c>
      <c r="O24" s="381">
        <f t="shared" si="23"/>
        <v>0</v>
      </c>
      <c r="P24" s="253">
        <f t="shared" si="1"/>
        <v>0</v>
      </c>
      <c r="Q24" s="254">
        <f t="shared" si="24"/>
        <v>0</v>
      </c>
      <c r="R24" s="382">
        <f t="shared" si="25"/>
        <v>0</v>
      </c>
      <c r="S24" s="377">
        <f t="shared" si="26"/>
        <v>0</v>
      </c>
      <c r="T24" s="254">
        <f t="shared" si="27"/>
        <v>165</v>
      </c>
      <c r="U24" s="383">
        <f t="shared" si="43"/>
        <v>0</v>
      </c>
      <c r="V24" s="238">
        <f t="shared" si="28"/>
        <v>0</v>
      </c>
      <c r="W24" s="255">
        <f t="shared" si="2"/>
        <v>1.901</v>
      </c>
      <c r="X24" s="256">
        <f t="shared" si="3"/>
        <v>0</v>
      </c>
      <c r="Y24" s="256">
        <v>0</v>
      </c>
      <c r="Z24" s="256">
        <v>0</v>
      </c>
      <c r="AA24" s="254">
        <f t="shared" si="4"/>
        <v>0</v>
      </c>
      <c r="AB24" s="256">
        <f t="shared" si="5"/>
        <v>0</v>
      </c>
      <c r="AE24" s="233">
        <f t="shared" si="29"/>
        <v>2028</v>
      </c>
      <c r="AF24" s="256">
        <f t="shared" si="6"/>
        <v>0</v>
      </c>
      <c r="AG24" s="236">
        <f t="shared" si="7"/>
        <v>0</v>
      </c>
      <c r="AH24" s="256">
        <f t="shared" si="44"/>
        <v>0</v>
      </c>
      <c r="AJ24" s="257">
        <f t="shared" si="30"/>
        <v>0</v>
      </c>
      <c r="AK24" s="257">
        <f t="shared" si="30"/>
        <v>0</v>
      </c>
      <c r="AL24" s="258">
        <f t="shared" si="8"/>
        <v>0</v>
      </c>
      <c r="AN24" s="259">
        <f t="shared" si="9"/>
        <v>0</v>
      </c>
      <c r="AQ24" s="233">
        <f t="shared" si="31"/>
        <v>2028</v>
      </c>
      <c r="AR24" s="256">
        <f t="shared" si="10"/>
        <v>0</v>
      </c>
      <c r="AS24" s="256">
        <f t="shared" si="11"/>
        <v>0</v>
      </c>
      <c r="AT24" s="260">
        <f t="shared" si="12"/>
        <v>4.1000000000000002E-2</v>
      </c>
      <c r="AU24" s="283">
        <f t="shared" si="47"/>
        <v>0</v>
      </c>
      <c r="AV24" s="253">
        <f t="shared" si="13"/>
        <v>0.48099999999999998</v>
      </c>
      <c r="AW24" s="256">
        <f t="shared" si="14"/>
        <v>0</v>
      </c>
      <c r="AX24" s="260"/>
      <c r="AY24" s="261"/>
      <c r="AZ24" s="256">
        <f t="shared" si="32"/>
        <v>0</v>
      </c>
      <c r="BA24" s="246"/>
      <c r="BB24" s="256">
        <v>0</v>
      </c>
      <c r="BC24" s="256">
        <v>0</v>
      </c>
      <c r="BD24" s="262">
        <f t="shared" si="33"/>
        <v>0</v>
      </c>
      <c r="BE24" s="256">
        <f t="shared" si="15"/>
        <v>0</v>
      </c>
      <c r="BH24" s="233">
        <f t="shared" si="34"/>
        <v>2028</v>
      </c>
      <c r="BI24" s="256">
        <v>0</v>
      </c>
      <c r="BJ24" s="265">
        <f t="shared" si="16"/>
        <v>0</v>
      </c>
      <c r="BK24" s="263">
        <f t="shared" si="17"/>
        <v>7.6550000000000002</v>
      </c>
      <c r="BL24" s="256">
        <f t="shared" si="45"/>
        <v>0</v>
      </c>
      <c r="BM24" s="263">
        <f t="shared" si="18"/>
        <v>0.17199999999999999</v>
      </c>
      <c r="BN24" s="283">
        <f t="shared" si="48"/>
        <v>0</v>
      </c>
      <c r="BO24" s="264"/>
      <c r="BP24" s="256">
        <f t="shared" si="19"/>
        <v>0</v>
      </c>
      <c r="BR24" s="256">
        <f t="shared" si="49"/>
        <v>0</v>
      </c>
      <c r="BS24" s="256"/>
      <c r="BT24" s="256">
        <f t="shared" si="35"/>
        <v>0</v>
      </c>
      <c r="BW24" s="233">
        <f t="shared" si="36"/>
        <v>2028</v>
      </c>
      <c r="BX24" s="256">
        <f t="shared" si="20"/>
        <v>0</v>
      </c>
      <c r="BY24" s="265">
        <f t="shared" si="37"/>
        <v>0</v>
      </c>
      <c r="BZ24" s="266">
        <f t="shared" si="38"/>
        <v>0</v>
      </c>
      <c r="CA24" s="256">
        <f t="shared" si="39"/>
        <v>0</v>
      </c>
      <c r="CC24" s="256">
        <f t="shared" si="40"/>
        <v>0</v>
      </c>
      <c r="CD24" s="256">
        <f t="shared" si="40"/>
        <v>0</v>
      </c>
      <c r="CE24" s="256">
        <f t="shared" si="41"/>
        <v>0</v>
      </c>
      <c r="CF24" s="256"/>
      <c r="CG24" s="256">
        <f t="shared" si="50"/>
        <v>0</v>
      </c>
      <c r="DB24" s="178">
        <f>$J17</f>
        <v>4</v>
      </c>
    </row>
    <row r="25" spans="1:106">
      <c r="A25" s="176" t="s">
        <v>287</v>
      </c>
      <c r="C25" s="219">
        <f>+'Gas Input Table Summary'!$E$17</f>
        <v>0</v>
      </c>
      <c r="E25" s="275" t="s">
        <v>288</v>
      </c>
      <c r="F25" s="276">
        <v>0</v>
      </c>
      <c r="G25" s="385"/>
      <c r="H25" s="385"/>
      <c r="J25" s="178">
        <f t="shared" si="21"/>
        <v>12</v>
      </c>
      <c r="L25" s="233">
        <f t="shared" si="22"/>
        <v>2029</v>
      </c>
      <c r="M25" s="238">
        <f t="shared" si="46"/>
        <v>0</v>
      </c>
      <c r="N25" s="253">
        <f t="shared" si="0"/>
        <v>3.6419999999999999</v>
      </c>
      <c r="O25" s="381">
        <f t="shared" si="23"/>
        <v>0</v>
      </c>
      <c r="P25" s="253">
        <f t="shared" si="1"/>
        <v>0</v>
      </c>
      <c r="Q25" s="254">
        <f t="shared" si="24"/>
        <v>0</v>
      </c>
      <c r="R25" s="382">
        <f t="shared" si="25"/>
        <v>0</v>
      </c>
      <c r="S25" s="377">
        <f t="shared" si="26"/>
        <v>0</v>
      </c>
      <c r="T25" s="254">
        <f t="shared" si="27"/>
        <v>166</v>
      </c>
      <c r="U25" s="383">
        <f t="shared" si="43"/>
        <v>0</v>
      </c>
      <c r="V25" s="238">
        <f t="shared" si="28"/>
        <v>0</v>
      </c>
      <c r="W25" s="255">
        <f t="shared" si="2"/>
        <v>1.9670000000000001</v>
      </c>
      <c r="X25" s="256">
        <f t="shared" si="3"/>
        <v>0</v>
      </c>
      <c r="Y25" s="256">
        <v>0</v>
      </c>
      <c r="Z25" s="256">
        <v>0</v>
      </c>
      <c r="AA25" s="254">
        <f t="shared" si="4"/>
        <v>0</v>
      </c>
      <c r="AB25" s="256">
        <f t="shared" si="5"/>
        <v>0</v>
      </c>
      <c r="AE25" s="233">
        <f t="shared" si="29"/>
        <v>2029</v>
      </c>
      <c r="AF25" s="256">
        <f t="shared" si="6"/>
        <v>0</v>
      </c>
      <c r="AG25" s="236">
        <f t="shared" si="7"/>
        <v>0</v>
      </c>
      <c r="AH25" s="256">
        <f t="shared" si="44"/>
        <v>0</v>
      </c>
      <c r="AJ25" s="257">
        <f t="shared" si="30"/>
        <v>0</v>
      </c>
      <c r="AK25" s="257">
        <f t="shared" si="30"/>
        <v>0</v>
      </c>
      <c r="AL25" s="258">
        <f t="shared" si="8"/>
        <v>0</v>
      </c>
      <c r="AN25" s="259">
        <f t="shared" si="9"/>
        <v>0</v>
      </c>
      <c r="AQ25" s="233">
        <f t="shared" si="31"/>
        <v>2029</v>
      </c>
      <c r="AR25" s="256">
        <f t="shared" si="10"/>
        <v>0</v>
      </c>
      <c r="AS25" s="256">
        <f t="shared" si="11"/>
        <v>0</v>
      </c>
      <c r="AT25" s="260">
        <f t="shared" si="12"/>
        <v>4.2000000000000003E-2</v>
      </c>
      <c r="AU25" s="283">
        <f t="shared" si="47"/>
        <v>0</v>
      </c>
      <c r="AV25" s="253">
        <f t="shared" si="13"/>
        <v>0.49099999999999999</v>
      </c>
      <c r="AW25" s="256">
        <f t="shared" si="14"/>
        <v>0</v>
      </c>
      <c r="AX25" s="260"/>
      <c r="AY25" s="261"/>
      <c r="AZ25" s="256">
        <f t="shared" si="32"/>
        <v>0</v>
      </c>
      <c r="BA25" s="246"/>
      <c r="BB25" s="256">
        <v>0</v>
      </c>
      <c r="BC25" s="256">
        <v>0</v>
      </c>
      <c r="BD25" s="262">
        <f t="shared" si="33"/>
        <v>0</v>
      </c>
      <c r="BE25" s="256">
        <f t="shared" si="15"/>
        <v>0</v>
      </c>
      <c r="BH25" s="233">
        <f t="shared" si="34"/>
        <v>2029</v>
      </c>
      <c r="BI25" s="256">
        <v>0</v>
      </c>
      <c r="BJ25" s="265">
        <f t="shared" si="16"/>
        <v>0</v>
      </c>
      <c r="BK25" s="263">
        <f t="shared" si="17"/>
        <v>7.923</v>
      </c>
      <c r="BL25" s="256">
        <f t="shared" si="45"/>
        <v>0</v>
      </c>
      <c r="BM25" s="263">
        <f t="shared" si="18"/>
        <v>0.17799999999999999</v>
      </c>
      <c r="BN25" s="283">
        <f t="shared" si="48"/>
        <v>0</v>
      </c>
      <c r="BO25" s="264"/>
      <c r="BP25" s="256">
        <f t="shared" si="19"/>
        <v>0</v>
      </c>
      <c r="BR25" s="256">
        <f t="shared" si="49"/>
        <v>0</v>
      </c>
      <c r="BS25" s="256"/>
      <c r="BT25" s="256">
        <f t="shared" si="35"/>
        <v>0</v>
      </c>
      <c r="BW25" s="233">
        <f t="shared" si="36"/>
        <v>2029</v>
      </c>
      <c r="BX25" s="256">
        <f t="shared" si="20"/>
        <v>0</v>
      </c>
      <c r="BY25" s="265">
        <f t="shared" si="37"/>
        <v>0</v>
      </c>
      <c r="BZ25" s="266">
        <f t="shared" si="38"/>
        <v>0</v>
      </c>
      <c r="CA25" s="256">
        <f t="shared" si="39"/>
        <v>0</v>
      </c>
      <c r="CC25" s="256">
        <f t="shared" si="40"/>
        <v>0</v>
      </c>
      <c r="CD25" s="256">
        <f t="shared" si="40"/>
        <v>0</v>
      </c>
      <c r="CE25" s="256">
        <f t="shared" si="41"/>
        <v>0</v>
      </c>
      <c r="CF25" s="256"/>
      <c r="CG25" s="256">
        <f t="shared" si="50"/>
        <v>0</v>
      </c>
      <c r="DB25" s="178"/>
    </row>
    <row r="26" spans="1:106">
      <c r="A26" s="180" t="s">
        <v>245</v>
      </c>
      <c r="C26" s="221">
        <f>+'Gas Input Table Summary'!$E$18</f>
        <v>0</v>
      </c>
      <c r="F26" s="236"/>
      <c r="G26" s="237"/>
      <c r="H26" s="237"/>
      <c r="J26" s="178">
        <f t="shared" si="21"/>
        <v>13</v>
      </c>
      <c r="L26" s="233">
        <f t="shared" si="22"/>
        <v>2030</v>
      </c>
      <c r="M26" s="238">
        <f t="shared" si="46"/>
        <v>0</v>
      </c>
      <c r="N26" s="253">
        <f t="shared" si="0"/>
        <v>3.7690000000000001</v>
      </c>
      <c r="O26" s="381">
        <f t="shared" si="23"/>
        <v>0</v>
      </c>
      <c r="P26" s="253">
        <f t="shared" si="1"/>
        <v>0</v>
      </c>
      <c r="Q26" s="254">
        <f t="shared" si="24"/>
        <v>0</v>
      </c>
      <c r="R26" s="382">
        <f t="shared" si="25"/>
        <v>0</v>
      </c>
      <c r="S26" s="377">
        <f t="shared" si="26"/>
        <v>0</v>
      </c>
      <c r="T26" s="254">
        <f t="shared" si="27"/>
        <v>168</v>
      </c>
      <c r="U26" s="383">
        <f t="shared" si="43"/>
        <v>0</v>
      </c>
      <c r="V26" s="238">
        <f t="shared" si="28"/>
        <v>0</v>
      </c>
      <c r="W26" s="255">
        <f t="shared" si="2"/>
        <v>2.036</v>
      </c>
      <c r="X26" s="256">
        <f t="shared" si="3"/>
        <v>0</v>
      </c>
      <c r="Y26" s="256">
        <v>0</v>
      </c>
      <c r="Z26" s="256">
        <v>0</v>
      </c>
      <c r="AA26" s="254">
        <f t="shared" si="4"/>
        <v>0</v>
      </c>
      <c r="AB26" s="256">
        <f t="shared" si="5"/>
        <v>0</v>
      </c>
      <c r="AE26" s="233">
        <f t="shared" si="29"/>
        <v>2030</v>
      </c>
      <c r="AF26" s="256">
        <f t="shared" si="6"/>
        <v>0</v>
      </c>
      <c r="AG26" s="236">
        <f t="shared" si="7"/>
        <v>0</v>
      </c>
      <c r="AH26" s="256">
        <f t="shared" si="44"/>
        <v>0</v>
      </c>
      <c r="AJ26" s="257">
        <f t="shared" si="30"/>
        <v>0</v>
      </c>
      <c r="AK26" s="257">
        <f t="shared" si="30"/>
        <v>0</v>
      </c>
      <c r="AL26" s="258">
        <f t="shared" si="8"/>
        <v>0</v>
      </c>
      <c r="AN26" s="259">
        <f t="shared" si="9"/>
        <v>0</v>
      </c>
      <c r="AQ26" s="233">
        <f t="shared" si="31"/>
        <v>2030</v>
      </c>
      <c r="AR26" s="256">
        <f t="shared" si="10"/>
        <v>0</v>
      </c>
      <c r="AS26" s="256">
        <f t="shared" si="11"/>
        <v>0</v>
      </c>
      <c r="AT26" s="260">
        <f t="shared" si="12"/>
        <v>4.3999999999999997E-2</v>
      </c>
      <c r="AU26" s="283">
        <f t="shared" si="47"/>
        <v>0</v>
      </c>
      <c r="AV26" s="253">
        <f t="shared" si="13"/>
        <v>0.502</v>
      </c>
      <c r="AW26" s="256">
        <f t="shared" si="14"/>
        <v>0</v>
      </c>
      <c r="AX26" s="260"/>
      <c r="AY26" s="261"/>
      <c r="AZ26" s="256">
        <f t="shared" si="32"/>
        <v>0</v>
      </c>
      <c r="BA26" s="246"/>
      <c r="BB26" s="256">
        <v>0</v>
      </c>
      <c r="BC26" s="256">
        <v>0</v>
      </c>
      <c r="BD26" s="262">
        <f t="shared" si="33"/>
        <v>0</v>
      </c>
      <c r="BE26" s="256">
        <f t="shared" si="15"/>
        <v>0</v>
      </c>
      <c r="BH26" s="233">
        <f t="shared" si="34"/>
        <v>2030</v>
      </c>
      <c r="BI26" s="256">
        <v>0</v>
      </c>
      <c r="BJ26" s="265">
        <f t="shared" si="16"/>
        <v>0</v>
      </c>
      <c r="BK26" s="263">
        <f t="shared" si="17"/>
        <v>8.1999999999999993</v>
      </c>
      <c r="BL26" s="256">
        <f t="shared" si="45"/>
        <v>0</v>
      </c>
      <c r="BM26" s="263">
        <f t="shared" si="18"/>
        <v>0.184</v>
      </c>
      <c r="BN26" s="283">
        <f t="shared" si="48"/>
        <v>0</v>
      </c>
      <c r="BO26" s="264"/>
      <c r="BP26" s="256">
        <f t="shared" si="19"/>
        <v>0</v>
      </c>
      <c r="BR26" s="256">
        <f t="shared" si="49"/>
        <v>0</v>
      </c>
      <c r="BS26" s="256"/>
      <c r="BT26" s="256">
        <f t="shared" si="35"/>
        <v>0</v>
      </c>
      <c r="BW26" s="233">
        <f t="shared" si="36"/>
        <v>2030</v>
      </c>
      <c r="BX26" s="256">
        <f t="shared" si="20"/>
        <v>0</v>
      </c>
      <c r="BY26" s="265">
        <f t="shared" si="37"/>
        <v>0</v>
      </c>
      <c r="BZ26" s="266">
        <f t="shared" si="38"/>
        <v>0</v>
      </c>
      <c r="CA26" s="256">
        <f t="shared" si="39"/>
        <v>0</v>
      </c>
      <c r="CC26" s="256">
        <f t="shared" si="40"/>
        <v>0</v>
      </c>
      <c r="CD26" s="256">
        <f t="shared" si="40"/>
        <v>0</v>
      </c>
      <c r="CE26" s="256">
        <f t="shared" si="41"/>
        <v>0</v>
      </c>
      <c r="CF26" s="256"/>
      <c r="CG26" s="256">
        <f t="shared" si="50"/>
        <v>0</v>
      </c>
      <c r="DB26" s="178"/>
    </row>
    <row r="27" spans="1:106">
      <c r="A27" s="180"/>
      <c r="C27" s="221"/>
      <c r="E27" s="180" t="s">
        <v>289</v>
      </c>
      <c r="F27" s="265">
        <f>+'Database Inputs'!H18</f>
        <v>0</v>
      </c>
      <c r="G27" s="386"/>
      <c r="H27" s="386"/>
      <c r="J27" s="178">
        <f t="shared" si="21"/>
        <v>14</v>
      </c>
      <c r="L27" s="233">
        <f t="shared" si="22"/>
        <v>2031</v>
      </c>
      <c r="M27" s="238">
        <f t="shared" si="46"/>
        <v>0</v>
      </c>
      <c r="N27" s="253">
        <f t="shared" si="0"/>
        <v>3.9009999999999998</v>
      </c>
      <c r="O27" s="381">
        <f t="shared" si="23"/>
        <v>0</v>
      </c>
      <c r="P27" s="253">
        <f t="shared" si="1"/>
        <v>0</v>
      </c>
      <c r="Q27" s="254">
        <f t="shared" si="24"/>
        <v>0</v>
      </c>
      <c r="R27" s="382">
        <f t="shared" si="25"/>
        <v>0</v>
      </c>
      <c r="S27" s="377">
        <f t="shared" si="26"/>
        <v>0</v>
      </c>
      <c r="T27" s="254">
        <f t="shared" si="27"/>
        <v>170</v>
      </c>
      <c r="U27" s="383">
        <f t="shared" si="43"/>
        <v>0</v>
      </c>
      <c r="V27" s="238">
        <f t="shared" si="28"/>
        <v>0</v>
      </c>
      <c r="W27" s="255">
        <f t="shared" si="2"/>
        <v>2.1080000000000001</v>
      </c>
      <c r="X27" s="256">
        <f t="shared" si="3"/>
        <v>0</v>
      </c>
      <c r="Y27" s="256">
        <v>0</v>
      </c>
      <c r="Z27" s="256">
        <v>0</v>
      </c>
      <c r="AA27" s="254">
        <f t="shared" si="4"/>
        <v>0</v>
      </c>
      <c r="AB27" s="256">
        <f t="shared" si="5"/>
        <v>0</v>
      </c>
      <c r="AE27" s="233">
        <f t="shared" si="29"/>
        <v>2031</v>
      </c>
      <c r="AF27" s="256">
        <f t="shared" si="6"/>
        <v>0</v>
      </c>
      <c r="AG27" s="236">
        <f t="shared" si="7"/>
        <v>0</v>
      </c>
      <c r="AH27" s="256">
        <f t="shared" si="44"/>
        <v>0</v>
      </c>
      <c r="AJ27" s="257">
        <f t="shared" si="30"/>
        <v>0</v>
      </c>
      <c r="AK27" s="257">
        <f t="shared" si="30"/>
        <v>0</v>
      </c>
      <c r="AL27" s="258">
        <f t="shared" si="8"/>
        <v>0</v>
      </c>
      <c r="AN27" s="259">
        <f t="shared" si="9"/>
        <v>0</v>
      </c>
      <c r="AQ27" s="233">
        <f t="shared" si="31"/>
        <v>2031</v>
      </c>
      <c r="AR27" s="256">
        <f t="shared" si="10"/>
        <v>0</v>
      </c>
      <c r="AS27" s="256">
        <f t="shared" si="11"/>
        <v>0</v>
      </c>
      <c r="AT27" s="260">
        <f t="shared" si="12"/>
        <v>4.4999999999999998E-2</v>
      </c>
      <c r="AU27" s="283">
        <f t="shared" si="47"/>
        <v>0</v>
      </c>
      <c r="AV27" s="253">
        <f t="shared" si="13"/>
        <v>0.51300000000000001</v>
      </c>
      <c r="AW27" s="256">
        <f t="shared" si="14"/>
        <v>0</v>
      </c>
      <c r="AX27" s="260"/>
      <c r="AY27" s="261"/>
      <c r="AZ27" s="256">
        <f t="shared" si="32"/>
        <v>0</v>
      </c>
      <c r="BA27" s="246"/>
      <c r="BB27" s="256">
        <v>0</v>
      </c>
      <c r="BC27" s="256">
        <v>0</v>
      </c>
      <c r="BD27" s="262">
        <f t="shared" si="33"/>
        <v>0</v>
      </c>
      <c r="BE27" s="256">
        <f t="shared" si="15"/>
        <v>0</v>
      </c>
      <c r="BH27" s="233">
        <f t="shared" si="34"/>
        <v>2031</v>
      </c>
      <c r="BI27" s="256">
        <v>0</v>
      </c>
      <c r="BJ27" s="265">
        <f t="shared" si="16"/>
        <v>0</v>
      </c>
      <c r="BK27" s="263">
        <f t="shared" si="17"/>
        <v>8.4870000000000001</v>
      </c>
      <c r="BL27" s="256">
        <f t="shared" si="45"/>
        <v>0</v>
      </c>
      <c r="BM27" s="263">
        <f t="shared" si="18"/>
        <v>0.191</v>
      </c>
      <c r="BN27" s="283">
        <f t="shared" si="48"/>
        <v>0</v>
      </c>
      <c r="BO27" s="264"/>
      <c r="BP27" s="256">
        <f t="shared" si="19"/>
        <v>0</v>
      </c>
      <c r="BR27" s="256">
        <f t="shared" si="49"/>
        <v>0</v>
      </c>
      <c r="BS27" s="256"/>
      <c r="BT27" s="256">
        <f t="shared" si="35"/>
        <v>0</v>
      </c>
      <c r="BW27" s="233">
        <f t="shared" si="36"/>
        <v>2031</v>
      </c>
      <c r="BX27" s="256">
        <f t="shared" si="20"/>
        <v>0</v>
      </c>
      <c r="BY27" s="265">
        <f t="shared" si="37"/>
        <v>0</v>
      </c>
      <c r="BZ27" s="266">
        <f t="shared" si="38"/>
        <v>0</v>
      </c>
      <c r="CA27" s="256">
        <f t="shared" si="39"/>
        <v>0</v>
      </c>
      <c r="CC27" s="256">
        <f t="shared" si="40"/>
        <v>0</v>
      </c>
      <c r="CD27" s="256">
        <f t="shared" si="40"/>
        <v>0</v>
      </c>
      <c r="CE27" s="256">
        <f t="shared" si="41"/>
        <v>0</v>
      </c>
      <c r="CF27" s="256"/>
      <c r="CG27" s="256">
        <f t="shared" si="50"/>
        <v>0</v>
      </c>
      <c r="DB27" s="178"/>
    </row>
    <row r="28" spans="1:106">
      <c r="A28" s="180" t="s">
        <v>290</v>
      </c>
      <c r="C28" s="375">
        <f>+'Gas Input Table Summary'!$E$19</f>
        <v>2.6630000000000001E-2</v>
      </c>
      <c r="E28" s="180" t="s">
        <v>291</v>
      </c>
      <c r="F28" s="265">
        <v>0</v>
      </c>
      <c r="G28" s="386"/>
      <c r="H28" s="386"/>
      <c r="J28" s="178">
        <f t="shared" si="21"/>
        <v>15</v>
      </c>
      <c r="L28" s="233">
        <f t="shared" si="22"/>
        <v>2032</v>
      </c>
      <c r="M28" s="238">
        <f t="shared" si="46"/>
        <v>0</v>
      </c>
      <c r="N28" s="253">
        <f t="shared" si="0"/>
        <v>4.0380000000000003</v>
      </c>
      <c r="O28" s="381">
        <f t="shared" si="23"/>
        <v>0</v>
      </c>
      <c r="P28" s="253">
        <f t="shared" si="1"/>
        <v>0</v>
      </c>
      <c r="Q28" s="254">
        <f t="shared" si="24"/>
        <v>0</v>
      </c>
      <c r="R28" s="382">
        <f t="shared" si="25"/>
        <v>0</v>
      </c>
      <c r="S28" s="377">
        <f t="shared" si="26"/>
        <v>0</v>
      </c>
      <c r="T28" s="254">
        <f t="shared" si="27"/>
        <v>171</v>
      </c>
      <c r="U28" s="383">
        <f t="shared" si="43"/>
        <v>0</v>
      </c>
      <c r="V28" s="238">
        <f t="shared" si="28"/>
        <v>0</v>
      </c>
      <c r="W28" s="255">
        <f t="shared" si="2"/>
        <v>2.181</v>
      </c>
      <c r="X28" s="256">
        <f t="shared" si="3"/>
        <v>0</v>
      </c>
      <c r="Y28" s="256">
        <v>0</v>
      </c>
      <c r="Z28" s="256">
        <v>0</v>
      </c>
      <c r="AA28" s="254">
        <f t="shared" si="4"/>
        <v>0</v>
      </c>
      <c r="AB28" s="256">
        <f t="shared" si="5"/>
        <v>0</v>
      </c>
      <c r="AE28" s="233">
        <f t="shared" si="29"/>
        <v>2032</v>
      </c>
      <c r="AF28" s="256">
        <f t="shared" si="6"/>
        <v>0</v>
      </c>
      <c r="AG28" s="236">
        <f t="shared" si="7"/>
        <v>0</v>
      </c>
      <c r="AH28" s="256">
        <f t="shared" si="44"/>
        <v>0</v>
      </c>
      <c r="AJ28" s="257">
        <f t="shared" si="30"/>
        <v>0</v>
      </c>
      <c r="AK28" s="257">
        <f t="shared" si="30"/>
        <v>0</v>
      </c>
      <c r="AL28" s="258">
        <f t="shared" si="8"/>
        <v>0</v>
      </c>
      <c r="AN28" s="259">
        <f t="shared" si="9"/>
        <v>0</v>
      </c>
      <c r="AQ28" s="233">
        <f t="shared" si="31"/>
        <v>2032</v>
      </c>
      <c r="AR28" s="256">
        <f t="shared" si="10"/>
        <v>0</v>
      </c>
      <c r="AS28" s="256">
        <f t="shared" si="11"/>
        <v>0</v>
      </c>
      <c r="AT28" s="260">
        <f t="shared" si="12"/>
        <v>4.7E-2</v>
      </c>
      <c r="AU28" s="283">
        <f t="shared" si="47"/>
        <v>0</v>
      </c>
      <c r="AV28" s="253">
        <f t="shared" si="13"/>
        <v>0.52400000000000002</v>
      </c>
      <c r="AW28" s="256">
        <f t="shared" si="14"/>
        <v>0</v>
      </c>
      <c r="AX28" s="260"/>
      <c r="AY28" s="261"/>
      <c r="AZ28" s="256">
        <f t="shared" si="32"/>
        <v>0</v>
      </c>
      <c r="BA28" s="246"/>
      <c r="BB28" s="256">
        <v>0</v>
      </c>
      <c r="BC28" s="256">
        <v>0</v>
      </c>
      <c r="BD28" s="262">
        <f t="shared" si="33"/>
        <v>0</v>
      </c>
      <c r="BE28" s="256">
        <f t="shared" si="15"/>
        <v>0</v>
      </c>
      <c r="BH28" s="233">
        <f t="shared" si="34"/>
        <v>2032</v>
      </c>
      <c r="BI28" s="256">
        <v>0</v>
      </c>
      <c r="BJ28" s="265">
        <f t="shared" si="16"/>
        <v>0</v>
      </c>
      <c r="BK28" s="263">
        <f t="shared" si="17"/>
        <v>8.7840000000000007</v>
      </c>
      <c r="BL28" s="256">
        <f t="shared" si="45"/>
        <v>0</v>
      </c>
      <c r="BM28" s="263">
        <f t="shared" si="18"/>
        <v>0.19800000000000001</v>
      </c>
      <c r="BN28" s="283">
        <f t="shared" si="48"/>
        <v>0</v>
      </c>
      <c r="BO28" s="264"/>
      <c r="BP28" s="256">
        <f t="shared" si="19"/>
        <v>0</v>
      </c>
      <c r="BR28" s="256">
        <f t="shared" si="49"/>
        <v>0</v>
      </c>
      <c r="BS28" s="256"/>
      <c r="BT28" s="256">
        <f t="shared" si="35"/>
        <v>0</v>
      </c>
      <c r="BW28" s="233">
        <f t="shared" si="36"/>
        <v>2032</v>
      </c>
      <c r="BX28" s="256">
        <f t="shared" si="20"/>
        <v>0</v>
      </c>
      <c r="BY28" s="265">
        <f t="shared" si="37"/>
        <v>0</v>
      </c>
      <c r="BZ28" s="266">
        <f t="shared" si="38"/>
        <v>0</v>
      </c>
      <c r="CA28" s="256">
        <f t="shared" si="39"/>
        <v>0</v>
      </c>
      <c r="CC28" s="256">
        <f t="shared" si="40"/>
        <v>0</v>
      </c>
      <c r="CD28" s="256">
        <f t="shared" si="40"/>
        <v>0</v>
      </c>
      <c r="CE28" s="256">
        <f t="shared" si="41"/>
        <v>0</v>
      </c>
      <c r="CF28" s="256"/>
      <c r="CG28" s="256">
        <f t="shared" si="50"/>
        <v>0</v>
      </c>
      <c r="DB28" s="178"/>
    </row>
    <row r="29" spans="1:106">
      <c r="A29" s="180" t="s">
        <v>277</v>
      </c>
      <c r="C29" s="221">
        <f>+'Gas Input Table Summary'!$E$20</f>
        <v>3.5000000000000003E-2</v>
      </c>
      <c r="E29" s="180"/>
      <c r="F29" s="265"/>
      <c r="G29" s="238"/>
      <c r="H29" s="238"/>
      <c r="J29" s="178">
        <f t="shared" si="21"/>
        <v>16</v>
      </c>
      <c r="L29" s="233">
        <f t="shared" si="22"/>
        <v>2033</v>
      </c>
      <c r="M29" s="238">
        <f t="shared" si="46"/>
        <v>0</v>
      </c>
      <c r="N29" s="253">
        <f t="shared" si="0"/>
        <v>4.1790000000000003</v>
      </c>
      <c r="O29" s="381">
        <f t="shared" si="23"/>
        <v>0</v>
      </c>
      <c r="P29" s="253">
        <f t="shared" si="1"/>
        <v>0</v>
      </c>
      <c r="Q29" s="254">
        <f t="shared" si="24"/>
        <v>0</v>
      </c>
      <c r="R29" s="382">
        <f t="shared" si="25"/>
        <v>0</v>
      </c>
      <c r="S29" s="377">
        <f t="shared" si="26"/>
        <v>0</v>
      </c>
      <c r="T29" s="254">
        <f t="shared" si="27"/>
        <v>173</v>
      </c>
      <c r="U29" s="383">
        <f t="shared" si="43"/>
        <v>0</v>
      </c>
      <c r="V29" s="238">
        <f t="shared" si="28"/>
        <v>0</v>
      </c>
      <c r="W29" s="255">
        <f t="shared" si="2"/>
        <v>2.258</v>
      </c>
      <c r="X29" s="256">
        <f t="shared" si="3"/>
        <v>0</v>
      </c>
      <c r="Y29" s="278">
        <v>0</v>
      </c>
      <c r="Z29" s="278">
        <v>0</v>
      </c>
      <c r="AA29" s="287">
        <f t="shared" si="4"/>
        <v>0</v>
      </c>
      <c r="AB29" s="278">
        <f t="shared" si="5"/>
        <v>0</v>
      </c>
      <c r="AE29" s="233">
        <f t="shared" si="29"/>
        <v>2033</v>
      </c>
      <c r="AF29" s="256">
        <f t="shared" si="6"/>
        <v>0</v>
      </c>
      <c r="AG29" s="236">
        <f t="shared" si="7"/>
        <v>0</v>
      </c>
      <c r="AH29" s="256">
        <f t="shared" si="44"/>
        <v>0</v>
      </c>
      <c r="AJ29" s="257">
        <f t="shared" si="30"/>
        <v>0</v>
      </c>
      <c r="AK29" s="257">
        <f t="shared" si="30"/>
        <v>0</v>
      </c>
      <c r="AL29" s="258">
        <f t="shared" si="8"/>
        <v>0</v>
      </c>
      <c r="AN29" s="259">
        <f t="shared" si="9"/>
        <v>0</v>
      </c>
      <c r="AQ29" s="233">
        <f t="shared" si="31"/>
        <v>2033</v>
      </c>
      <c r="AR29" s="278">
        <f t="shared" si="10"/>
        <v>0</v>
      </c>
      <c r="AS29" s="256">
        <f t="shared" si="11"/>
        <v>0</v>
      </c>
      <c r="AT29" s="260">
        <f t="shared" si="12"/>
        <v>4.9000000000000002E-2</v>
      </c>
      <c r="AU29" s="283">
        <f t="shared" si="47"/>
        <v>0</v>
      </c>
      <c r="AV29" s="253">
        <f t="shared" si="13"/>
        <v>0.53500000000000003</v>
      </c>
      <c r="AW29" s="256">
        <f t="shared" si="14"/>
        <v>0</v>
      </c>
      <c r="AX29" s="260"/>
      <c r="AY29" s="261"/>
      <c r="AZ29" s="278">
        <f t="shared" si="32"/>
        <v>0</v>
      </c>
      <c r="BA29" s="246"/>
      <c r="BB29" s="278">
        <v>0</v>
      </c>
      <c r="BC29" s="256">
        <v>0</v>
      </c>
      <c r="BD29" s="262">
        <f t="shared" si="33"/>
        <v>0</v>
      </c>
      <c r="BE29" s="278">
        <f t="shared" si="15"/>
        <v>0</v>
      </c>
      <c r="BH29" s="233">
        <f t="shared" si="34"/>
        <v>2033</v>
      </c>
      <c r="BI29" s="256">
        <v>0</v>
      </c>
      <c r="BJ29" s="265">
        <f t="shared" si="16"/>
        <v>0</v>
      </c>
      <c r="BK29" s="263">
        <f t="shared" si="17"/>
        <v>9.0909999999999993</v>
      </c>
      <c r="BL29" s="256">
        <f t="shared" si="45"/>
        <v>0</v>
      </c>
      <c r="BM29" s="263">
        <f t="shared" si="18"/>
        <v>0.20399999999999999</v>
      </c>
      <c r="BN29" s="283">
        <f t="shared" si="48"/>
        <v>0</v>
      </c>
      <c r="BO29" s="264"/>
      <c r="BP29" s="256">
        <f t="shared" si="19"/>
        <v>0</v>
      </c>
      <c r="BR29" s="256">
        <f t="shared" si="49"/>
        <v>0</v>
      </c>
      <c r="BS29" s="256"/>
      <c r="BT29" s="256">
        <f t="shared" si="35"/>
        <v>0</v>
      </c>
      <c r="BW29" s="233">
        <f t="shared" si="36"/>
        <v>2033</v>
      </c>
      <c r="BX29" s="256">
        <f t="shared" si="20"/>
        <v>0</v>
      </c>
      <c r="BY29" s="265">
        <f t="shared" si="37"/>
        <v>0</v>
      </c>
      <c r="BZ29" s="266">
        <f t="shared" si="38"/>
        <v>0</v>
      </c>
      <c r="CA29" s="256">
        <f t="shared" si="39"/>
        <v>0</v>
      </c>
      <c r="CC29" s="256">
        <f t="shared" si="40"/>
        <v>0</v>
      </c>
      <c r="CD29" s="256">
        <f t="shared" si="40"/>
        <v>0</v>
      </c>
      <c r="CE29" s="256">
        <f t="shared" si="41"/>
        <v>0</v>
      </c>
      <c r="CF29" s="256"/>
      <c r="CG29" s="256">
        <f t="shared" si="50"/>
        <v>0</v>
      </c>
      <c r="DB29" s="178"/>
    </row>
    <row r="30" spans="1:106">
      <c r="E30" s="180" t="s">
        <v>292</v>
      </c>
      <c r="F30" s="293">
        <f>'Database Inputs'!C18</f>
        <v>0</v>
      </c>
      <c r="G30" s="387"/>
      <c r="H30" s="387"/>
      <c r="J30" s="178">
        <f t="shared" si="21"/>
        <v>17</v>
      </c>
      <c r="L30" s="233">
        <f t="shared" si="22"/>
        <v>2034</v>
      </c>
      <c r="M30" s="238">
        <f t="shared" si="46"/>
        <v>0</v>
      </c>
      <c r="N30" s="253">
        <f t="shared" si="0"/>
        <v>4.3250000000000002</v>
      </c>
      <c r="O30" s="381">
        <f t="shared" si="23"/>
        <v>0</v>
      </c>
      <c r="P30" s="253">
        <f t="shared" si="1"/>
        <v>0</v>
      </c>
      <c r="Q30" s="254">
        <f t="shared" si="24"/>
        <v>0</v>
      </c>
      <c r="R30" s="382">
        <f t="shared" si="25"/>
        <v>0</v>
      </c>
      <c r="S30" s="377">
        <f t="shared" si="26"/>
        <v>0</v>
      </c>
      <c r="T30" s="254">
        <f t="shared" si="27"/>
        <v>175</v>
      </c>
      <c r="U30" s="383">
        <f t="shared" si="43"/>
        <v>0</v>
      </c>
      <c r="V30" s="238">
        <f t="shared" si="28"/>
        <v>0</v>
      </c>
      <c r="W30" s="255">
        <f t="shared" si="2"/>
        <v>2.3370000000000002</v>
      </c>
      <c r="X30" s="256">
        <f t="shared" si="3"/>
        <v>0</v>
      </c>
      <c r="Y30" s="278">
        <v>0</v>
      </c>
      <c r="Z30" s="278">
        <v>0</v>
      </c>
      <c r="AA30" s="287">
        <f t="shared" si="4"/>
        <v>0</v>
      </c>
      <c r="AB30" s="278">
        <f t="shared" si="5"/>
        <v>0</v>
      </c>
      <c r="AE30" s="233">
        <f t="shared" si="29"/>
        <v>2034</v>
      </c>
      <c r="AF30" s="256">
        <f t="shared" si="6"/>
        <v>0</v>
      </c>
      <c r="AG30" s="236">
        <f t="shared" si="7"/>
        <v>0</v>
      </c>
      <c r="AH30" s="256">
        <f t="shared" si="44"/>
        <v>0</v>
      </c>
      <c r="AJ30" s="257">
        <f t="shared" si="30"/>
        <v>0</v>
      </c>
      <c r="AK30" s="257">
        <f t="shared" si="30"/>
        <v>0</v>
      </c>
      <c r="AL30" s="258">
        <f t="shared" si="8"/>
        <v>0</v>
      </c>
      <c r="AN30" s="259">
        <f t="shared" si="9"/>
        <v>0</v>
      </c>
      <c r="AQ30" s="233">
        <f t="shared" si="31"/>
        <v>2034</v>
      </c>
      <c r="AR30" s="278">
        <f t="shared" si="10"/>
        <v>0</v>
      </c>
      <c r="AS30" s="256">
        <f t="shared" si="11"/>
        <v>0</v>
      </c>
      <c r="AT30" s="260">
        <f t="shared" si="12"/>
        <v>0.05</v>
      </c>
      <c r="AU30" s="283">
        <f t="shared" si="47"/>
        <v>0</v>
      </c>
      <c r="AV30" s="253">
        <f t="shared" si="13"/>
        <v>0.54600000000000004</v>
      </c>
      <c r="AW30" s="256">
        <f t="shared" si="14"/>
        <v>0</v>
      </c>
      <c r="AX30" s="260"/>
      <c r="AY30" s="261"/>
      <c r="AZ30" s="278">
        <f t="shared" si="32"/>
        <v>0</v>
      </c>
      <c r="BA30" s="246"/>
      <c r="BB30" s="278">
        <v>0</v>
      </c>
      <c r="BC30" s="256">
        <v>0</v>
      </c>
      <c r="BD30" s="262">
        <f t="shared" si="33"/>
        <v>0</v>
      </c>
      <c r="BE30" s="278">
        <f t="shared" si="15"/>
        <v>0</v>
      </c>
      <c r="BH30" s="233">
        <f t="shared" si="34"/>
        <v>2034</v>
      </c>
      <c r="BI30" s="256">
        <v>0</v>
      </c>
      <c r="BJ30" s="265">
        <f t="shared" si="16"/>
        <v>0</v>
      </c>
      <c r="BK30" s="263">
        <f t="shared" si="17"/>
        <v>9.4090000000000007</v>
      </c>
      <c r="BL30" s="256">
        <f t="shared" si="45"/>
        <v>0</v>
      </c>
      <c r="BM30" s="263">
        <f t="shared" si="18"/>
        <v>0.21199999999999999</v>
      </c>
      <c r="BN30" s="283">
        <f t="shared" si="48"/>
        <v>0</v>
      </c>
      <c r="BO30" s="264"/>
      <c r="BP30" s="256">
        <f t="shared" si="19"/>
        <v>0</v>
      </c>
      <c r="BR30" s="256">
        <f t="shared" si="49"/>
        <v>0</v>
      </c>
      <c r="BS30" s="256"/>
      <c r="BT30" s="256">
        <f t="shared" si="35"/>
        <v>0</v>
      </c>
      <c r="BW30" s="233">
        <f t="shared" si="36"/>
        <v>2034</v>
      </c>
      <c r="BX30" s="256">
        <f t="shared" si="20"/>
        <v>0</v>
      </c>
      <c r="BY30" s="265">
        <f t="shared" si="37"/>
        <v>0</v>
      </c>
      <c r="BZ30" s="266">
        <f t="shared" si="38"/>
        <v>0</v>
      </c>
      <c r="CA30" s="256">
        <f t="shared" si="39"/>
        <v>0</v>
      </c>
      <c r="CC30" s="256">
        <f t="shared" si="40"/>
        <v>0</v>
      </c>
      <c r="CD30" s="256">
        <f t="shared" si="40"/>
        <v>0</v>
      </c>
      <c r="CE30" s="256">
        <f t="shared" si="41"/>
        <v>0</v>
      </c>
      <c r="CF30" s="256"/>
      <c r="CG30" s="256">
        <f t="shared" si="50"/>
        <v>0</v>
      </c>
      <c r="DB30" s="178">
        <f>$J18</f>
        <v>5</v>
      </c>
    </row>
    <row r="31" spans="1:106">
      <c r="A31" s="176" t="s">
        <v>293</v>
      </c>
      <c r="C31" s="224">
        <f>+'Gas Input Table Summary'!$E$21</f>
        <v>5.0999999999999997E-2</v>
      </c>
      <c r="F31" s="236"/>
      <c r="G31" s="237"/>
      <c r="H31" s="237"/>
      <c r="J31" s="178">
        <f t="shared" si="21"/>
        <v>18</v>
      </c>
      <c r="L31" s="233">
        <f t="shared" si="22"/>
        <v>2035</v>
      </c>
      <c r="M31" s="238">
        <f t="shared" si="46"/>
        <v>0</v>
      </c>
      <c r="N31" s="253">
        <f t="shared" si="0"/>
        <v>4.4770000000000003</v>
      </c>
      <c r="O31" s="381">
        <f t="shared" si="23"/>
        <v>0</v>
      </c>
      <c r="P31" s="253">
        <f t="shared" si="1"/>
        <v>0</v>
      </c>
      <c r="Q31" s="254">
        <f t="shared" si="24"/>
        <v>0</v>
      </c>
      <c r="R31" s="382">
        <f t="shared" si="25"/>
        <v>0</v>
      </c>
      <c r="S31" s="377">
        <f t="shared" si="26"/>
        <v>0</v>
      </c>
      <c r="T31" s="254">
        <f t="shared" si="27"/>
        <v>177</v>
      </c>
      <c r="U31" s="383">
        <f t="shared" si="43"/>
        <v>0</v>
      </c>
      <c r="V31" s="238">
        <f t="shared" si="28"/>
        <v>0</v>
      </c>
      <c r="W31" s="255">
        <f t="shared" si="2"/>
        <v>2.4180000000000001</v>
      </c>
      <c r="X31" s="256">
        <f t="shared" si="3"/>
        <v>0</v>
      </c>
      <c r="Y31" s="278">
        <v>0</v>
      </c>
      <c r="Z31" s="278">
        <v>0</v>
      </c>
      <c r="AA31" s="287">
        <f t="shared" si="4"/>
        <v>0</v>
      </c>
      <c r="AB31" s="278">
        <f t="shared" si="5"/>
        <v>0</v>
      </c>
      <c r="AE31" s="233">
        <f t="shared" si="29"/>
        <v>2035</v>
      </c>
      <c r="AF31" s="256">
        <f t="shared" si="6"/>
        <v>0</v>
      </c>
      <c r="AG31" s="236">
        <f t="shared" si="7"/>
        <v>0</v>
      </c>
      <c r="AH31" s="256">
        <f t="shared" si="44"/>
        <v>0</v>
      </c>
      <c r="AJ31" s="257">
        <f t="shared" si="30"/>
        <v>0</v>
      </c>
      <c r="AK31" s="257">
        <f t="shared" si="30"/>
        <v>0</v>
      </c>
      <c r="AL31" s="258">
        <f t="shared" si="8"/>
        <v>0</v>
      </c>
      <c r="AN31" s="259">
        <f t="shared" si="9"/>
        <v>0</v>
      </c>
      <c r="AQ31" s="233">
        <f t="shared" si="31"/>
        <v>2035</v>
      </c>
      <c r="AR31" s="278">
        <f t="shared" si="10"/>
        <v>0</v>
      </c>
      <c r="AS31" s="256">
        <f t="shared" si="11"/>
        <v>0</v>
      </c>
      <c r="AT31" s="260">
        <f t="shared" si="12"/>
        <v>5.1999999999999998E-2</v>
      </c>
      <c r="AU31" s="283">
        <f t="shared" si="47"/>
        <v>0</v>
      </c>
      <c r="AV31" s="253">
        <f t="shared" si="13"/>
        <v>0.55800000000000005</v>
      </c>
      <c r="AW31" s="256">
        <f t="shared" si="14"/>
        <v>0</v>
      </c>
      <c r="AX31" s="260"/>
      <c r="AY31" s="261"/>
      <c r="AZ31" s="278">
        <f t="shared" si="32"/>
        <v>0</v>
      </c>
      <c r="BA31" s="246"/>
      <c r="BB31" s="278">
        <v>0</v>
      </c>
      <c r="BC31" s="256">
        <v>0</v>
      </c>
      <c r="BD31" s="262">
        <f t="shared" si="33"/>
        <v>0</v>
      </c>
      <c r="BE31" s="278">
        <f t="shared" si="15"/>
        <v>0</v>
      </c>
      <c r="BH31" s="233">
        <f t="shared" si="34"/>
        <v>2035</v>
      </c>
      <c r="BI31" s="256">
        <v>0</v>
      </c>
      <c r="BJ31" s="265">
        <f t="shared" si="16"/>
        <v>0</v>
      </c>
      <c r="BK31" s="263">
        <f t="shared" si="17"/>
        <v>9.7390000000000008</v>
      </c>
      <c r="BL31" s="256">
        <f t="shared" si="45"/>
        <v>0</v>
      </c>
      <c r="BM31" s="263">
        <f t="shared" si="18"/>
        <v>0.219</v>
      </c>
      <c r="BN31" s="283">
        <f t="shared" si="48"/>
        <v>0</v>
      </c>
      <c r="BO31" s="264"/>
      <c r="BP31" s="256">
        <f t="shared" si="19"/>
        <v>0</v>
      </c>
      <c r="BR31" s="256">
        <f t="shared" si="49"/>
        <v>0</v>
      </c>
      <c r="BS31" s="256"/>
      <c r="BT31" s="256">
        <f t="shared" si="35"/>
        <v>0</v>
      </c>
      <c r="BW31" s="233">
        <f t="shared" si="36"/>
        <v>2035</v>
      </c>
      <c r="BX31" s="256">
        <f t="shared" si="20"/>
        <v>0</v>
      </c>
      <c r="BY31" s="265">
        <f t="shared" si="37"/>
        <v>0</v>
      </c>
      <c r="BZ31" s="266">
        <f t="shared" si="38"/>
        <v>0</v>
      </c>
      <c r="CA31" s="256">
        <f t="shared" si="39"/>
        <v>0</v>
      </c>
      <c r="CC31" s="256">
        <f t="shared" si="40"/>
        <v>0</v>
      </c>
      <c r="CD31" s="256">
        <f t="shared" si="40"/>
        <v>0</v>
      </c>
      <c r="CE31" s="256">
        <f t="shared" si="41"/>
        <v>0</v>
      </c>
      <c r="CF31" s="256"/>
      <c r="CG31" s="256">
        <f t="shared" si="50"/>
        <v>0</v>
      </c>
      <c r="DB31" s="178">
        <f>$J19</f>
        <v>6</v>
      </c>
    </row>
    <row r="32" spans="1:106">
      <c r="E32" s="275" t="s">
        <v>294</v>
      </c>
      <c r="F32" s="384">
        <f>+'Total Program Inputs'!E20</f>
        <v>0</v>
      </c>
      <c r="G32" s="388"/>
      <c r="H32" s="388"/>
      <c r="J32" s="178">
        <f t="shared" si="21"/>
        <v>19</v>
      </c>
      <c r="L32" s="233">
        <f t="shared" si="22"/>
        <v>2036</v>
      </c>
      <c r="M32" s="238">
        <f t="shared" si="46"/>
        <v>0</v>
      </c>
      <c r="N32" s="253">
        <f t="shared" si="0"/>
        <v>4.633</v>
      </c>
      <c r="O32" s="381">
        <f t="shared" si="23"/>
        <v>0</v>
      </c>
      <c r="P32" s="253">
        <f t="shared" si="1"/>
        <v>0</v>
      </c>
      <c r="Q32" s="254">
        <f t="shared" si="24"/>
        <v>0</v>
      </c>
      <c r="R32" s="382">
        <f t="shared" si="25"/>
        <v>0</v>
      </c>
      <c r="S32" s="377">
        <f t="shared" si="26"/>
        <v>0</v>
      </c>
      <c r="T32" s="254">
        <f t="shared" si="27"/>
        <v>178</v>
      </c>
      <c r="U32" s="383">
        <f t="shared" si="43"/>
        <v>0</v>
      </c>
      <c r="V32" s="238">
        <f t="shared" si="28"/>
        <v>0</v>
      </c>
      <c r="W32" s="255">
        <f t="shared" si="2"/>
        <v>2.5030000000000001</v>
      </c>
      <c r="X32" s="256">
        <f t="shared" si="3"/>
        <v>0</v>
      </c>
      <c r="Y32" s="278">
        <v>0</v>
      </c>
      <c r="Z32" s="278">
        <v>0</v>
      </c>
      <c r="AA32" s="287">
        <f t="shared" si="4"/>
        <v>0</v>
      </c>
      <c r="AB32" s="278">
        <f t="shared" si="5"/>
        <v>0</v>
      </c>
      <c r="AE32" s="233">
        <f t="shared" si="29"/>
        <v>2036</v>
      </c>
      <c r="AF32" s="256">
        <f t="shared" si="6"/>
        <v>0</v>
      </c>
      <c r="AG32" s="236">
        <f t="shared" si="7"/>
        <v>0</v>
      </c>
      <c r="AH32" s="256">
        <f t="shared" si="44"/>
        <v>0</v>
      </c>
      <c r="AJ32" s="257">
        <f t="shared" si="30"/>
        <v>0</v>
      </c>
      <c r="AK32" s="257">
        <f t="shared" si="30"/>
        <v>0</v>
      </c>
      <c r="AL32" s="258">
        <f t="shared" si="8"/>
        <v>0</v>
      </c>
      <c r="AN32" s="259">
        <f t="shared" si="9"/>
        <v>0</v>
      </c>
      <c r="AQ32" s="233">
        <f t="shared" si="31"/>
        <v>2036</v>
      </c>
      <c r="AR32" s="278">
        <f t="shared" si="10"/>
        <v>0</v>
      </c>
      <c r="AS32" s="256">
        <f t="shared" si="11"/>
        <v>0</v>
      </c>
      <c r="AT32" s="260">
        <f t="shared" si="12"/>
        <v>5.3999999999999999E-2</v>
      </c>
      <c r="AU32" s="283">
        <f t="shared" si="47"/>
        <v>0</v>
      </c>
      <c r="AV32" s="253">
        <f t="shared" si="13"/>
        <v>0.56999999999999995</v>
      </c>
      <c r="AW32" s="256">
        <f t="shared" si="14"/>
        <v>0</v>
      </c>
      <c r="AX32" s="260"/>
      <c r="AY32" s="261"/>
      <c r="AZ32" s="278">
        <f t="shared" si="32"/>
        <v>0</v>
      </c>
      <c r="BA32" s="246"/>
      <c r="BB32" s="278">
        <v>0</v>
      </c>
      <c r="BC32" s="256">
        <v>0</v>
      </c>
      <c r="BD32" s="262">
        <f t="shared" si="33"/>
        <v>0</v>
      </c>
      <c r="BE32" s="278">
        <f t="shared" si="15"/>
        <v>0</v>
      </c>
      <c r="BH32" s="233">
        <f t="shared" si="34"/>
        <v>2036</v>
      </c>
      <c r="BI32" s="256">
        <v>0</v>
      </c>
      <c r="BJ32" s="265">
        <f t="shared" si="16"/>
        <v>0</v>
      </c>
      <c r="BK32" s="263">
        <f t="shared" si="17"/>
        <v>10.08</v>
      </c>
      <c r="BL32" s="256">
        <f t="shared" si="45"/>
        <v>0</v>
      </c>
      <c r="BM32" s="263">
        <f t="shared" si="18"/>
        <v>0.22700000000000001</v>
      </c>
      <c r="BN32" s="283">
        <f t="shared" si="48"/>
        <v>0</v>
      </c>
      <c r="BO32" s="264"/>
      <c r="BP32" s="256">
        <f t="shared" si="19"/>
        <v>0</v>
      </c>
      <c r="BR32" s="256">
        <f t="shared" si="49"/>
        <v>0</v>
      </c>
      <c r="BS32" s="256"/>
      <c r="BT32" s="256">
        <f t="shared" si="35"/>
        <v>0</v>
      </c>
      <c r="BW32" s="233">
        <f t="shared" si="36"/>
        <v>2036</v>
      </c>
      <c r="BX32" s="256">
        <f t="shared" si="20"/>
        <v>0</v>
      </c>
      <c r="BY32" s="265">
        <f t="shared" si="37"/>
        <v>0</v>
      </c>
      <c r="BZ32" s="266">
        <f t="shared" si="38"/>
        <v>0</v>
      </c>
      <c r="CA32" s="256">
        <f t="shared" si="39"/>
        <v>0</v>
      </c>
      <c r="CC32" s="256">
        <f t="shared" si="40"/>
        <v>0</v>
      </c>
      <c r="CD32" s="256">
        <f t="shared" si="40"/>
        <v>0</v>
      </c>
      <c r="CE32" s="256">
        <f t="shared" si="41"/>
        <v>0</v>
      </c>
      <c r="CF32" s="256"/>
      <c r="CG32" s="256">
        <f t="shared" si="50"/>
        <v>0</v>
      </c>
      <c r="DB32" s="178">
        <f>$J20</f>
        <v>7</v>
      </c>
    </row>
    <row r="33" spans="1:106">
      <c r="A33" s="176" t="s">
        <v>295</v>
      </c>
      <c r="C33" s="219">
        <f>+'Gas Input Table Summary'!$E$22</f>
        <v>0.38</v>
      </c>
      <c r="F33" s="236"/>
      <c r="G33" s="237"/>
      <c r="H33" s="237"/>
      <c r="J33" s="178">
        <f t="shared" si="21"/>
        <v>20</v>
      </c>
      <c r="L33" s="233">
        <f t="shared" si="22"/>
        <v>2037</v>
      </c>
      <c r="M33" s="238">
        <f t="shared" si="46"/>
        <v>0</v>
      </c>
      <c r="N33" s="253">
        <f t="shared" si="0"/>
        <v>4.7949999999999999</v>
      </c>
      <c r="O33" s="381">
        <f t="shared" si="23"/>
        <v>0</v>
      </c>
      <c r="P33" s="253">
        <f t="shared" si="1"/>
        <v>0</v>
      </c>
      <c r="Q33" s="254">
        <f t="shared" si="24"/>
        <v>0</v>
      </c>
      <c r="R33" s="382">
        <f t="shared" si="25"/>
        <v>0</v>
      </c>
      <c r="S33" s="377">
        <f t="shared" si="26"/>
        <v>0</v>
      </c>
      <c r="T33" s="254">
        <f t="shared" si="27"/>
        <v>180</v>
      </c>
      <c r="U33" s="383">
        <f t="shared" si="43"/>
        <v>0</v>
      </c>
      <c r="V33" s="238">
        <f t="shared" si="28"/>
        <v>0</v>
      </c>
      <c r="W33" s="255">
        <f t="shared" si="2"/>
        <v>2.5910000000000002</v>
      </c>
      <c r="X33" s="256">
        <f t="shared" si="3"/>
        <v>0</v>
      </c>
      <c r="Y33" s="278">
        <v>0</v>
      </c>
      <c r="Z33" s="278">
        <v>0</v>
      </c>
      <c r="AA33" s="287">
        <f t="shared" si="4"/>
        <v>0</v>
      </c>
      <c r="AB33" s="278">
        <f t="shared" si="5"/>
        <v>0</v>
      </c>
      <c r="AE33" s="233">
        <f t="shared" si="29"/>
        <v>2037</v>
      </c>
      <c r="AF33" s="256">
        <f t="shared" si="6"/>
        <v>0</v>
      </c>
      <c r="AG33" s="236">
        <f t="shared" si="7"/>
        <v>0</v>
      </c>
      <c r="AH33" s="256">
        <f t="shared" si="44"/>
        <v>0</v>
      </c>
      <c r="AJ33" s="257">
        <f t="shared" si="30"/>
        <v>0</v>
      </c>
      <c r="AK33" s="257">
        <f t="shared" si="30"/>
        <v>0</v>
      </c>
      <c r="AL33" s="258">
        <f t="shared" si="8"/>
        <v>0</v>
      </c>
      <c r="AN33" s="259">
        <f t="shared" si="9"/>
        <v>0</v>
      </c>
      <c r="AQ33" s="233">
        <f t="shared" si="31"/>
        <v>2037</v>
      </c>
      <c r="AR33" s="278">
        <f t="shared" si="10"/>
        <v>0</v>
      </c>
      <c r="AS33" s="256">
        <f t="shared" si="11"/>
        <v>0</v>
      </c>
      <c r="AT33" s="260">
        <f t="shared" si="12"/>
        <v>5.6000000000000001E-2</v>
      </c>
      <c r="AU33" s="283">
        <f t="shared" si="47"/>
        <v>0</v>
      </c>
      <c r="AV33" s="253">
        <f t="shared" si="13"/>
        <v>0.58299999999999996</v>
      </c>
      <c r="AW33" s="256">
        <f t="shared" si="14"/>
        <v>0</v>
      </c>
      <c r="AX33" s="260"/>
      <c r="AY33" s="261"/>
      <c r="AZ33" s="278">
        <f t="shared" si="32"/>
        <v>0</v>
      </c>
      <c r="BA33" s="246"/>
      <c r="BB33" s="278">
        <v>0</v>
      </c>
      <c r="BC33" s="256">
        <v>0</v>
      </c>
      <c r="BD33" s="262">
        <f t="shared" si="33"/>
        <v>0</v>
      </c>
      <c r="BE33" s="278">
        <f t="shared" si="15"/>
        <v>0</v>
      </c>
      <c r="BH33" s="233">
        <f t="shared" si="34"/>
        <v>2037</v>
      </c>
      <c r="BI33" s="256">
        <v>0</v>
      </c>
      <c r="BJ33" s="265">
        <f t="shared" si="16"/>
        <v>0</v>
      </c>
      <c r="BK33" s="263">
        <f t="shared" si="17"/>
        <v>10.432</v>
      </c>
      <c r="BL33" s="256">
        <f t="shared" si="45"/>
        <v>0</v>
      </c>
      <c r="BM33" s="263">
        <f t="shared" si="18"/>
        <v>0.23499999999999999</v>
      </c>
      <c r="BN33" s="283">
        <f t="shared" si="48"/>
        <v>0</v>
      </c>
      <c r="BO33" s="283"/>
      <c r="BP33" s="256">
        <f t="shared" si="19"/>
        <v>0</v>
      </c>
      <c r="BR33" s="256">
        <f t="shared" si="49"/>
        <v>0</v>
      </c>
      <c r="BS33" s="256"/>
      <c r="BT33" s="256">
        <f t="shared" si="35"/>
        <v>0</v>
      </c>
      <c r="BW33" s="233">
        <f t="shared" si="36"/>
        <v>2037</v>
      </c>
      <c r="BX33" s="256">
        <f t="shared" si="20"/>
        <v>0</v>
      </c>
      <c r="BY33" s="265">
        <f t="shared" si="37"/>
        <v>0</v>
      </c>
      <c r="BZ33" s="266">
        <f t="shared" si="38"/>
        <v>0</v>
      </c>
      <c r="CA33" s="256">
        <f t="shared" si="39"/>
        <v>0</v>
      </c>
      <c r="CC33" s="256">
        <f t="shared" si="40"/>
        <v>0</v>
      </c>
      <c r="CD33" s="256">
        <f t="shared" si="40"/>
        <v>0</v>
      </c>
      <c r="CE33" s="256">
        <f t="shared" si="41"/>
        <v>0</v>
      </c>
      <c r="CF33" s="256"/>
      <c r="CG33" s="256">
        <f t="shared" si="50"/>
        <v>0</v>
      </c>
      <c r="DB33" s="178"/>
    </row>
    <row r="34" spans="1:106">
      <c r="A34" s="180" t="s">
        <v>245</v>
      </c>
      <c r="C34" s="221">
        <f>+'Gas Input Table Summary'!$E$23</f>
        <v>2.1600000000000001E-2</v>
      </c>
      <c r="E34" s="176" t="s">
        <v>296</v>
      </c>
      <c r="F34" s="220">
        <f>'Database Inputs'!L18</f>
        <v>3000</v>
      </c>
      <c r="G34" s="389"/>
      <c r="H34" s="389"/>
      <c r="J34" s="178">
        <f t="shared" si="21"/>
        <v>21</v>
      </c>
      <c r="L34" s="233">
        <f t="shared" si="22"/>
        <v>2038</v>
      </c>
      <c r="M34" s="238">
        <f t="shared" si="46"/>
        <v>0</v>
      </c>
      <c r="N34" s="286">
        <f t="shared" si="0"/>
        <v>4.9630000000000001</v>
      </c>
      <c r="O34" s="257">
        <f t="shared" si="23"/>
        <v>0</v>
      </c>
      <c r="P34" s="286">
        <f t="shared" si="1"/>
        <v>0</v>
      </c>
      <c r="Q34" s="287">
        <f t="shared" si="24"/>
        <v>0</v>
      </c>
      <c r="R34" s="390">
        <f t="shared" si="25"/>
        <v>0</v>
      </c>
      <c r="S34" s="391">
        <f t="shared" si="26"/>
        <v>0</v>
      </c>
      <c r="T34" s="287">
        <f t="shared" si="27"/>
        <v>182</v>
      </c>
      <c r="U34" s="392">
        <f t="shared" si="43"/>
        <v>0</v>
      </c>
      <c r="V34" s="238">
        <f t="shared" si="28"/>
        <v>0</v>
      </c>
      <c r="W34" s="263">
        <f t="shared" si="2"/>
        <v>2.681</v>
      </c>
      <c r="X34" s="278">
        <f t="shared" si="3"/>
        <v>0</v>
      </c>
      <c r="Y34" s="278">
        <v>0</v>
      </c>
      <c r="Z34" s="278">
        <v>0</v>
      </c>
      <c r="AA34" s="287">
        <f t="shared" si="4"/>
        <v>0</v>
      </c>
      <c r="AB34" s="278">
        <f t="shared" si="5"/>
        <v>0</v>
      </c>
      <c r="AC34" s="191"/>
      <c r="AD34" s="191"/>
      <c r="AE34" s="198">
        <f t="shared" si="29"/>
        <v>2038</v>
      </c>
      <c r="AF34" s="278">
        <f t="shared" si="6"/>
        <v>0</v>
      </c>
      <c r="AG34" s="237">
        <f t="shared" si="7"/>
        <v>0</v>
      </c>
      <c r="AH34" s="278">
        <f t="shared" si="44"/>
        <v>0</v>
      </c>
      <c r="AI34" s="191"/>
      <c r="AJ34" s="257">
        <f t="shared" si="30"/>
        <v>0</v>
      </c>
      <c r="AK34" s="257">
        <f t="shared" si="30"/>
        <v>0</v>
      </c>
      <c r="AL34" s="258">
        <f t="shared" si="8"/>
        <v>0</v>
      </c>
      <c r="AM34" s="191"/>
      <c r="AN34" s="288">
        <f t="shared" si="9"/>
        <v>0</v>
      </c>
      <c r="AO34" s="191"/>
      <c r="AP34" s="191"/>
      <c r="AQ34" s="198">
        <f t="shared" si="31"/>
        <v>2038</v>
      </c>
      <c r="AR34" s="278">
        <f t="shared" si="10"/>
        <v>0</v>
      </c>
      <c r="AS34" s="278">
        <f t="shared" si="11"/>
        <v>0</v>
      </c>
      <c r="AT34" s="289">
        <f t="shared" si="12"/>
        <v>5.8000000000000003E-2</v>
      </c>
      <c r="AU34" s="283">
        <f t="shared" si="47"/>
        <v>0</v>
      </c>
      <c r="AV34" s="286">
        <f t="shared" si="13"/>
        <v>0.59499999999999997</v>
      </c>
      <c r="AW34" s="278">
        <f t="shared" si="14"/>
        <v>0</v>
      </c>
      <c r="AX34" s="289"/>
      <c r="AY34" s="290"/>
      <c r="AZ34" s="278">
        <f t="shared" si="32"/>
        <v>0</v>
      </c>
      <c r="BA34" s="291"/>
      <c r="BB34" s="278">
        <v>0</v>
      </c>
      <c r="BC34" s="278">
        <v>0</v>
      </c>
      <c r="BD34" s="292">
        <f t="shared" si="33"/>
        <v>0</v>
      </c>
      <c r="BE34" s="278">
        <f t="shared" si="15"/>
        <v>0</v>
      </c>
      <c r="BF34" s="191"/>
      <c r="BG34" s="191"/>
      <c r="BH34" s="198">
        <f t="shared" si="34"/>
        <v>2038</v>
      </c>
      <c r="BI34" s="278">
        <v>0</v>
      </c>
      <c r="BJ34" s="238">
        <f t="shared" si="16"/>
        <v>0</v>
      </c>
      <c r="BK34" s="263">
        <f t="shared" si="17"/>
        <v>10.798</v>
      </c>
      <c r="BL34" s="278">
        <f t="shared" si="45"/>
        <v>0</v>
      </c>
      <c r="BM34" s="263">
        <f t="shared" si="18"/>
        <v>0.24299999999999999</v>
      </c>
      <c r="BN34" s="283">
        <f t="shared" si="48"/>
        <v>0</v>
      </c>
      <c r="BO34" s="283"/>
      <c r="BP34" s="278">
        <f t="shared" si="19"/>
        <v>0</v>
      </c>
      <c r="BQ34" s="191"/>
      <c r="BR34" s="278">
        <f t="shared" si="49"/>
        <v>0</v>
      </c>
      <c r="BS34" s="278"/>
      <c r="BT34" s="278">
        <f t="shared" si="35"/>
        <v>0</v>
      </c>
      <c r="BU34" s="191"/>
      <c r="BV34" s="191"/>
      <c r="BW34" s="198">
        <f t="shared" si="36"/>
        <v>2038</v>
      </c>
      <c r="BX34" s="278">
        <f t="shared" si="20"/>
        <v>0</v>
      </c>
      <c r="BY34" s="238">
        <f t="shared" si="37"/>
        <v>0</v>
      </c>
      <c r="BZ34" s="266">
        <f t="shared" si="38"/>
        <v>0</v>
      </c>
      <c r="CA34" s="278">
        <f t="shared" si="39"/>
        <v>0</v>
      </c>
      <c r="CB34" s="191"/>
      <c r="CC34" s="278">
        <f t="shared" si="40"/>
        <v>0</v>
      </c>
      <c r="CD34" s="278">
        <f t="shared" si="40"/>
        <v>0</v>
      </c>
      <c r="CE34" s="278">
        <f t="shared" si="41"/>
        <v>0</v>
      </c>
      <c r="CF34" s="278"/>
      <c r="CG34" s="278">
        <f t="shared" si="50"/>
        <v>0</v>
      </c>
      <c r="DB34" s="178"/>
    </row>
    <row r="35" spans="1:106">
      <c r="A35" s="180"/>
      <c r="C35" s="221"/>
      <c r="E35" s="180"/>
      <c r="F35" s="293"/>
      <c r="G35" s="294"/>
      <c r="H35" s="294"/>
      <c r="J35" s="178">
        <f t="shared" si="21"/>
        <v>22</v>
      </c>
      <c r="L35" s="233">
        <f t="shared" si="22"/>
        <v>2039</v>
      </c>
      <c r="M35" s="238">
        <f t="shared" si="46"/>
        <v>0</v>
      </c>
      <c r="N35" s="286">
        <f t="shared" si="0"/>
        <v>5.1369999999999996</v>
      </c>
      <c r="O35" s="257">
        <f t="shared" si="23"/>
        <v>0</v>
      </c>
      <c r="P35" s="286">
        <f t="shared" si="1"/>
        <v>0</v>
      </c>
      <c r="Q35" s="287">
        <f t="shared" si="24"/>
        <v>0</v>
      </c>
      <c r="R35" s="390">
        <f t="shared" si="25"/>
        <v>0</v>
      </c>
      <c r="S35" s="391">
        <f t="shared" si="26"/>
        <v>0</v>
      </c>
      <c r="T35" s="287">
        <f t="shared" si="27"/>
        <v>184</v>
      </c>
      <c r="U35" s="392">
        <f t="shared" si="43"/>
        <v>0</v>
      </c>
      <c r="V35" s="238">
        <f t="shared" si="28"/>
        <v>0</v>
      </c>
      <c r="W35" s="263">
        <f t="shared" si="2"/>
        <v>2.7749999999999999</v>
      </c>
      <c r="X35" s="278">
        <f t="shared" si="3"/>
        <v>0</v>
      </c>
      <c r="Y35" s="278">
        <v>0</v>
      </c>
      <c r="Z35" s="278">
        <v>0</v>
      </c>
      <c r="AA35" s="287">
        <f t="shared" si="4"/>
        <v>0</v>
      </c>
      <c r="AB35" s="278">
        <f t="shared" si="5"/>
        <v>0</v>
      </c>
      <c r="AC35" s="191"/>
      <c r="AD35" s="191"/>
      <c r="AE35" s="198">
        <f t="shared" si="29"/>
        <v>2039</v>
      </c>
      <c r="AF35" s="278">
        <f t="shared" si="6"/>
        <v>0</v>
      </c>
      <c r="AG35" s="237">
        <f t="shared" si="7"/>
        <v>0</v>
      </c>
      <c r="AH35" s="278">
        <f t="shared" si="44"/>
        <v>0</v>
      </c>
      <c r="AI35" s="191"/>
      <c r="AJ35" s="257">
        <f t="shared" ref="AJ35:AK36" si="51">ROUND(Y35,0)</f>
        <v>0</v>
      </c>
      <c r="AK35" s="257">
        <f t="shared" si="51"/>
        <v>0</v>
      </c>
      <c r="AL35" s="258">
        <f t="shared" si="8"/>
        <v>0</v>
      </c>
      <c r="AM35" s="191"/>
      <c r="AN35" s="288">
        <f t="shared" si="9"/>
        <v>0</v>
      </c>
      <c r="AO35" s="191"/>
      <c r="AP35" s="191"/>
      <c r="AQ35" s="198">
        <f t="shared" si="31"/>
        <v>2039</v>
      </c>
      <c r="AR35" s="278">
        <f t="shared" si="10"/>
        <v>0</v>
      </c>
      <c r="AS35" s="278">
        <f t="shared" si="11"/>
        <v>0</v>
      </c>
      <c r="AT35" s="289">
        <f t="shared" si="12"/>
        <v>0.06</v>
      </c>
      <c r="AU35" s="283">
        <f t="shared" si="47"/>
        <v>0</v>
      </c>
      <c r="AV35" s="286">
        <f t="shared" si="13"/>
        <v>0.60799999999999998</v>
      </c>
      <c r="AW35" s="278">
        <f t="shared" si="14"/>
        <v>0</v>
      </c>
      <c r="AX35" s="289"/>
      <c r="AY35" s="290"/>
      <c r="AZ35" s="278">
        <f t="shared" si="32"/>
        <v>0</v>
      </c>
      <c r="BA35" s="291"/>
      <c r="BB35" s="278">
        <v>0</v>
      </c>
      <c r="BC35" s="278">
        <v>0</v>
      </c>
      <c r="BD35" s="292">
        <f t="shared" si="33"/>
        <v>0</v>
      </c>
      <c r="BE35" s="278">
        <f t="shared" si="15"/>
        <v>0</v>
      </c>
      <c r="BF35" s="191"/>
      <c r="BG35" s="191"/>
      <c r="BH35" s="198">
        <f t="shared" si="34"/>
        <v>2039</v>
      </c>
      <c r="BI35" s="278">
        <v>0</v>
      </c>
      <c r="BJ35" s="238">
        <f t="shared" si="16"/>
        <v>0</v>
      </c>
      <c r="BK35" s="263">
        <f t="shared" si="17"/>
        <v>11.176</v>
      </c>
      <c r="BL35" s="278">
        <f t="shared" si="45"/>
        <v>0</v>
      </c>
      <c r="BM35" s="263">
        <f t="shared" si="18"/>
        <v>0.251</v>
      </c>
      <c r="BN35" s="283">
        <f t="shared" si="48"/>
        <v>0</v>
      </c>
      <c r="BO35" s="283"/>
      <c r="BP35" s="278">
        <f t="shared" si="19"/>
        <v>0</v>
      </c>
      <c r="BQ35" s="191"/>
      <c r="BR35" s="278">
        <f t="shared" si="49"/>
        <v>0</v>
      </c>
      <c r="BS35" s="278"/>
      <c r="BT35" s="278">
        <f t="shared" si="35"/>
        <v>0</v>
      </c>
      <c r="BU35" s="191"/>
      <c r="BV35" s="191"/>
      <c r="BW35" s="198">
        <f t="shared" si="36"/>
        <v>2039</v>
      </c>
      <c r="BX35" s="278">
        <f t="shared" si="20"/>
        <v>0</v>
      </c>
      <c r="BY35" s="238">
        <f t="shared" si="37"/>
        <v>0</v>
      </c>
      <c r="BZ35" s="266">
        <f t="shared" si="38"/>
        <v>0</v>
      </c>
      <c r="CA35" s="278">
        <f t="shared" si="39"/>
        <v>0</v>
      </c>
      <c r="CB35" s="191"/>
      <c r="CC35" s="278">
        <f t="shared" ref="CC35:CD36" si="52">BB35</f>
        <v>0</v>
      </c>
      <c r="CD35" s="278">
        <f t="shared" si="52"/>
        <v>0</v>
      </c>
      <c r="CE35" s="278">
        <f t="shared" si="41"/>
        <v>0</v>
      </c>
      <c r="CF35" s="278"/>
      <c r="CG35" s="278">
        <f t="shared" si="50"/>
        <v>0</v>
      </c>
      <c r="DB35" s="178">
        <f>$J21</f>
        <v>8</v>
      </c>
    </row>
    <row r="36" spans="1:106">
      <c r="A36" s="180" t="s">
        <v>297</v>
      </c>
      <c r="C36" s="219">
        <f>+'Gas Input Table Summary'!$E$24</f>
        <v>0</v>
      </c>
      <c r="E36" s="295" t="s">
        <v>298</v>
      </c>
      <c r="F36" s="296"/>
      <c r="H36" s="297">
        <f>+'Gas Input Table Summary'!E58</f>
        <v>1.302</v>
      </c>
      <c r="J36" s="178">
        <f t="shared" si="21"/>
        <v>23</v>
      </c>
      <c r="L36" s="233">
        <f t="shared" si="22"/>
        <v>2040</v>
      </c>
      <c r="M36" s="393">
        <f t="shared" si="46"/>
        <v>0</v>
      </c>
      <c r="N36" s="253">
        <f t="shared" si="0"/>
        <v>5.3170000000000002</v>
      </c>
      <c r="O36" s="257">
        <f t="shared" si="23"/>
        <v>0</v>
      </c>
      <c r="P36" s="286">
        <f t="shared" si="1"/>
        <v>0</v>
      </c>
      <c r="Q36" s="287">
        <f t="shared" si="24"/>
        <v>0</v>
      </c>
      <c r="R36" s="390">
        <f t="shared" si="25"/>
        <v>0</v>
      </c>
      <c r="S36" s="391">
        <f t="shared" si="26"/>
        <v>0</v>
      </c>
      <c r="T36" s="287">
        <f t="shared" si="27"/>
        <v>186</v>
      </c>
      <c r="U36" s="392">
        <f t="shared" si="43"/>
        <v>0</v>
      </c>
      <c r="V36" s="393">
        <f t="shared" si="28"/>
        <v>0</v>
      </c>
      <c r="W36" s="255">
        <f t="shared" si="2"/>
        <v>2.8719999999999999</v>
      </c>
      <c r="X36" s="278">
        <f t="shared" si="3"/>
        <v>0</v>
      </c>
      <c r="Y36" s="278">
        <v>0</v>
      </c>
      <c r="Z36" s="278">
        <v>0</v>
      </c>
      <c r="AA36" s="394">
        <f t="shared" si="4"/>
        <v>0</v>
      </c>
      <c r="AB36" s="395">
        <f t="shared" si="5"/>
        <v>0</v>
      </c>
      <c r="AE36" s="233">
        <f t="shared" si="29"/>
        <v>2040</v>
      </c>
      <c r="AF36" s="278">
        <f t="shared" si="6"/>
        <v>0</v>
      </c>
      <c r="AG36" s="237">
        <f t="shared" si="7"/>
        <v>0</v>
      </c>
      <c r="AH36" s="395">
        <f t="shared" si="44"/>
        <v>0</v>
      </c>
      <c r="AJ36" s="257">
        <f t="shared" si="51"/>
        <v>0</v>
      </c>
      <c r="AK36" s="257">
        <f t="shared" si="51"/>
        <v>0</v>
      </c>
      <c r="AL36" s="396">
        <f t="shared" si="8"/>
        <v>0</v>
      </c>
      <c r="AN36" s="397">
        <f t="shared" si="9"/>
        <v>0</v>
      </c>
      <c r="AQ36" s="233">
        <f t="shared" si="31"/>
        <v>2040</v>
      </c>
      <c r="AR36" s="278">
        <f t="shared" si="10"/>
        <v>0</v>
      </c>
      <c r="AS36" s="278">
        <f t="shared" si="11"/>
        <v>0</v>
      </c>
      <c r="AT36" s="289">
        <f t="shared" si="12"/>
        <v>6.2E-2</v>
      </c>
      <c r="AU36" s="283">
        <f t="shared" si="47"/>
        <v>0</v>
      </c>
      <c r="AV36" s="286">
        <f t="shared" si="13"/>
        <v>0.621</v>
      </c>
      <c r="AW36" s="278">
        <f t="shared" si="14"/>
        <v>0</v>
      </c>
      <c r="AX36" s="260"/>
      <c r="AY36" s="398"/>
      <c r="AZ36" s="395">
        <f t="shared" si="32"/>
        <v>0</v>
      </c>
      <c r="BA36" s="246"/>
      <c r="BB36" s="278">
        <v>0</v>
      </c>
      <c r="BC36" s="278">
        <v>0</v>
      </c>
      <c r="BD36" s="399">
        <f t="shared" si="33"/>
        <v>0</v>
      </c>
      <c r="BE36" s="395">
        <f t="shared" si="15"/>
        <v>0</v>
      </c>
      <c r="BH36" s="233">
        <f t="shared" si="34"/>
        <v>2040</v>
      </c>
      <c r="BI36" s="278">
        <v>0</v>
      </c>
      <c r="BJ36" s="393">
        <f t="shared" si="16"/>
        <v>0</v>
      </c>
      <c r="BK36" s="263">
        <f t="shared" si="17"/>
        <v>11.567</v>
      </c>
      <c r="BL36" s="278">
        <f t="shared" si="45"/>
        <v>0</v>
      </c>
      <c r="BM36" s="263">
        <f t="shared" si="18"/>
        <v>0.26</v>
      </c>
      <c r="BN36" s="283">
        <f t="shared" si="48"/>
        <v>0</v>
      </c>
      <c r="BO36" s="400"/>
      <c r="BP36" s="395">
        <f t="shared" si="19"/>
        <v>0</v>
      </c>
      <c r="BR36" s="395">
        <f t="shared" si="49"/>
        <v>0</v>
      </c>
      <c r="BS36" s="395"/>
      <c r="BT36" s="395">
        <f t="shared" si="35"/>
        <v>0</v>
      </c>
      <c r="BW36" s="233">
        <f t="shared" si="36"/>
        <v>2040</v>
      </c>
      <c r="BX36" s="278">
        <f t="shared" si="20"/>
        <v>0</v>
      </c>
      <c r="BY36" s="265">
        <f t="shared" si="37"/>
        <v>0</v>
      </c>
      <c r="BZ36" s="266">
        <f t="shared" si="38"/>
        <v>0</v>
      </c>
      <c r="CA36" s="395">
        <f t="shared" si="39"/>
        <v>0</v>
      </c>
      <c r="CC36" s="395">
        <f t="shared" si="52"/>
        <v>0</v>
      </c>
      <c r="CD36" s="395">
        <f t="shared" si="52"/>
        <v>0</v>
      </c>
      <c r="CE36" s="395">
        <f t="shared" si="41"/>
        <v>0</v>
      </c>
      <c r="CF36" s="395"/>
      <c r="CG36" s="395">
        <f t="shared" si="50"/>
        <v>0</v>
      </c>
      <c r="DB36" s="178"/>
    </row>
    <row r="37" spans="1:106">
      <c r="A37" s="176" t="s">
        <v>277</v>
      </c>
      <c r="C37" s="221">
        <f>+'Gas Input Table Summary'!$E$25</f>
        <v>0</v>
      </c>
      <c r="E37" s="234"/>
      <c r="F37" s="298"/>
      <c r="H37" s="234"/>
      <c r="M37" s="184"/>
      <c r="N37" s="176"/>
      <c r="R37" s="179"/>
      <c r="T37" s="303"/>
      <c r="V37" s="401"/>
      <c r="X37" s="191"/>
      <c r="Y37" s="191"/>
      <c r="Z37" s="191"/>
      <c r="AA37" s="184"/>
      <c r="AB37" s="184"/>
      <c r="AF37" s="184"/>
      <c r="AH37" s="184"/>
      <c r="AN37" s="184"/>
      <c r="AR37" s="184"/>
      <c r="AU37" s="262"/>
      <c r="AW37" s="262"/>
      <c r="AY37" s="262"/>
      <c r="AZ37" s="262"/>
      <c r="BB37" s="191"/>
      <c r="BC37" s="238"/>
      <c r="BG37" s="183"/>
      <c r="BJ37" s="402"/>
      <c r="BP37" s="184"/>
      <c r="BT37" s="401"/>
      <c r="BV37" s="183"/>
      <c r="BY37" s="402"/>
      <c r="CA37" s="184"/>
      <c r="CG37" s="401"/>
      <c r="DB37" s="178">
        <f>$J22</f>
        <v>9</v>
      </c>
    </row>
    <row r="38" spans="1:106">
      <c r="C38" s="221"/>
      <c r="E38" s="301" t="s">
        <v>299</v>
      </c>
      <c r="F38" s="234"/>
      <c r="H38" s="302">
        <f>+'Gas Input Table Summary'!E59</f>
        <v>0.21</v>
      </c>
      <c r="J38" s="179"/>
      <c r="K38" s="176" t="s">
        <v>300</v>
      </c>
      <c r="M38" s="265">
        <f>SUM(M14:M36)</f>
        <v>0</v>
      </c>
      <c r="N38" s="176"/>
      <c r="R38" s="179"/>
      <c r="S38" s="232"/>
      <c r="T38" s="303"/>
      <c r="V38" s="232">
        <f>SUM(V14:V36)</f>
        <v>0</v>
      </c>
      <c r="X38" s="220"/>
      <c r="Y38" s="220"/>
      <c r="Z38" s="220"/>
      <c r="AA38" s="220">
        <f>SUM(AA14:AA36)</f>
        <v>0</v>
      </c>
      <c r="AB38" s="220">
        <f>SUM(AB14:AB36)</f>
        <v>0</v>
      </c>
      <c r="AD38" s="180" t="s">
        <v>301</v>
      </c>
      <c r="AE38" s="265"/>
      <c r="AF38" s="220"/>
      <c r="AG38" s="220"/>
      <c r="AH38" s="220">
        <f>SUM(AH14:AH36)</f>
        <v>0</v>
      </c>
      <c r="AL38" s="220">
        <f>SUM(AL14:AL36)</f>
        <v>0</v>
      </c>
      <c r="AN38" s="220">
        <f>SUM(AN14:AN36)</f>
        <v>0</v>
      </c>
      <c r="AP38" s="180" t="s">
        <v>301</v>
      </c>
      <c r="AQ38" s="265"/>
      <c r="AR38" s="220"/>
      <c r="AS38" s="220"/>
      <c r="AU38" s="256"/>
      <c r="AW38" s="256"/>
      <c r="AY38" s="256"/>
      <c r="AZ38" s="304">
        <f>SUM(AZ14:AZ36)</f>
        <v>0</v>
      </c>
      <c r="BB38" s="220"/>
      <c r="BC38" s="220"/>
      <c r="BD38" s="220">
        <f>SUM(BD14:BD36)</f>
        <v>0</v>
      </c>
      <c r="BE38" s="220">
        <f>SUM(BE14:BE36)</f>
        <v>0</v>
      </c>
      <c r="BG38" s="305" t="s">
        <v>300</v>
      </c>
      <c r="BI38" s="220"/>
      <c r="BJ38" s="265">
        <f>SUM(BJ14:BJ36)</f>
        <v>0</v>
      </c>
      <c r="BK38" s="303"/>
      <c r="BL38" s="220"/>
      <c r="BN38" s="220"/>
      <c r="BO38" s="220"/>
      <c r="BP38" s="220">
        <f>SUM(BP14:BP36)</f>
        <v>0</v>
      </c>
      <c r="BR38" s="220">
        <f>SUM(BR14:BR36)</f>
        <v>0</v>
      </c>
      <c r="BS38" s="220"/>
      <c r="BT38" s="220">
        <f>SUM(BT14:BT36)</f>
        <v>0</v>
      </c>
      <c r="BX38" s="220"/>
      <c r="BY38" s="265"/>
      <c r="BZ38" s="305" t="s">
        <v>300</v>
      </c>
      <c r="CA38" s="220">
        <f>SUM(CA14:CA36)</f>
        <v>0</v>
      </c>
      <c r="CC38" s="220"/>
      <c r="CD38" s="220"/>
      <c r="CE38" s="220">
        <f>SUM(CE14:CE36)</f>
        <v>0</v>
      </c>
      <c r="CF38" s="220"/>
      <c r="CG38" s="220">
        <f>SUM(CG14:CG36)</f>
        <v>0</v>
      </c>
      <c r="DB38" s="178"/>
    </row>
    <row r="39" spans="1:106">
      <c r="A39" s="180" t="s">
        <v>302</v>
      </c>
      <c r="C39" s="224">
        <f>+'Gas Input Table Summary'!$E$26</f>
        <v>9.69E-2</v>
      </c>
      <c r="E39" s="306" t="s">
        <v>303</v>
      </c>
      <c r="M39" s="265"/>
      <c r="N39" s="176"/>
      <c r="R39" s="179"/>
      <c r="S39" s="307"/>
      <c r="T39" s="184" t="s">
        <v>304</v>
      </c>
      <c r="V39" s="307">
        <f>ROUND(V14+NPV($C$41,V15:V36),0)</f>
        <v>0</v>
      </c>
      <c r="X39" s="220"/>
      <c r="Y39" s="220"/>
      <c r="Z39" s="220"/>
      <c r="AA39" s="220">
        <f>ROUND(AA14+NPV($C$41,AA15:AA36),0)</f>
        <v>0</v>
      </c>
      <c r="AB39" s="220">
        <f>ROUND(AB14+NPV($C$41,AB15:AB36),0)</f>
        <v>0</v>
      </c>
      <c r="AF39" s="220"/>
      <c r="AG39" s="180" t="s">
        <v>304</v>
      </c>
      <c r="AH39" s="220">
        <f>ROUND(AH14+NPV($C$41,AH15:AH36),0)</f>
        <v>0</v>
      </c>
      <c r="AL39" s="220">
        <f>ROUND(AL14+NPV($C$41,AL15:AL36),0)</f>
        <v>0</v>
      </c>
      <c r="AN39" s="220">
        <f>+AH39-AL39</f>
        <v>0</v>
      </c>
      <c r="AR39" s="220"/>
      <c r="AS39" s="220"/>
      <c r="AU39" s="256"/>
      <c r="AW39" s="180" t="s">
        <v>304</v>
      </c>
      <c r="AY39" s="256"/>
      <c r="AZ39" s="220">
        <f>ROUND(AZ14+NPV($C$43,AZ15:AZ36),0)</f>
        <v>0</v>
      </c>
      <c r="BB39" s="220"/>
      <c r="BC39" s="220"/>
      <c r="BD39" s="220">
        <f>ROUND(BD14+NPV($C$43,BD15:BD36),0)</f>
        <v>0</v>
      </c>
      <c r="BE39" s="220">
        <f>AZ39-BD39</f>
        <v>0</v>
      </c>
      <c r="BG39" s="183"/>
      <c r="BI39" s="220"/>
      <c r="BL39" s="220"/>
      <c r="BN39" s="220" t="s">
        <v>305</v>
      </c>
      <c r="BO39" s="220"/>
      <c r="BP39" s="220">
        <f>ROUND(BP14+NPV($C$39,BP15:BP36),0)</f>
        <v>0</v>
      </c>
      <c r="BR39" s="220">
        <f>ROUND(BR14+NPV($C$39,BR15:BR36),0)</f>
        <v>0</v>
      </c>
      <c r="BS39" s="220"/>
      <c r="BT39" s="265">
        <f>ROUND(BT14+NPV($C$39,BT15:BT36),0)</f>
        <v>0</v>
      </c>
      <c r="BV39" s="183"/>
      <c r="BX39" s="220"/>
      <c r="BZ39" s="220" t="s">
        <v>305</v>
      </c>
      <c r="CA39" s="220">
        <f>ROUND(CA14+NPV($C$41,CA15:CA36),0)</f>
        <v>0</v>
      </c>
      <c r="CC39" s="220"/>
      <c r="CD39" s="220"/>
      <c r="CE39" s="220">
        <f>ROUND(CE14+NPV($C$41,CE15:CE36),0)</f>
        <v>0</v>
      </c>
      <c r="CF39" s="220"/>
      <c r="CG39" s="265">
        <f>ROUND(CG14+NPV($C$41,CG15:CG36),0)</f>
        <v>0</v>
      </c>
      <c r="DB39" s="178"/>
    </row>
    <row r="40" spans="1:106">
      <c r="A40" s="180"/>
      <c r="C40" s="224"/>
      <c r="F40" s="236"/>
      <c r="M40" s="265"/>
      <c r="N40" s="176"/>
      <c r="R40" s="179"/>
      <c r="T40" s="303"/>
      <c r="V40" s="238"/>
      <c r="X40" s="180" t="s">
        <v>216</v>
      </c>
      <c r="Z40" s="265"/>
      <c r="AA40" s="265"/>
      <c r="AB40" s="238"/>
      <c r="AF40" s="265"/>
      <c r="AH40" s="265"/>
      <c r="AI40" s="265"/>
      <c r="AR40" s="265"/>
      <c r="AY40" s="265"/>
      <c r="AZ40" s="265"/>
      <c r="BA40" s="265"/>
      <c r="BB40" s="265"/>
      <c r="BC40" s="265"/>
      <c r="BD40" s="265"/>
      <c r="BE40" s="265"/>
      <c r="BF40" s="265"/>
      <c r="BG40" s="183"/>
      <c r="BI40" s="220"/>
      <c r="BP40" s="265"/>
      <c r="BS40" s="265"/>
      <c r="BU40" s="265"/>
      <c r="BV40" s="183"/>
      <c r="BX40" s="220"/>
      <c r="CA40" s="265"/>
      <c r="CF40" s="265"/>
      <c r="CG40" s="242"/>
      <c r="DB40" s="178">
        <f>$J23</f>
        <v>10</v>
      </c>
    </row>
    <row r="41" spans="1:106">
      <c r="A41" s="180" t="s">
        <v>306</v>
      </c>
      <c r="C41" s="224">
        <f>+'Gas Input Table Summary'!$E$27</f>
        <v>7.2160000000000002E-2</v>
      </c>
      <c r="E41" s="308" t="s">
        <v>307</v>
      </c>
      <c r="F41" s="309" t="s">
        <v>308</v>
      </c>
      <c r="G41" s="310" t="s">
        <v>309</v>
      </c>
      <c r="K41" s="180" t="s">
        <v>310</v>
      </c>
      <c r="M41" s="265"/>
      <c r="N41" s="220">
        <f>AB39</f>
        <v>0</v>
      </c>
      <c r="Q41" s="220"/>
      <c r="R41" s="179"/>
      <c r="T41" s="303"/>
      <c r="U41" s="303"/>
      <c r="V41" s="265"/>
      <c r="X41" s="180" t="s">
        <v>216</v>
      </c>
      <c r="Z41" s="265"/>
      <c r="AA41" s="265"/>
      <c r="AB41" s="238"/>
      <c r="AD41" s="180" t="s">
        <v>310</v>
      </c>
      <c r="AF41" s="265"/>
      <c r="AG41" s="220">
        <f>AN39</f>
        <v>0</v>
      </c>
      <c r="AH41" s="220"/>
      <c r="AI41" s="265"/>
      <c r="AM41" s="265"/>
      <c r="AP41" s="180" t="s">
        <v>310</v>
      </c>
      <c r="AR41" s="265"/>
      <c r="AS41" s="220">
        <f>BE39</f>
        <v>0</v>
      </c>
      <c r="AU41" s="220"/>
      <c r="AW41" s="220"/>
      <c r="AY41" s="265"/>
      <c r="AZ41" s="265"/>
      <c r="BA41" s="311"/>
      <c r="BB41" s="265"/>
      <c r="BC41" s="265"/>
      <c r="BD41" s="265"/>
      <c r="BF41" s="265"/>
      <c r="BG41" s="180" t="s">
        <v>310</v>
      </c>
      <c r="BJ41" s="220">
        <f>BT39</f>
        <v>0</v>
      </c>
      <c r="BK41" s="220"/>
      <c r="BP41" s="265"/>
      <c r="BS41" s="265"/>
      <c r="BT41" s="265"/>
      <c r="BU41" s="265"/>
      <c r="BV41" s="180" t="s">
        <v>310</v>
      </c>
      <c r="BY41" s="220">
        <f>CG39</f>
        <v>0</v>
      </c>
      <c r="BZ41" s="220"/>
      <c r="CA41" s="265"/>
      <c r="CE41" s="242"/>
      <c r="CF41" s="265"/>
      <c r="CG41" s="265"/>
      <c r="DB41" s="178">
        <f>$J24</f>
        <v>11</v>
      </c>
    </row>
    <row r="42" spans="1:106" ht="13.5" thickBot="1">
      <c r="E42" s="312" t="s">
        <v>205</v>
      </c>
      <c r="F42" s="313">
        <f>N41</f>
        <v>0</v>
      </c>
      <c r="G42" s="314" t="e">
        <f>N42</f>
        <v>#DIV/0!</v>
      </c>
      <c r="K42" s="180" t="s">
        <v>311</v>
      </c>
      <c r="N42" s="315" t="e">
        <f>ROUND(V39/AA39,2)</f>
        <v>#DIV/0!</v>
      </c>
      <c r="Q42" s="303"/>
      <c r="R42" s="179"/>
      <c r="AB42" s="238"/>
      <c r="AD42" s="180" t="s">
        <v>311</v>
      </c>
      <c r="AF42" s="303"/>
      <c r="AG42" s="316" t="e">
        <f>ROUND(AH39/AL39,2)</f>
        <v>#DIV/0!</v>
      </c>
      <c r="AH42" s="303"/>
      <c r="AP42" s="180" t="s">
        <v>311</v>
      </c>
      <c r="AR42" s="303"/>
      <c r="AS42" s="316" t="e">
        <f>ROUND(AZ39/BD39,2)</f>
        <v>#DIV/0!</v>
      </c>
      <c r="AU42" s="303"/>
      <c r="AW42" s="303"/>
      <c r="AZ42" s="176"/>
      <c r="BD42" s="265"/>
      <c r="BG42" s="180" t="s">
        <v>311</v>
      </c>
      <c r="BJ42" s="316" t="e">
        <f>ROUND(BP39/BR39,2)</f>
        <v>#DIV/0!</v>
      </c>
      <c r="BK42" s="303"/>
      <c r="BV42" s="180" t="s">
        <v>311</v>
      </c>
      <c r="BY42" s="316" t="e">
        <f>ROUND(CA39/CE39,2)</f>
        <v>#DIV/0!</v>
      </c>
      <c r="BZ42" s="303"/>
      <c r="DB42" s="178">
        <f>$J25</f>
        <v>12</v>
      </c>
    </row>
    <row r="43" spans="1:106" ht="13.5" thickTop="1">
      <c r="A43" s="176" t="s">
        <v>312</v>
      </c>
      <c r="C43" s="224">
        <f>+'Gas Input Table Summary'!$E$28</f>
        <v>2.6800000000000001E-2</v>
      </c>
      <c r="E43" s="317" t="s">
        <v>206</v>
      </c>
      <c r="F43" s="232">
        <f>AG41</f>
        <v>0</v>
      </c>
      <c r="G43" s="318" t="e">
        <f>AG42</f>
        <v>#DIV/0!</v>
      </c>
      <c r="J43" s="319"/>
      <c r="K43" s="320"/>
      <c r="L43" s="319"/>
      <c r="M43" s="319"/>
      <c r="N43" s="319"/>
      <c r="O43" s="319"/>
      <c r="Q43" s="319"/>
      <c r="R43" s="321"/>
      <c r="S43" s="319"/>
      <c r="T43" s="319"/>
      <c r="U43" s="319"/>
      <c r="V43" s="319"/>
      <c r="W43" s="319"/>
      <c r="X43" s="319"/>
      <c r="AB43" s="238"/>
      <c r="AD43" s="180"/>
      <c r="AM43" s="322"/>
      <c r="AN43" s="180"/>
      <c r="AP43" s="180"/>
      <c r="AZ43" s="176"/>
      <c r="BB43" s="322"/>
      <c r="BE43" s="180"/>
      <c r="BG43" s="183"/>
      <c r="BV43" s="183"/>
      <c r="CI43" s="246"/>
      <c r="DB43" s="178">
        <f>$J26</f>
        <v>13</v>
      </c>
    </row>
    <row r="44" spans="1:106">
      <c r="E44" s="323" t="s">
        <v>207</v>
      </c>
      <c r="F44" s="232">
        <f>AS41</f>
        <v>0</v>
      </c>
      <c r="G44" s="318" t="e">
        <f>AS42</f>
        <v>#DIV/0!</v>
      </c>
      <c r="J44" s="324" t="s">
        <v>313</v>
      </c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6"/>
      <c r="AB44" s="238"/>
      <c r="AZ44" s="176"/>
      <c r="BD44" s="183"/>
      <c r="BV44" s="324" t="s">
        <v>313</v>
      </c>
      <c r="BW44" s="325"/>
      <c r="BX44" s="327"/>
      <c r="BY44" s="327"/>
      <c r="BZ44" s="328"/>
      <c r="CI44" s="246"/>
      <c r="DB44" s="178"/>
    </row>
    <row r="45" spans="1:106">
      <c r="A45" s="180" t="s">
        <v>314</v>
      </c>
      <c r="C45" s="329">
        <f>+'Gas Input Table Summary'!$E$29</f>
        <v>2017</v>
      </c>
      <c r="E45" s="317" t="s">
        <v>208</v>
      </c>
      <c r="F45" s="232">
        <f>BJ41</f>
        <v>0</v>
      </c>
      <c r="G45" s="318" t="e">
        <f>BJ42</f>
        <v>#DIV/0!</v>
      </c>
      <c r="J45" s="330" t="s">
        <v>259</v>
      </c>
      <c r="K45" s="331" t="s">
        <v>315</v>
      </c>
      <c r="L45" s="299"/>
      <c r="M45" s="299"/>
      <c r="N45" s="299"/>
      <c r="O45" s="299"/>
      <c r="P45" s="299"/>
      <c r="Q45" s="299"/>
      <c r="R45" s="299"/>
      <c r="S45" s="299"/>
      <c r="T45" s="332" t="s">
        <v>267</v>
      </c>
      <c r="U45" s="331" t="s">
        <v>316</v>
      </c>
      <c r="V45" s="299"/>
      <c r="W45" s="299"/>
      <c r="X45" s="333"/>
      <c r="AB45" s="238"/>
      <c r="AD45" s="324" t="s">
        <v>313</v>
      </c>
      <c r="AE45" s="325"/>
      <c r="AF45" s="327"/>
      <c r="AG45" s="327"/>
      <c r="AH45" s="328"/>
      <c r="AI45" s="328"/>
      <c r="AJ45" s="328"/>
      <c r="AK45" s="328"/>
      <c r="AN45" s="180"/>
      <c r="AP45" s="324" t="s">
        <v>313</v>
      </c>
      <c r="AQ45" s="325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8"/>
      <c r="BG45" s="324" t="s">
        <v>313</v>
      </c>
      <c r="BH45" s="325"/>
      <c r="BI45" s="327"/>
      <c r="BJ45" s="327"/>
      <c r="BK45" s="327"/>
      <c r="BL45" s="327"/>
      <c r="BM45" s="327"/>
      <c r="BN45" s="327"/>
      <c r="BO45" s="334"/>
      <c r="BP45" s="327"/>
      <c r="BQ45" s="327"/>
      <c r="BR45" s="327"/>
      <c r="BS45" s="327"/>
      <c r="BT45" s="328"/>
      <c r="BV45" s="335" t="s">
        <v>259</v>
      </c>
      <c r="BW45" s="331" t="s">
        <v>317</v>
      </c>
      <c r="BX45" s="299"/>
      <c r="BY45" s="299"/>
      <c r="BZ45" s="333"/>
      <c r="CA45" s="336" t="s">
        <v>216</v>
      </c>
      <c r="CB45" s="336"/>
      <c r="CC45" s="336"/>
      <c r="CD45" s="336"/>
      <c r="CE45" s="336"/>
      <c r="CI45" s="246"/>
      <c r="DB45" s="178"/>
    </row>
    <row r="46" spans="1:106">
      <c r="C46" s="183"/>
      <c r="E46" s="337" t="s">
        <v>209</v>
      </c>
      <c r="F46" s="338">
        <f>BY41</f>
        <v>0</v>
      </c>
      <c r="G46" s="339" t="e">
        <f>BY42</f>
        <v>#DIV/0!</v>
      </c>
      <c r="J46" s="340" t="s">
        <v>260</v>
      </c>
      <c r="K46" s="341" t="s">
        <v>318</v>
      </c>
      <c r="L46" s="191"/>
      <c r="M46" s="191"/>
      <c r="N46" s="191"/>
      <c r="O46" s="191"/>
      <c r="P46" s="191"/>
      <c r="Q46" s="191"/>
      <c r="R46" s="191"/>
      <c r="S46" s="191"/>
      <c r="T46" s="342" t="s">
        <v>268</v>
      </c>
      <c r="U46" s="341" t="s">
        <v>319</v>
      </c>
      <c r="V46" s="191"/>
      <c r="W46" s="191"/>
      <c r="X46" s="343"/>
      <c r="AB46" s="184"/>
      <c r="AD46" s="330" t="s">
        <v>259</v>
      </c>
      <c r="AE46" s="331" t="s">
        <v>317</v>
      </c>
      <c r="AF46" s="299"/>
      <c r="AG46" s="299"/>
      <c r="AH46" s="299"/>
      <c r="AI46" s="299"/>
      <c r="AJ46" s="299"/>
      <c r="AK46" s="333"/>
      <c r="AN46" s="180"/>
      <c r="AP46" s="344" t="s">
        <v>259</v>
      </c>
      <c r="AQ46" s="331" t="s">
        <v>317</v>
      </c>
      <c r="AR46" s="299"/>
      <c r="AS46" s="299"/>
      <c r="AU46" s="299"/>
      <c r="AW46" s="342" t="s">
        <v>266</v>
      </c>
      <c r="AZ46" s="228" t="s">
        <v>320</v>
      </c>
      <c r="BA46" s="191"/>
      <c r="BC46" s="191"/>
      <c r="BD46" s="299"/>
      <c r="BE46" s="333"/>
      <c r="BG46" s="335" t="s">
        <v>259</v>
      </c>
      <c r="BH46" s="331" t="s">
        <v>321</v>
      </c>
      <c r="BI46" s="299"/>
      <c r="BJ46" s="299"/>
      <c r="BK46" s="299"/>
      <c r="BL46" s="300" t="s">
        <v>265</v>
      </c>
      <c r="BM46" s="345" t="s">
        <v>322</v>
      </c>
      <c r="BN46" s="299"/>
      <c r="BO46" s="299"/>
      <c r="BP46" s="299"/>
      <c r="BQ46" s="299"/>
      <c r="BR46" s="299"/>
      <c r="BS46" s="299"/>
      <c r="BT46" s="333"/>
      <c r="BV46" s="346" t="s">
        <v>260</v>
      </c>
      <c r="BW46" s="341" t="s">
        <v>323</v>
      </c>
      <c r="BX46" s="191"/>
      <c r="BY46" s="191"/>
      <c r="BZ46" s="343"/>
      <c r="CI46" s="246"/>
      <c r="DB46" s="178"/>
    </row>
    <row r="47" spans="1:106">
      <c r="A47" s="180" t="s">
        <v>324</v>
      </c>
      <c r="C47" s="329">
        <f>+'Total Program Inputs'!B6</f>
        <v>2018</v>
      </c>
      <c r="J47" s="340" t="s">
        <v>261</v>
      </c>
      <c r="K47" s="347" t="s">
        <v>325</v>
      </c>
      <c r="L47" s="191"/>
      <c r="M47" s="191"/>
      <c r="N47" s="191"/>
      <c r="O47" s="191"/>
      <c r="P47" s="191"/>
      <c r="Q47" s="191"/>
      <c r="R47" s="191"/>
      <c r="S47" s="191"/>
      <c r="T47" s="342" t="s">
        <v>269</v>
      </c>
      <c r="U47" s="341" t="s">
        <v>326</v>
      </c>
      <c r="V47" s="191"/>
      <c r="W47" s="191"/>
      <c r="X47" s="343"/>
      <c r="AB47" s="220"/>
      <c r="AD47" s="340" t="s">
        <v>260</v>
      </c>
      <c r="AE47" s="347" t="s">
        <v>323</v>
      </c>
      <c r="AF47" s="191"/>
      <c r="AG47" s="191"/>
      <c r="AH47" s="191"/>
      <c r="AI47" s="191"/>
      <c r="AJ47" s="191"/>
      <c r="AK47" s="343"/>
      <c r="AP47" s="348" t="s">
        <v>265</v>
      </c>
      <c r="AQ47" s="341" t="s">
        <v>323</v>
      </c>
      <c r="AR47" s="191"/>
      <c r="AS47" s="191"/>
      <c r="AU47" s="191"/>
      <c r="AW47" s="342" t="s">
        <v>267</v>
      </c>
      <c r="AZ47" s="347" t="s">
        <v>327</v>
      </c>
      <c r="BA47" s="191"/>
      <c r="BC47" s="191"/>
      <c r="BD47" s="191"/>
      <c r="BE47" s="343"/>
      <c r="BG47" s="346" t="s">
        <v>260</v>
      </c>
      <c r="BH47" s="341" t="s">
        <v>328</v>
      </c>
      <c r="BI47" s="191"/>
      <c r="BJ47" s="191"/>
      <c r="BK47" s="191"/>
      <c r="BL47" s="203" t="s">
        <v>266</v>
      </c>
      <c r="BM47" s="349" t="s">
        <v>329</v>
      </c>
      <c r="BN47" s="191"/>
      <c r="BO47" s="336"/>
      <c r="BP47" s="336"/>
      <c r="BQ47" s="336"/>
      <c r="BR47" s="336"/>
      <c r="BS47" s="191"/>
      <c r="BT47" s="343"/>
      <c r="BV47" s="346" t="s">
        <v>261</v>
      </c>
      <c r="BW47" s="341" t="s">
        <v>330</v>
      </c>
      <c r="BX47" s="218"/>
      <c r="BY47" s="218"/>
      <c r="BZ47" s="343"/>
      <c r="CI47" s="246"/>
      <c r="DB47" s="178"/>
    </row>
    <row r="48" spans="1:106">
      <c r="A48" s="180"/>
      <c r="C48" s="233"/>
      <c r="J48" s="340" t="s">
        <v>262</v>
      </c>
      <c r="K48" s="341" t="s">
        <v>331</v>
      </c>
      <c r="L48" s="191"/>
      <c r="M48" s="191"/>
      <c r="N48" s="191"/>
      <c r="O48" s="191"/>
      <c r="P48" s="191"/>
      <c r="Q48" s="191"/>
      <c r="R48" s="191"/>
      <c r="S48" s="191"/>
      <c r="T48" s="342" t="s">
        <v>270</v>
      </c>
      <c r="U48" s="268" t="s">
        <v>332</v>
      </c>
      <c r="V48" s="191"/>
      <c r="W48" s="191"/>
      <c r="X48" s="343"/>
      <c r="AB48" s="265"/>
      <c r="AD48" s="340" t="s">
        <v>261</v>
      </c>
      <c r="AE48" s="347" t="s">
        <v>333</v>
      </c>
      <c r="AF48" s="191"/>
      <c r="AG48" s="191"/>
      <c r="AH48" s="191"/>
      <c r="AI48" s="191"/>
      <c r="AJ48" s="191"/>
      <c r="AK48" s="343"/>
      <c r="AP48" s="348" t="s">
        <v>261</v>
      </c>
      <c r="AQ48" s="350" t="s">
        <v>334</v>
      </c>
      <c r="AR48" s="218"/>
      <c r="AS48" s="218"/>
      <c r="AU48" s="218"/>
      <c r="AW48" s="342" t="s">
        <v>268</v>
      </c>
      <c r="AZ48" s="347" t="s">
        <v>335</v>
      </c>
      <c r="BA48" s="191"/>
      <c r="BC48" s="191"/>
      <c r="BD48" s="191"/>
      <c r="BE48" s="343"/>
      <c r="BG48" s="346" t="s">
        <v>261</v>
      </c>
      <c r="BH48" s="349" t="s">
        <v>336</v>
      </c>
      <c r="BI48" s="218"/>
      <c r="BJ48" s="218"/>
      <c r="BK48" s="191"/>
      <c r="BL48" s="351" t="s">
        <v>267</v>
      </c>
      <c r="BM48" s="349" t="s">
        <v>337</v>
      </c>
      <c r="BN48" s="191"/>
      <c r="BO48" s="191"/>
      <c r="BP48" s="191"/>
      <c r="BQ48" s="191"/>
      <c r="BR48" s="191"/>
      <c r="BS48" s="191"/>
      <c r="BT48" s="343"/>
      <c r="BV48" s="346" t="s">
        <v>262</v>
      </c>
      <c r="BW48" s="341" t="s">
        <v>338</v>
      </c>
      <c r="BX48" s="218"/>
      <c r="BY48" s="218"/>
      <c r="BZ48" s="343"/>
      <c r="CI48" s="246"/>
      <c r="DB48" s="178"/>
    </row>
    <row r="49" spans="1:108">
      <c r="A49" s="180"/>
      <c r="C49" s="183"/>
      <c r="J49" s="340" t="s">
        <v>263</v>
      </c>
      <c r="K49" s="347" t="s">
        <v>339</v>
      </c>
      <c r="L49" s="191"/>
      <c r="M49" s="191"/>
      <c r="N49" s="191"/>
      <c r="O49" s="211"/>
      <c r="P49" s="191"/>
      <c r="Q49" s="191"/>
      <c r="R49" s="191"/>
      <c r="S49" s="191"/>
      <c r="T49" s="342" t="s">
        <v>271</v>
      </c>
      <c r="U49" s="341" t="s">
        <v>340</v>
      </c>
      <c r="V49" s="191"/>
      <c r="W49" s="191"/>
      <c r="X49" s="343"/>
      <c r="AB49" s="265"/>
      <c r="AD49" s="340" t="s">
        <v>262</v>
      </c>
      <c r="AE49" s="341" t="s">
        <v>341</v>
      </c>
      <c r="AF49" s="191"/>
      <c r="AG49" s="191"/>
      <c r="AH49" s="191"/>
      <c r="AI49" s="191"/>
      <c r="AJ49" s="191"/>
      <c r="AK49" s="343"/>
      <c r="AO49" s="180"/>
      <c r="AP49" s="348" t="s">
        <v>262</v>
      </c>
      <c r="AQ49" s="350" t="s">
        <v>342</v>
      </c>
      <c r="AR49" s="218"/>
      <c r="AS49" s="218"/>
      <c r="AU49" s="218"/>
      <c r="AW49" s="342" t="s">
        <v>269</v>
      </c>
      <c r="AZ49" s="347" t="s">
        <v>343</v>
      </c>
      <c r="BA49" s="191"/>
      <c r="BC49" s="191"/>
      <c r="BD49" s="191"/>
      <c r="BE49" s="343"/>
      <c r="BG49" s="346" t="s">
        <v>262</v>
      </c>
      <c r="BH49" s="350" t="s">
        <v>344</v>
      </c>
      <c r="BI49" s="218"/>
      <c r="BJ49" s="218"/>
      <c r="BK49" s="191"/>
      <c r="BL49" s="191"/>
      <c r="BM49" s="191"/>
      <c r="BN49" s="191"/>
      <c r="BO49" s="191"/>
      <c r="BP49" s="191"/>
      <c r="BQ49" s="191"/>
      <c r="BR49" s="191"/>
      <c r="BS49" s="191"/>
      <c r="BT49" s="343"/>
      <c r="BV49" s="346" t="s">
        <v>263</v>
      </c>
      <c r="BW49" s="341" t="s">
        <v>345</v>
      </c>
      <c r="BX49" s="218"/>
      <c r="BY49" s="218"/>
      <c r="BZ49" s="343"/>
      <c r="CA49" s="191"/>
      <c r="CB49" s="191"/>
      <c r="CC49" s="191"/>
      <c r="CD49" s="191"/>
      <c r="CE49" s="191"/>
      <c r="DB49" s="178">
        <f>$J27</f>
        <v>14</v>
      </c>
    </row>
    <row r="50" spans="1:108">
      <c r="J50" s="340" t="s">
        <v>264</v>
      </c>
      <c r="K50" s="341" t="s">
        <v>346</v>
      </c>
      <c r="L50" s="191"/>
      <c r="M50" s="191"/>
      <c r="N50" s="191"/>
      <c r="O50" s="191"/>
      <c r="P50" s="191"/>
      <c r="Q50" s="191"/>
      <c r="R50" s="191"/>
      <c r="S50" s="191"/>
      <c r="T50" s="342" t="s">
        <v>272</v>
      </c>
      <c r="U50" s="347" t="s">
        <v>347</v>
      </c>
      <c r="V50" s="191"/>
      <c r="W50" s="191"/>
      <c r="X50" s="343"/>
      <c r="AD50" s="340" t="s">
        <v>263</v>
      </c>
      <c r="AE50" s="341" t="s">
        <v>321</v>
      </c>
      <c r="AF50" s="191"/>
      <c r="AG50" s="191"/>
      <c r="AH50" s="191"/>
      <c r="AI50" s="191"/>
      <c r="AJ50" s="191"/>
      <c r="AK50" s="343"/>
      <c r="AP50" s="348" t="s">
        <v>263</v>
      </c>
      <c r="AQ50" s="350" t="s">
        <v>348</v>
      </c>
      <c r="AR50" s="218"/>
      <c r="AS50" s="218"/>
      <c r="AU50" s="218"/>
      <c r="AW50" s="342"/>
      <c r="AZ50" s="176"/>
      <c r="BA50" s="191"/>
      <c r="BC50" s="191"/>
      <c r="BD50" s="191"/>
      <c r="BE50" s="343"/>
      <c r="BG50" s="346" t="s">
        <v>263</v>
      </c>
      <c r="BH50" s="350" t="s">
        <v>349</v>
      </c>
      <c r="BI50" s="218"/>
      <c r="BJ50" s="218"/>
      <c r="BK50" s="191"/>
      <c r="BL50" s="191"/>
      <c r="BM50" s="191"/>
      <c r="BN50" s="191"/>
      <c r="BO50" s="191"/>
      <c r="BP50" s="191"/>
      <c r="BQ50" s="191"/>
      <c r="BR50" s="191"/>
      <c r="BS50" s="191"/>
      <c r="BT50" s="343"/>
      <c r="BV50" s="346" t="s">
        <v>264</v>
      </c>
      <c r="BW50" s="341" t="s">
        <v>350</v>
      </c>
      <c r="BX50" s="218"/>
      <c r="BY50" s="218"/>
      <c r="BZ50" s="343"/>
      <c r="CA50" s="191"/>
      <c r="CB50" s="191"/>
      <c r="CC50" s="191"/>
      <c r="CD50" s="191"/>
      <c r="CE50" s="191"/>
      <c r="DB50" s="178">
        <f>$J28</f>
        <v>15</v>
      </c>
    </row>
    <row r="51" spans="1:108" ht="14.1" customHeight="1">
      <c r="A51" s="191"/>
      <c r="B51" s="191"/>
      <c r="C51" s="191"/>
      <c r="J51" s="340" t="s">
        <v>265</v>
      </c>
      <c r="K51" s="341" t="s">
        <v>351</v>
      </c>
      <c r="L51" s="191"/>
      <c r="M51" s="191"/>
      <c r="N51" s="191"/>
      <c r="O51" s="191"/>
      <c r="P51" s="191"/>
      <c r="Q51" s="191"/>
      <c r="R51" s="191"/>
      <c r="S51" s="191"/>
      <c r="T51" s="342" t="s">
        <v>273</v>
      </c>
      <c r="U51" s="347" t="s">
        <v>352</v>
      </c>
      <c r="V51" s="191"/>
      <c r="W51" s="191"/>
      <c r="X51" s="343"/>
      <c r="AD51" s="340" t="s">
        <v>264</v>
      </c>
      <c r="AE51" s="347" t="s">
        <v>353</v>
      </c>
      <c r="AF51" s="191"/>
      <c r="AG51" s="191"/>
      <c r="AH51" s="191"/>
      <c r="AI51" s="191"/>
      <c r="AJ51" s="191"/>
      <c r="AK51" s="343"/>
      <c r="AP51" s="348" t="s">
        <v>264</v>
      </c>
      <c r="AQ51" s="341" t="s">
        <v>354</v>
      </c>
      <c r="AR51" s="191"/>
      <c r="AS51" s="191"/>
      <c r="AU51" s="191"/>
      <c r="AW51" s="342"/>
      <c r="AZ51" s="176"/>
      <c r="BA51" s="191"/>
      <c r="BC51" s="191"/>
      <c r="BD51" s="191"/>
      <c r="BE51" s="343"/>
      <c r="BG51" s="352" t="s">
        <v>264</v>
      </c>
      <c r="BH51" s="353" t="s">
        <v>355</v>
      </c>
      <c r="BI51" s="354"/>
      <c r="BJ51" s="354"/>
      <c r="BK51" s="208"/>
      <c r="BL51" s="208"/>
      <c r="BM51" s="208"/>
      <c r="BN51" s="208"/>
      <c r="BO51" s="208"/>
      <c r="BP51" s="208"/>
      <c r="BQ51" s="208"/>
      <c r="BR51" s="208"/>
      <c r="BS51" s="208"/>
      <c r="BT51" s="355"/>
      <c r="BV51" s="346" t="s">
        <v>265</v>
      </c>
      <c r="BW51" s="350" t="s">
        <v>356</v>
      </c>
      <c r="BX51" s="218"/>
      <c r="BY51" s="218"/>
      <c r="BZ51" s="343"/>
      <c r="CA51" s="191"/>
      <c r="CB51" s="191"/>
      <c r="CC51" s="191"/>
      <c r="CD51" s="191"/>
      <c r="CE51" s="191"/>
      <c r="DB51" s="178">
        <f>$J29</f>
        <v>16</v>
      </c>
    </row>
    <row r="52" spans="1:108" ht="14.1" customHeight="1">
      <c r="A52" s="356"/>
      <c r="B52" s="191"/>
      <c r="C52" s="357"/>
      <c r="J52" s="358" t="s">
        <v>266</v>
      </c>
      <c r="K52" s="359" t="s">
        <v>357</v>
      </c>
      <c r="L52" s="208"/>
      <c r="M52" s="208"/>
      <c r="N52" s="208"/>
      <c r="O52" s="208"/>
      <c r="P52" s="208"/>
      <c r="Q52" s="208"/>
      <c r="R52" s="208"/>
      <c r="S52" s="208"/>
      <c r="T52" s="360" t="s">
        <v>274</v>
      </c>
      <c r="U52" s="359" t="s">
        <v>358</v>
      </c>
      <c r="V52" s="208"/>
      <c r="W52" s="208"/>
      <c r="X52" s="355"/>
      <c r="AD52" s="337" t="s">
        <v>265</v>
      </c>
      <c r="AE52" s="361" t="s">
        <v>359</v>
      </c>
      <c r="AF52" s="208"/>
      <c r="AG52" s="208"/>
      <c r="AH52" s="208"/>
      <c r="AI52" s="208"/>
      <c r="AJ52" s="208"/>
      <c r="AK52" s="355"/>
      <c r="AP52" s="362" t="s">
        <v>265</v>
      </c>
      <c r="AQ52" s="363" t="s">
        <v>360</v>
      </c>
      <c r="AR52" s="208"/>
      <c r="AS52" s="208"/>
      <c r="AT52" s="208"/>
      <c r="AU52" s="208"/>
      <c r="AV52" s="208"/>
      <c r="AW52" s="360"/>
      <c r="AX52" s="360"/>
      <c r="AY52" s="360"/>
      <c r="AZ52" s="360"/>
      <c r="BA52" s="208"/>
      <c r="BB52" s="208"/>
      <c r="BC52" s="208"/>
      <c r="BD52" s="208"/>
      <c r="BE52" s="355"/>
      <c r="BG52" s="203"/>
      <c r="BH52" s="350"/>
      <c r="BI52" s="218"/>
      <c r="BJ52" s="218"/>
      <c r="BK52" s="191"/>
      <c r="BL52" s="218"/>
      <c r="BM52" s="342"/>
      <c r="BN52" s="191"/>
      <c r="BO52" s="191"/>
      <c r="BP52" s="191"/>
      <c r="BQ52" s="191"/>
      <c r="BR52" s="191"/>
      <c r="BV52" s="352" t="s">
        <v>266</v>
      </c>
      <c r="BW52" s="364" t="s">
        <v>361</v>
      </c>
      <c r="BX52" s="208"/>
      <c r="BY52" s="208"/>
      <c r="BZ52" s="355"/>
      <c r="CA52" s="191"/>
      <c r="CB52" s="191"/>
      <c r="CC52" s="191"/>
      <c r="CD52" s="191"/>
      <c r="CE52" s="191"/>
      <c r="CL52" s="303"/>
      <c r="DB52" s="265"/>
    </row>
    <row r="53" spans="1:108" ht="14.1" customHeight="1">
      <c r="A53" s="191"/>
      <c r="B53" s="191"/>
      <c r="C53" s="356"/>
      <c r="AD53" s="342"/>
      <c r="AE53" s="191"/>
      <c r="AF53" s="191"/>
      <c r="AG53" s="191"/>
      <c r="AH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G53" s="203"/>
      <c r="BH53" s="349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V53" s="351"/>
      <c r="BW53" s="191"/>
      <c r="BX53" s="218"/>
      <c r="BY53" s="218"/>
      <c r="BZ53" s="218"/>
      <c r="CA53" s="191"/>
      <c r="CB53" s="191"/>
      <c r="CC53" s="191"/>
      <c r="CD53" s="191"/>
      <c r="CE53" s="191"/>
      <c r="CL53" s="220"/>
      <c r="DD53" s="265"/>
    </row>
    <row r="54" spans="1:108" ht="14.1" customHeight="1">
      <c r="C54" s="365"/>
      <c r="K54" s="275"/>
      <c r="N54" s="176"/>
      <c r="R54" s="179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G54" s="351"/>
      <c r="BH54" s="349"/>
      <c r="BI54" s="218"/>
      <c r="BJ54" s="218"/>
      <c r="BK54" s="218"/>
      <c r="BL54" s="218"/>
      <c r="BM54" s="191"/>
      <c r="BN54" s="191"/>
    </row>
    <row r="55" spans="1:108" ht="14.1" customHeight="1">
      <c r="C55" s="365"/>
      <c r="K55" s="275"/>
      <c r="N55" s="176"/>
      <c r="R55" s="179"/>
      <c r="AB55" s="265"/>
      <c r="AP55" s="342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G55" s="351"/>
      <c r="BH55" s="191"/>
      <c r="BI55" s="218"/>
      <c r="BJ55" s="218"/>
      <c r="BK55" s="218"/>
      <c r="BL55" s="218"/>
      <c r="BM55" s="191"/>
      <c r="BN55" s="191"/>
      <c r="BV55" s="351"/>
      <c r="BW55" s="191"/>
      <c r="BX55" s="218"/>
      <c r="BY55" s="218"/>
      <c r="BZ55" s="218"/>
    </row>
    <row r="56" spans="1:108">
      <c r="C56" s="366"/>
      <c r="K56" s="275"/>
      <c r="N56" s="176"/>
      <c r="R56" s="179"/>
      <c r="AP56" s="367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H56" s="183"/>
      <c r="BW56" s="183"/>
    </row>
    <row r="57" spans="1:108">
      <c r="C57" s="368"/>
      <c r="N57" s="176"/>
      <c r="R57" s="179"/>
      <c r="AP57" s="367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W57" s="183"/>
    </row>
    <row r="58" spans="1:108">
      <c r="C58" s="368"/>
      <c r="N58" s="176"/>
      <c r="Q58" s="179"/>
      <c r="AO58" s="356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V58" s="183"/>
    </row>
    <row r="59" spans="1:108">
      <c r="C59" s="369"/>
      <c r="N59" s="176"/>
      <c r="Q59" s="179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V59" s="183"/>
    </row>
    <row r="60" spans="1:108">
      <c r="N60" s="176"/>
      <c r="Q60" s="179"/>
      <c r="AZ60" s="176"/>
      <c r="BV60" s="183"/>
    </row>
    <row r="61" spans="1:108">
      <c r="N61" s="176"/>
      <c r="Q61" s="179"/>
      <c r="AZ61" s="176"/>
      <c r="BV61" s="183"/>
    </row>
    <row r="62" spans="1:108" ht="12" customHeight="1">
      <c r="N62" s="176"/>
      <c r="Q62" s="179"/>
      <c r="AZ62" s="176"/>
      <c r="BV62" s="183"/>
    </row>
    <row r="63" spans="1:108">
      <c r="D63" s="191"/>
      <c r="E63" s="191"/>
      <c r="F63" s="285"/>
      <c r="G63" s="285"/>
      <c r="N63" s="176"/>
      <c r="Q63" s="179"/>
      <c r="AZ63" s="176"/>
      <c r="BV63" s="183"/>
    </row>
    <row r="64" spans="1:108">
      <c r="D64" s="191"/>
      <c r="E64" s="191"/>
      <c r="F64" s="285"/>
      <c r="G64" s="285"/>
      <c r="N64" s="176"/>
      <c r="Q64" s="179"/>
      <c r="AZ64" s="176"/>
      <c r="BG64" s="183"/>
      <c r="BV64" s="183"/>
    </row>
    <row r="65" spans="1:74">
      <c r="C65" s="220"/>
      <c r="D65" s="191"/>
      <c r="E65" s="191"/>
      <c r="F65" s="191"/>
      <c r="G65" s="191"/>
      <c r="N65" s="176"/>
      <c r="Q65" s="179"/>
      <c r="AZ65" s="176"/>
      <c r="BG65" s="183"/>
      <c r="BV65" s="183"/>
    </row>
    <row r="66" spans="1:74">
      <c r="A66" s="370"/>
      <c r="B66" s="180"/>
      <c r="D66" s="191"/>
      <c r="E66" s="191"/>
      <c r="F66" s="191"/>
      <c r="G66" s="191"/>
      <c r="N66" s="176"/>
      <c r="Q66" s="179"/>
      <c r="AZ66" s="176"/>
      <c r="BG66" s="183"/>
      <c r="BV66" s="183"/>
    </row>
    <row r="67" spans="1:74">
      <c r="A67" s="370"/>
      <c r="B67" s="180"/>
      <c r="D67" s="191"/>
      <c r="E67" s="191"/>
      <c r="F67" s="191"/>
      <c r="G67" s="191"/>
      <c r="N67" s="176"/>
      <c r="Q67" s="179"/>
      <c r="AZ67" s="176"/>
      <c r="BG67" s="183"/>
      <c r="BV67" s="183"/>
    </row>
    <row r="68" spans="1:74">
      <c r="N68" s="176"/>
      <c r="Q68" s="179"/>
      <c r="AZ68" s="176"/>
      <c r="BG68" s="183"/>
      <c r="BV68" s="183"/>
    </row>
    <row r="69" spans="1:74">
      <c r="N69" s="176"/>
      <c r="Q69" s="179"/>
      <c r="AZ69" s="176"/>
      <c r="BG69" s="183"/>
      <c r="BV69" s="183"/>
    </row>
    <row r="70" spans="1:74">
      <c r="N70" s="176"/>
      <c r="Q70" s="179"/>
      <c r="AZ70" s="176"/>
      <c r="BG70" s="183"/>
      <c r="BV70" s="183"/>
    </row>
    <row r="71" spans="1:74">
      <c r="N71" s="176"/>
      <c r="Q71" s="179"/>
      <c r="AZ71" s="176"/>
      <c r="BG71" s="183"/>
      <c r="BV71" s="183"/>
    </row>
    <row r="72" spans="1:74">
      <c r="N72" s="176"/>
      <c r="Q72" s="179"/>
      <c r="AZ72" s="176"/>
      <c r="BG72" s="183"/>
      <c r="BV72" s="183"/>
    </row>
    <row r="73" spans="1:74">
      <c r="N73" s="176"/>
      <c r="Q73" s="179"/>
      <c r="AZ73" s="176"/>
      <c r="BG73" s="183"/>
      <c r="BV73" s="183"/>
    </row>
    <row r="74" spans="1:74">
      <c r="N74" s="176"/>
      <c r="Q74" s="179"/>
      <c r="AZ74" s="176"/>
      <c r="BG74" s="183"/>
      <c r="BV74" s="183"/>
    </row>
    <row r="75" spans="1:74">
      <c r="N75" s="176"/>
      <c r="Q75" s="179"/>
      <c r="AZ75" s="176"/>
      <c r="BG75" s="183"/>
      <c r="BV75" s="183"/>
    </row>
    <row r="76" spans="1:74">
      <c r="N76" s="176"/>
      <c r="Q76" s="179"/>
      <c r="AZ76" s="176"/>
      <c r="BG76" s="183"/>
      <c r="BV76" s="183"/>
    </row>
    <row r="77" spans="1:74">
      <c r="N77" s="176"/>
      <c r="Q77" s="179"/>
      <c r="AZ77" s="176"/>
      <c r="BG77" s="183"/>
      <c r="BV77" s="183"/>
    </row>
    <row r="78" spans="1:74">
      <c r="N78" s="176"/>
      <c r="Q78" s="179"/>
      <c r="AZ78" s="176"/>
      <c r="BG78" s="183"/>
      <c r="BV78" s="183"/>
    </row>
    <row r="79" spans="1:74">
      <c r="N79" s="176"/>
      <c r="Q79" s="179"/>
      <c r="AZ79" s="176"/>
      <c r="BG79" s="183"/>
      <c r="BV79" s="183"/>
    </row>
    <row r="80" spans="1:74">
      <c r="N80" s="176"/>
      <c r="Q80" s="179"/>
      <c r="AZ80" s="176"/>
      <c r="BG80" s="183"/>
      <c r="BV80" s="183"/>
    </row>
    <row r="81" spans="6:74">
      <c r="F81" s="322"/>
      <c r="G81" s="322"/>
      <c r="N81" s="176"/>
      <c r="Q81" s="179"/>
      <c r="AZ81" s="176"/>
      <c r="BG81" s="183"/>
      <c r="BV81" s="183"/>
    </row>
    <row r="82" spans="6:74">
      <c r="N82" s="176"/>
      <c r="Q82" s="179"/>
      <c r="AZ82" s="176"/>
      <c r="BG82" s="183"/>
      <c r="BV82" s="183"/>
    </row>
    <row r="83" spans="6:74">
      <c r="N83" s="176"/>
      <c r="Q83" s="179"/>
      <c r="AZ83" s="176"/>
      <c r="BG83" s="183"/>
      <c r="BV83" s="183"/>
    </row>
    <row r="84" spans="6:74">
      <c r="N84" s="176"/>
      <c r="Q84" s="179"/>
      <c r="AZ84" s="176"/>
      <c r="BG84" s="183"/>
      <c r="BV84" s="183"/>
    </row>
    <row r="85" spans="6:74">
      <c r="N85" s="176"/>
      <c r="Q85" s="179"/>
      <c r="AZ85" s="176"/>
      <c r="BG85" s="183"/>
      <c r="BV85" s="183"/>
    </row>
    <row r="86" spans="6:74">
      <c r="N86" s="176"/>
      <c r="Q86" s="179"/>
      <c r="AZ86" s="176"/>
      <c r="BG86" s="183"/>
      <c r="BV86" s="183"/>
    </row>
    <row r="87" spans="6:74">
      <c r="N87" s="176"/>
      <c r="Q87" s="179"/>
      <c r="AZ87" s="176"/>
      <c r="BG87" s="183"/>
      <c r="BV87" s="183"/>
    </row>
    <row r="88" spans="6:74">
      <c r="N88" s="176"/>
      <c r="Q88" s="179"/>
      <c r="AZ88" s="176"/>
      <c r="BG88" s="183"/>
      <c r="BV88" s="183"/>
    </row>
    <row r="89" spans="6:74">
      <c r="N89" s="176"/>
      <c r="Q89" s="179"/>
      <c r="AZ89" s="176"/>
      <c r="BG89" s="183"/>
      <c r="BV89" s="183"/>
    </row>
    <row r="90" spans="6:74">
      <c r="N90" s="176"/>
      <c r="Q90" s="179"/>
      <c r="AZ90" s="176"/>
      <c r="BG90" s="183"/>
      <c r="BV90" s="183"/>
    </row>
    <row r="91" spans="6:74">
      <c r="N91" s="176"/>
      <c r="Q91" s="179"/>
      <c r="AZ91" s="176"/>
      <c r="BG91" s="183"/>
      <c r="BV91" s="183"/>
    </row>
    <row r="92" spans="6:74">
      <c r="N92" s="176"/>
      <c r="Q92" s="179"/>
      <c r="AZ92" s="176"/>
      <c r="BG92" s="183"/>
      <c r="BV92" s="183"/>
    </row>
    <row r="93" spans="6:74">
      <c r="N93" s="176"/>
      <c r="Q93" s="179"/>
      <c r="AZ93" s="176"/>
      <c r="BG93" s="183"/>
      <c r="BV93" s="183"/>
    </row>
    <row r="94" spans="6:74">
      <c r="N94" s="176"/>
      <c r="Q94" s="179"/>
      <c r="AZ94" s="176"/>
      <c r="BG94" s="183"/>
      <c r="BV94" s="183"/>
    </row>
    <row r="95" spans="6:74">
      <c r="N95" s="176"/>
      <c r="Q95" s="179"/>
      <c r="AZ95" s="176"/>
      <c r="BG95" s="183"/>
      <c r="BV95" s="183"/>
    </row>
    <row r="96" spans="6:74">
      <c r="N96" s="176"/>
      <c r="Q96" s="179"/>
      <c r="AZ96" s="176"/>
      <c r="BG96" s="183"/>
      <c r="BV96" s="183"/>
    </row>
    <row r="97" spans="1:74">
      <c r="N97" s="176"/>
      <c r="Q97" s="179"/>
      <c r="AZ97" s="176"/>
      <c r="BG97" s="183"/>
      <c r="BV97" s="183"/>
    </row>
    <row r="98" spans="1:74">
      <c r="N98" s="176"/>
      <c r="Q98" s="179"/>
      <c r="AZ98" s="176"/>
      <c r="BG98" s="183"/>
      <c r="BV98" s="183"/>
    </row>
    <row r="99" spans="1:74">
      <c r="N99" s="176"/>
      <c r="Q99" s="179"/>
      <c r="AZ99" s="176"/>
      <c r="BG99" s="183"/>
      <c r="BV99" s="183"/>
    </row>
    <row r="100" spans="1:74">
      <c r="N100" s="176"/>
      <c r="Q100" s="179"/>
      <c r="AZ100" s="176"/>
      <c r="BG100" s="183"/>
      <c r="BV100" s="183"/>
    </row>
    <row r="101" spans="1:74">
      <c r="N101" s="176"/>
      <c r="Q101" s="179"/>
      <c r="AZ101" s="176"/>
      <c r="BG101" s="183"/>
      <c r="BV101" s="183"/>
    </row>
    <row r="102" spans="1:74">
      <c r="N102" s="176"/>
      <c r="Q102" s="179"/>
      <c r="AZ102" s="176"/>
      <c r="BG102" s="183"/>
      <c r="BV102" s="183"/>
    </row>
    <row r="103" spans="1:74">
      <c r="N103" s="176"/>
      <c r="Q103" s="179"/>
      <c r="AZ103" s="176"/>
      <c r="BG103" s="183"/>
      <c r="BV103" s="183"/>
    </row>
    <row r="104" spans="1:74">
      <c r="N104" s="176"/>
      <c r="Q104" s="179"/>
      <c r="AZ104" s="176"/>
      <c r="BG104" s="183"/>
      <c r="BV104" s="183"/>
    </row>
    <row r="105" spans="1:74">
      <c r="E105" s="371"/>
      <c r="N105" s="176"/>
      <c r="Q105" s="179"/>
      <c r="AZ105" s="176"/>
      <c r="BG105" s="183"/>
      <c r="BV105" s="183"/>
    </row>
    <row r="106" spans="1:74">
      <c r="N106" s="176"/>
      <c r="Q106" s="179"/>
      <c r="AZ106" s="176"/>
      <c r="BG106" s="183"/>
      <c r="BV106" s="183"/>
    </row>
    <row r="107" spans="1:74">
      <c r="N107" s="176"/>
      <c r="Q107" s="179"/>
      <c r="AZ107" s="176"/>
      <c r="BG107" s="183"/>
      <c r="BV107" s="183"/>
    </row>
    <row r="108" spans="1:74">
      <c r="N108" s="176"/>
      <c r="Q108" s="179"/>
      <c r="AZ108" s="176"/>
      <c r="BG108" s="183"/>
      <c r="BV108" s="183"/>
    </row>
    <row r="109" spans="1:74">
      <c r="N109" s="176"/>
      <c r="Q109" s="179"/>
      <c r="AZ109" s="176"/>
      <c r="BG109" s="183"/>
      <c r="BV109" s="183"/>
    </row>
    <row r="110" spans="1:74">
      <c r="N110" s="176"/>
      <c r="Q110" s="179"/>
      <c r="AZ110" s="176"/>
      <c r="BG110" s="183"/>
      <c r="BV110" s="183"/>
    </row>
    <row r="111" spans="1:74">
      <c r="A111" s="370"/>
      <c r="B111" s="180"/>
      <c r="N111" s="176"/>
      <c r="Q111" s="179"/>
      <c r="AZ111" s="176"/>
      <c r="BG111" s="183"/>
      <c r="BV111" s="183"/>
    </row>
    <row r="112" spans="1:74">
      <c r="N112" s="176"/>
      <c r="Q112" s="179"/>
      <c r="AZ112" s="176"/>
      <c r="BG112" s="183"/>
      <c r="BV112" s="183"/>
    </row>
    <row r="113" spans="1:74">
      <c r="N113" s="176"/>
      <c r="Q113" s="179"/>
      <c r="AZ113" s="176"/>
      <c r="BG113" s="183"/>
      <c r="BV113" s="183"/>
    </row>
    <row r="114" spans="1:74">
      <c r="N114" s="176"/>
      <c r="Q114" s="179"/>
      <c r="AZ114" s="176"/>
      <c r="BG114" s="183"/>
      <c r="BV114" s="183"/>
    </row>
    <row r="115" spans="1:74">
      <c r="N115" s="176"/>
      <c r="Q115" s="179"/>
      <c r="AZ115" s="176"/>
      <c r="BG115" s="183"/>
      <c r="BV115" s="183"/>
    </row>
    <row r="116" spans="1:74">
      <c r="N116" s="176"/>
      <c r="Q116" s="179"/>
      <c r="AZ116" s="176"/>
      <c r="BG116" s="183"/>
      <c r="BV116" s="183"/>
    </row>
    <row r="117" spans="1:74">
      <c r="N117" s="176"/>
      <c r="Q117" s="179"/>
      <c r="AZ117" s="176"/>
      <c r="BG117" s="183"/>
      <c r="BV117" s="183"/>
    </row>
    <row r="118" spans="1:74">
      <c r="N118" s="176"/>
      <c r="Q118" s="179"/>
      <c r="AZ118" s="176"/>
      <c r="BG118" s="183"/>
      <c r="BV118" s="183"/>
    </row>
    <row r="119" spans="1:74">
      <c r="N119" s="176"/>
      <c r="Q119" s="179"/>
      <c r="AZ119" s="176"/>
      <c r="BG119" s="183"/>
      <c r="BV119" s="183"/>
    </row>
    <row r="120" spans="1:74">
      <c r="N120" s="176"/>
      <c r="Q120" s="179"/>
      <c r="AZ120" s="176"/>
      <c r="BG120" s="183"/>
      <c r="BV120" s="183"/>
    </row>
    <row r="121" spans="1:74">
      <c r="N121" s="176"/>
      <c r="Q121" s="179"/>
      <c r="AZ121" s="176"/>
      <c r="BG121" s="183"/>
      <c r="BV121" s="183"/>
    </row>
    <row r="122" spans="1:74">
      <c r="N122" s="176"/>
      <c r="Q122" s="179"/>
      <c r="AZ122" s="176"/>
      <c r="BG122" s="183"/>
      <c r="BV122" s="183"/>
    </row>
    <row r="123" spans="1:74">
      <c r="N123" s="176"/>
      <c r="Q123" s="179"/>
      <c r="AZ123" s="176"/>
      <c r="BG123" s="183"/>
      <c r="BV123" s="183"/>
    </row>
    <row r="124" spans="1:74">
      <c r="N124" s="176"/>
      <c r="Q124" s="179"/>
      <c r="AZ124" s="176"/>
      <c r="BG124" s="183"/>
      <c r="BV124" s="183"/>
    </row>
    <row r="125" spans="1:74">
      <c r="N125" s="176"/>
      <c r="Q125" s="179"/>
      <c r="AZ125" s="176"/>
      <c r="BG125" s="183"/>
      <c r="BV125" s="183"/>
    </row>
    <row r="126" spans="1:74">
      <c r="N126" s="176"/>
      <c r="Q126" s="179"/>
      <c r="AZ126" s="176"/>
      <c r="BG126" s="183"/>
      <c r="BV126" s="183"/>
    </row>
    <row r="127" spans="1:74">
      <c r="N127" s="176"/>
      <c r="Q127" s="179"/>
      <c r="AZ127" s="176"/>
      <c r="BG127" s="183"/>
      <c r="BV127" s="183"/>
    </row>
    <row r="128" spans="1:74">
      <c r="A128" s="180"/>
      <c r="N128" s="176"/>
      <c r="Q128" s="179"/>
      <c r="AZ128" s="176"/>
      <c r="BG128" s="183"/>
      <c r="BV128" s="183"/>
    </row>
    <row r="129" spans="1:74">
      <c r="A129" s="180"/>
      <c r="N129" s="176"/>
      <c r="Q129" s="179"/>
      <c r="AZ129" s="176"/>
      <c r="BG129" s="183"/>
      <c r="BV129" s="183"/>
    </row>
    <row r="130" spans="1:74">
      <c r="A130" s="180"/>
      <c r="B130" s="180"/>
      <c r="N130" s="176"/>
      <c r="Q130" s="179"/>
      <c r="AZ130" s="176"/>
      <c r="BG130" s="183"/>
      <c r="BV130" s="183"/>
    </row>
    <row r="131" spans="1:74">
      <c r="N131" s="176"/>
      <c r="Q131" s="179"/>
      <c r="AZ131" s="176"/>
      <c r="BG131" s="183"/>
      <c r="BV131" s="183"/>
    </row>
    <row r="132" spans="1:74">
      <c r="A132" s="180"/>
      <c r="B132" s="180"/>
      <c r="N132" s="176"/>
      <c r="Q132" s="179"/>
      <c r="AZ132" s="176"/>
      <c r="BG132" s="183"/>
      <c r="BV132" s="183"/>
    </row>
    <row r="133" spans="1:74">
      <c r="N133" s="176"/>
      <c r="Q133" s="179"/>
      <c r="AZ133" s="176"/>
      <c r="BG133" s="183"/>
      <c r="BV133" s="183"/>
    </row>
    <row r="134" spans="1:74">
      <c r="A134" s="180"/>
      <c r="B134" s="180"/>
      <c r="N134" s="176"/>
      <c r="Q134" s="179"/>
      <c r="AZ134" s="176"/>
      <c r="BG134" s="183"/>
      <c r="BV134" s="183"/>
    </row>
    <row r="135" spans="1:74">
      <c r="N135" s="176"/>
      <c r="Q135" s="179"/>
      <c r="AZ135" s="176"/>
      <c r="BG135" s="183"/>
      <c r="BV135" s="183"/>
    </row>
    <row r="136" spans="1:74">
      <c r="A136" s="180"/>
      <c r="B136" s="180"/>
      <c r="N136" s="176"/>
      <c r="Q136" s="179"/>
      <c r="AZ136" s="176"/>
      <c r="BG136" s="183"/>
      <c r="BV136" s="183"/>
    </row>
    <row r="137" spans="1:74">
      <c r="N137" s="176"/>
      <c r="Q137" s="179"/>
      <c r="AZ137" s="176"/>
      <c r="BG137" s="183"/>
      <c r="BV137" s="183"/>
    </row>
    <row r="138" spans="1:74">
      <c r="A138" s="180"/>
      <c r="B138" s="180"/>
      <c r="N138" s="176"/>
      <c r="Q138" s="179"/>
      <c r="AZ138" s="176"/>
      <c r="BG138" s="183"/>
      <c r="BV138" s="183"/>
    </row>
    <row r="139" spans="1:74">
      <c r="N139" s="176"/>
      <c r="Q139" s="179"/>
      <c r="AZ139" s="176"/>
      <c r="BG139" s="183"/>
      <c r="BV139" s="183"/>
    </row>
    <row r="140" spans="1:74">
      <c r="A140" s="180"/>
      <c r="B140" s="180"/>
      <c r="N140" s="176"/>
      <c r="Q140" s="179"/>
      <c r="AZ140" s="176"/>
      <c r="BG140" s="183"/>
      <c r="BV140" s="183"/>
    </row>
    <row r="141" spans="1:74">
      <c r="N141" s="176"/>
      <c r="Q141" s="179"/>
      <c r="AZ141" s="176"/>
      <c r="BG141" s="183"/>
      <c r="BV141" s="183"/>
    </row>
    <row r="142" spans="1:74">
      <c r="A142" s="180"/>
      <c r="B142" s="180"/>
      <c r="N142" s="176"/>
      <c r="Q142" s="179"/>
      <c r="AZ142" s="176"/>
      <c r="BG142" s="183"/>
      <c r="BV142" s="183"/>
    </row>
    <row r="143" spans="1:74">
      <c r="N143" s="176"/>
      <c r="Q143" s="179"/>
      <c r="AZ143" s="176"/>
      <c r="BG143" s="183"/>
      <c r="BV143" s="183"/>
    </row>
    <row r="144" spans="1:74">
      <c r="A144" s="180"/>
      <c r="B144" s="180"/>
      <c r="N144" s="176"/>
      <c r="Q144" s="179"/>
      <c r="AZ144" s="176"/>
      <c r="BG144" s="183"/>
      <c r="BV144" s="183"/>
    </row>
    <row r="145" spans="1:74">
      <c r="N145" s="176"/>
      <c r="Q145" s="179"/>
      <c r="AZ145" s="176"/>
      <c r="BG145" s="183"/>
      <c r="BV145" s="183"/>
    </row>
    <row r="146" spans="1:74">
      <c r="N146" s="176"/>
      <c r="Q146" s="179"/>
      <c r="AZ146" s="176"/>
      <c r="BG146" s="183"/>
      <c r="BV146" s="183"/>
    </row>
    <row r="147" spans="1:74">
      <c r="N147" s="176"/>
      <c r="Q147" s="179"/>
      <c r="AZ147" s="176"/>
      <c r="BG147" s="183"/>
      <c r="BV147" s="183"/>
    </row>
    <row r="148" spans="1:74">
      <c r="A148" s="180"/>
      <c r="N148" s="176"/>
      <c r="Q148" s="179"/>
      <c r="AZ148" s="176"/>
      <c r="BG148" s="183"/>
      <c r="BV148" s="183"/>
    </row>
    <row r="149" spans="1:74">
      <c r="A149" s="180"/>
      <c r="N149" s="176"/>
      <c r="Q149" s="179"/>
      <c r="AZ149" s="176"/>
      <c r="BG149" s="183"/>
      <c r="BV149" s="183"/>
    </row>
    <row r="150" spans="1:74">
      <c r="A150" s="180"/>
      <c r="B150" s="180"/>
      <c r="N150" s="176"/>
      <c r="Q150" s="179"/>
      <c r="AZ150" s="176"/>
      <c r="BG150" s="183"/>
      <c r="BV150" s="183"/>
    </row>
    <row r="151" spans="1:74">
      <c r="B151" s="180"/>
      <c r="N151" s="176"/>
      <c r="Q151" s="179"/>
      <c r="AZ151" s="176"/>
      <c r="BG151" s="183"/>
      <c r="BV151" s="183"/>
    </row>
    <row r="152" spans="1:74">
      <c r="B152" s="180"/>
      <c r="N152" s="176"/>
      <c r="Q152" s="179"/>
      <c r="AZ152" s="176"/>
      <c r="BG152" s="183"/>
      <c r="BV152" s="183"/>
    </row>
    <row r="153" spans="1:74">
      <c r="B153" s="180"/>
      <c r="N153" s="176"/>
      <c r="Q153" s="179"/>
      <c r="AZ153" s="176"/>
      <c r="BG153" s="183"/>
      <c r="BV153" s="183"/>
    </row>
    <row r="154" spans="1:74">
      <c r="B154" s="180"/>
      <c r="N154" s="176"/>
      <c r="Q154" s="179"/>
      <c r="AZ154" s="176"/>
      <c r="BG154" s="183"/>
      <c r="BV154" s="183"/>
    </row>
    <row r="155" spans="1:74">
      <c r="B155" s="180"/>
      <c r="N155" s="176"/>
      <c r="Q155" s="179"/>
      <c r="AZ155" s="176"/>
      <c r="BG155" s="183"/>
      <c r="BV155" s="183"/>
    </row>
    <row r="156" spans="1:74">
      <c r="B156" s="180"/>
      <c r="N156" s="176"/>
      <c r="Q156" s="179"/>
      <c r="AZ156" s="176"/>
      <c r="BG156" s="183"/>
      <c r="BV156" s="183"/>
    </row>
    <row r="157" spans="1:74">
      <c r="B157" s="180"/>
      <c r="N157" s="176"/>
      <c r="Q157" s="179"/>
      <c r="AZ157" s="176"/>
      <c r="BG157" s="183"/>
      <c r="BV157" s="183"/>
    </row>
    <row r="158" spans="1:74">
      <c r="N158" s="176"/>
      <c r="Q158" s="179"/>
      <c r="AZ158" s="176"/>
      <c r="BG158" s="183"/>
      <c r="BV158" s="183"/>
    </row>
    <row r="159" spans="1:74">
      <c r="N159" s="176"/>
      <c r="Q159" s="179"/>
      <c r="AZ159" s="176"/>
      <c r="BG159" s="183"/>
      <c r="BV159" s="183"/>
    </row>
    <row r="160" spans="1:74">
      <c r="N160" s="176"/>
      <c r="Q160" s="179"/>
      <c r="AZ160" s="176"/>
      <c r="BG160" s="183"/>
      <c r="BV160" s="183"/>
    </row>
    <row r="161" spans="1:74">
      <c r="A161" s="180"/>
      <c r="B161" s="180"/>
      <c r="N161" s="176"/>
      <c r="Q161" s="179"/>
      <c r="AZ161" s="176"/>
      <c r="BG161" s="183"/>
      <c r="BV161" s="183"/>
    </row>
    <row r="162" spans="1:74">
      <c r="B162" s="180"/>
      <c r="N162" s="176"/>
      <c r="Q162" s="179"/>
      <c r="AZ162" s="176"/>
      <c r="BG162" s="183"/>
      <c r="BV162" s="183"/>
    </row>
    <row r="163" spans="1:74">
      <c r="N163" s="176"/>
      <c r="Q163" s="179"/>
      <c r="AZ163" s="176"/>
      <c r="BG163" s="183"/>
      <c r="BV163" s="183"/>
    </row>
    <row r="164" spans="1:74">
      <c r="N164" s="176"/>
      <c r="Q164" s="179"/>
      <c r="AZ164" s="176"/>
      <c r="BG164" s="183"/>
      <c r="BV164" s="183"/>
    </row>
    <row r="165" spans="1:74">
      <c r="N165" s="176"/>
      <c r="Q165" s="179"/>
      <c r="AZ165" s="176"/>
      <c r="BG165" s="183"/>
      <c r="BV165" s="183"/>
    </row>
    <row r="166" spans="1:74">
      <c r="N166" s="176"/>
      <c r="Q166" s="179"/>
      <c r="AZ166" s="176"/>
      <c r="BG166" s="183"/>
      <c r="BV166" s="183"/>
    </row>
    <row r="167" spans="1:74">
      <c r="N167" s="176"/>
      <c r="Q167" s="179"/>
      <c r="AZ167" s="176"/>
      <c r="BG167" s="183"/>
      <c r="BV167" s="183"/>
    </row>
    <row r="168" spans="1:74">
      <c r="A168" s="180"/>
      <c r="N168" s="176"/>
      <c r="Q168" s="179"/>
      <c r="AZ168" s="176"/>
      <c r="BG168" s="183"/>
      <c r="BV168" s="183"/>
    </row>
    <row r="169" spans="1:74">
      <c r="A169" s="180"/>
      <c r="N169" s="176"/>
      <c r="Q169" s="179"/>
      <c r="AZ169" s="176"/>
      <c r="BG169" s="183"/>
      <c r="BV169" s="183"/>
    </row>
    <row r="170" spans="1:74">
      <c r="A170" s="180"/>
      <c r="B170" s="180"/>
      <c r="N170" s="176"/>
      <c r="Q170" s="179"/>
      <c r="AZ170" s="176"/>
      <c r="BG170" s="183"/>
      <c r="BV170" s="183"/>
    </row>
    <row r="171" spans="1:74">
      <c r="B171" s="180"/>
      <c r="N171" s="176"/>
      <c r="Q171" s="179"/>
      <c r="AZ171" s="176"/>
      <c r="BG171" s="183"/>
      <c r="BV171" s="183"/>
    </row>
    <row r="172" spans="1:74">
      <c r="A172" s="180"/>
      <c r="B172" s="180"/>
      <c r="N172" s="176"/>
      <c r="Q172" s="179"/>
      <c r="AZ172" s="176"/>
      <c r="BG172" s="183"/>
      <c r="BV172" s="183"/>
    </row>
    <row r="173" spans="1:74">
      <c r="N173" s="176"/>
      <c r="Q173" s="179"/>
      <c r="AZ173" s="176"/>
      <c r="BG173" s="183"/>
      <c r="BV173" s="183"/>
    </row>
    <row r="174" spans="1:74">
      <c r="N174" s="176"/>
      <c r="Q174" s="179"/>
      <c r="AZ174" s="176"/>
      <c r="BG174" s="183"/>
      <c r="BV174" s="183"/>
    </row>
    <row r="175" spans="1:74">
      <c r="AZ175" s="176"/>
      <c r="BC175" s="183"/>
    </row>
    <row r="176" spans="1:74">
      <c r="AZ176" s="176"/>
      <c r="BC176" s="183"/>
    </row>
    <row r="177" spans="52:55">
      <c r="AZ177" s="176"/>
      <c r="BC177" s="183"/>
    </row>
    <row r="178" spans="52:55">
      <c r="AZ178" s="176"/>
      <c r="BC178" s="183"/>
    </row>
    <row r="179" spans="52:55">
      <c r="AZ179" s="176"/>
      <c r="BC179" s="183"/>
    </row>
    <row r="180" spans="52:55">
      <c r="AZ180" s="176"/>
      <c r="BC180" s="183"/>
    </row>
    <row r="181" spans="52:55">
      <c r="AZ181" s="176"/>
      <c r="BC181" s="183"/>
    </row>
    <row r="182" spans="52:55">
      <c r="AZ182" s="176"/>
      <c r="BC182" s="183"/>
    </row>
    <row r="183" spans="52:55">
      <c r="AZ183" s="176"/>
      <c r="BC183" s="183"/>
    </row>
    <row r="184" spans="52:55">
      <c r="AZ184" s="176"/>
      <c r="BC184" s="183"/>
    </row>
    <row r="185" spans="52:55">
      <c r="AZ185" s="176"/>
      <c r="BC185" s="183"/>
    </row>
    <row r="186" spans="52:55">
      <c r="AZ186" s="176"/>
      <c r="BC186" s="183"/>
    </row>
    <row r="187" spans="52:55">
      <c r="AZ187" s="176"/>
      <c r="BC187" s="183"/>
    </row>
    <row r="188" spans="52:55">
      <c r="AZ188" s="176"/>
      <c r="BC188" s="183"/>
    </row>
    <row r="189" spans="52:55">
      <c r="AZ189" s="176"/>
      <c r="BC189" s="183"/>
    </row>
    <row r="190" spans="52:55">
      <c r="AZ190" s="176"/>
      <c r="BC190" s="183"/>
    </row>
    <row r="191" spans="52:55">
      <c r="AZ191" s="176"/>
      <c r="BC191" s="183"/>
    </row>
    <row r="192" spans="52:55">
      <c r="AZ192" s="176"/>
      <c r="BC192" s="183"/>
    </row>
    <row r="193" spans="52:55">
      <c r="AZ193" s="176"/>
      <c r="BC193" s="183"/>
    </row>
    <row r="194" spans="52:55">
      <c r="AZ194" s="176"/>
      <c r="BC194" s="183"/>
    </row>
    <row r="195" spans="52:55">
      <c r="AZ195" s="176"/>
      <c r="BC195" s="183"/>
    </row>
    <row r="196" spans="52:55">
      <c r="AZ196" s="176"/>
      <c r="BC196" s="183"/>
    </row>
    <row r="197" spans="52:55">
      <c r="AZ197" s="176"/>
      <c r="BC197" s="183"/>
    </row>
    <row r="198" spans="52:55">
      <c r="AZ198" s="176"/>
      <c r="BC198" s="183"/>
    </row>
    <row r="199" spans="52:55">
      <c r="AZ199" s="176"/>
      <c r="BC199" s="183"/>
    </row>
    <row r="200" spans="52:55">
      <c r="AZ200" s="176"/>
      <c r="BC200" s="183"/>
    </row>
    <row r="201" spans="52:55">
      <c r="AZ201" s="176"/>
      <c r="BC201" s="183"/>
    </row>
    <row r="202" spans="52:55">
      <c r="AZ202" s="176"/>
      <c r="BC202" s="183"/>
    </row>
    <row r="203" spans="52:55">
      <c r="AZ203" s="176"/>
      <c r="BC203" s="183"/>
    </row>
    <row r="204" spans="52:55">
      <c r="AZ204" s="176"/>
      <c r="BC204" s="183"/>
    </row>
    <row r="205" spans="52:55">
      <c r="AZ205" s="176"/>
      <c r="BC205" s="183"/>
    </row>
    <row r="206" spans="52:55">
      <c r="AZ206" s="176"/>
      <c r="BC206" s="183"/>
    </row>
    <row r="207" spans="52:55">
      <c r="AZ207" s="176"/>
      <c r="BC207" s="183"/>
    </row>
    <row r="208" spans="52:55">
      <c r="AZ208" s="176"/>
      <c r="BC208" s="183"/>
    </row>
    <row r="209" spans="52:55">
      <c r="AZ209" s="176"/>
      <c r="BC209" s="183"/>
    </row>
    <row r="210" spans="52:55">
      <c r="AZ210" s="176"/>
      <c r="BC210" s="183"/>
    </row>
    <row r="211" spans="52:55">
      <c r="AZ211" s="176"/>
      <c r="BC211" s="183"/>
    </row>
    <row r="212" spans="52:55">
      <c r="AZ212" s="176"/>
      <c r="BC212" s="183"/>
    </row>
    <row r="213" spans="52:55">
      <c r="AZ213" s="176"/>
      <c r="BC213" s="183"/>
    </row>
    <row r="214" spans="52:55">
      <c r="AZ214" s="176"/>
      <c r="BC214" s="183"/>
    </row>
    <row r="215" spans="52:55">
      <c r="AZ215" s="176"/>
      <c r="BC215" s="183"/>
    </row>
    <row r="216" spans="52:55">
      <c r="AZ216" s="176"/>
      <c r="BC216" s="183"/>
    </row>
  </sheetData>
  <printOptions horizontalCentered="1" gridLinesSet="0"/>
  <pageMargins left="0.25" right="0.25" top="0.7" bottom="0.37" header="0.5" footer="0.5"/>
  <pageSetup scale="83" orientation="landscape" r:id="rId1"/>
  <headerFooter alignWithMargins="0"/>
  <colBreaks count="5" manualBreakCount="5">
    <brk id="9" max="51" man="1"/>
    <brk id="29" max="51" man="1"/>
    <brk id="41" max="51" man="1"/>
    <brk id="58" max="51" man="1"/>
    <brk id="7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349CB-1E2C-424A-872B-D5C5000BEB3D}">
  <dimension ref="A1:M20"/>
  <sheetViews>
    <sheetView showGridLines="0" zoomScaleNormal="100" workbookViewId="0">
      <pane xSplit="2" ySplit="8" topLeftCell="C9" activePane="bottomRight" state="frozen"/>
      <selection activeCell="N37" activeCellId="1" sqref="G25 N37"/>
      <selection pane="topRight" activeCell="N37" activeCellId="1" sqref="G25 N37"/>
      <selection pane="bottomLeft" activeCell="N37" activeCellId="1" sqref="G25 N37"/>
      <selection pane="bottomRight"/>
    </sheetView>
  </sheetViews>
  <sheetFormatPr defaultColWidth="9.140625" defaultRowHeight="12.75"/>
  <cols>
    <col min="1" max="1" width="37.140625" style="44" customWidth="1"/>
    <col min="2" max="2" width="9.5703125" style="44" bestFit="1" customWidth="1"/>
    <col min="3" max="3" width="9" style="44" customWidth="1"/>
    <col min="4" max="4" width="7.42578125" style="44" customWidth="1"/>
    <col min="5" max="6" width="9.7109375" style="44" customWidth="1"/>
    <col min="7" max="7" width="9.42578125" style="44" customWidth="1"/>
    <col min="8" max="8" width="11.42578125" style="44" customWidth="1"/>
    <col min="9" max="9" width="9.7109375" style="44" bestFit="1" customWidth="1"/>
    <col min="10" max="10" width="9.5703125" style="44" bestFit="1" customWidth="1"/>
    <col min="11" max="11" width="7.28515625" style="44" customWidth="1"/>
    <col min="12" max="12" width="9.28515625" style="44" customWidth="1"/>
    <col min="13" max="13" width="30" style="44" customWidth="1"/>
    <col min="14" max="16384" width="9.140625" style="44"/>
  </cols>
  <sheetData>
    <row r="1" spans="1:13">
      <c r="A1" s="43" t="s">
        <v>28</v>
      </c>
      <c r="B1" s="43"/>
    </row>
    <row r="2" spans="1:13">
      <c r="A2" s="43" t="s">
        <v>29</v>
      </c>
      <c r="B2" s="43"/>
    </row>
    <row r="3" spans="1:13">
      <c r="A3" s="43"/>
      <c r="C3" s="45"/>
      <c r="D3" s="45"/>
      <c r="E3" s="45"/>
      <c r="F3" s="45"/>
      <c r="G3" s="46"/>
      <c r="H3" s="46"/>
      <c r="I3" s="45" t="s">
        <v>30</v>
      </c>
      <c r="J3" s="45"/>
      <c r="K3" s="45"/>
      <c r="L3" s="45"/>
    </row>
    <row r="4" spans="1:13">
      <c r="A4" s="43"/>
      <c r="B4" s="43"/>
      <c r="C4" s="47"/>
      <c r="D4" s="47"/>
      <c r="E4" s="47"/>
      <c r="F4" s="48"/>
      <c r="I4" s="43"/>
      <c r="J4" s="43"/>
      <c r="K4" s="43"/>
      <c r="L4" s="43"/>
    </row>
    <row r="5" spans="1:13">
      <c r="A5" s="49"/>
      <c r="B5" s="49"/>
      <c r="H5" s="48" t="s">
        <v>31</v>
      </c>
    </row>
    <row r="6" spans="1:13" s="48" customFormat="1">
      <c r="C6" s="48" t="s">
        <v>32</v>
      </c>
      <c r="F6" s="48" t="s">
        <v>31</v>
      </c>
      <c r="G6" s="48" t="s">
        <v>31</v>
      </c>
      <c r="H6" s="48" t="s">
        <v>33</v>
      </c>
      <c r="L6" s="48" t="s">
        <v>34</v>
      </c>
    </row>
    <row r="7" spans="1:13" s="48" customFormat="1">
      <c r="B7" s="48" t="s">
        <v>35</v>
      </c>
      <c r="C7" s="48" t="s">
        <v>36</v>
      </c>
      <c r="D7" s="48" t="s">
        <v>37</v>
      </c>
      <c r="E7" s="48" t="s">
        <v>38</v>
      </c>
      <c r="F7" s="48" t="s">
        <v>39</v>
      </c>
      <c r="G7" s="48" t="s">
        <v>40</v>
      </c>
      <c r="H7" s="48" t="s">
        <v>41</v>
      </c>
      <c r="I7" s="48" t="s">
        <v>42</v>
      </c>
      <c r="J7" s="48" t="s">
        <v>43</v>
      </c>
      <c r="K7" s="48" t="s">
        <v>44</v>
      </c>
      <c r="L7" s="48" t="s">
        <v>5</v>
      </c>
    </row>
    <row r="8" spans="1:13" s="48" customFormat="1">
      <c r="A8" s="50" t="s">
        <v>45</v>
      </c>
      <c r="B8" s="50" t="s">
        <v>46</v>
      </c>
      <c r="C8" s="50">
        <f>+'Total Program Inputs'!B6</f>
        <v>2018</v>
      </c>
      <c r="D8" s="50" t="s">
        <v>47</v>
      </c>
      <c r="E8" s="50" t="s">
        <v>48</v>
      </c>
      <c r="F8" s="50" t="s">
        <v>48</v>
      </c>
      <c r="G8" s="50" t="s">
        <v>49</v>
      </c>
      <c r="H8" s="50" t="s">
        <v>50</v>
      </c>
      <c r="I8" s="50" t="s">
        <v>51</v>
      </c>
      <c r="J8" s="50" t="s">
        <v>52</v>
      </c>
      <c r="K8" s="50" t="s">
        <v>53</v>
      </c>
      <c r="L8" s="50" t="s">
        <v>50</v>
      </c>
      <c r="M8" s="50" t="s">
        <v>55</v>
      </c>
    </row>
    <row r="9" spans="1:13" s="48" customFormat="1">
      <c r="A9" s="47" t="s">
        <v>14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>
      <c r="A10" s="44" t="s">
        <v>57</v>
      </c>
      <c r="B10" s="51" t="s">
        <v>58</v>
      </c>
      <c r="C10" s="52">
        <f>+'Total Program Inputs'!C11</f>
        <v>157</v>
      </c>
      <c r="D10" s="52">
        <v>20</v>
      </c>
      <c r="E10" s="51">
        <v>90</v>
      </c>
      <c r="F10" s="51">
        <v>95</v>
      </c>
      <c r="G10" s="53">
        <f>+'Total Program Inputs'!Q11</f>
        <v>5.6</v>
      </c>
      <c r="H10" s="53">
        <v>720</v>
      </c>
      <c r="I10" s="54">
        <v>1380</v>
      </c>
      <c r="J10" s="54">
        <v>2000</v>
      </c>
      <c r="K10" s="55">
        <v>333</v>
      </c>
      <c r="L10" s="55">
        <v>300</v>
      </c>
      <c r="M10" s="51" t="s">
        <v>59</v>
      </c>
    </row>
    <row r="11" spans="1:13">
      <c r="A11" s="44" t="s">
        <v>60</v>
      </c>
      <c r="B11" s="51" t="s">
        <v>58</v>
      </c>
      <c r="C11" s="52">
        <f>+'Total Program Inputs'!C12</f>
        <v>229</v>
      </c>
      <c r="D11" s="52">
        <v>20</v>
      </c>
      <c r="E11" s="51">
        <v>80</v>
      </c>
      <c r="F11" s="51">
        <v>95</v>
      </c>
      <c r="G11" s="53">
        <f>+'Total Program Inputs'!Q12</f>
        <v>18.8</v>
      </c>
      <c r="H11" s="53">
        <v>720</v>
      </c>
      <c r="I11" s="54">
        <v>880</v>
      </c>
      <c r="J11" s="54">
        <v>2000</v>
      </c>
      <c r="K11" s="56">
        <v>1167</v>
      </c>
      <c r="L11" s="56">
        <v>300</v>
      </c>
      <c r="M11" s="51" t="s">
        <v>59</v>
      </c>
    </row>
    <row r="12" spans="1:13">
      <c r="A12" s="44" t="s">
        <v>17</v>
      </c>
      <c r="B12" s="51" t="s">
        <v>58</v>
      </c>
      <c r="C12" s="52">
        <f>+'Total Program Inputs'!C13</f>
        <v>87</v>
      </c>
      <c r="D12" s="52">
        <v>10</v>
      </c>
      <c r="E12" s="51" t="s">
        <v>61</v>
      </c>
      <c r="F12" s="57" t="s">
        <v>61</v>
      </c>
      <c r="G12" s="53">
        <f>+'Total Program Inputs'!Q13</f>
        <v>2.5</v>
      </c>
      <c r="H12" s="58">
        <v>0</v>
      </c>
      <c r="I12" s="59" t="s">
        <v>61</v>
      </c>
      <c r="J12" s="59" t="s">
        <v>61</v>
      </c>
      <c r="K12" s="60">
        <v>30</v>
      </c>
      <c r="L12" s="60">
        <v>15</v>
      </c>
    </row>
    <row r="13" spans="1:13">
      <c r="A13" s="44" t="s">
        <v>18</v>
      </c>
      <c r="B13" s="51" t="s">
        <v>58</v>
      </c>
      <c r="C13" s="52">
        <f>+'Total Program Inputs'!C14</f>
        <v>135</v>
      </c>
      <c r="D13" s="52">
        <v>10</v>
      </c>
      <c r="E13" s="51" t="s">
        <v>61</v>
      </c>
      <c r="F13" s="51" t="s">
        <v>61</v>
      </c>
      <c r="G13" s="53">
        <f>+'Total Program Inputs'!Q14</f>
        <v>4.8</v>
      </c>
      <c r="H13" s="53">
        <v>41</v>
      </c>
      <c r="I13" s="54"/>
      <c r="J13" s="54"/>
      <c r="K13" s="56">
        <v>110</v>
      </c>
      <c r="L13" s="56">
        <v>60</v>
      </c>
      <c r="M13" s="51"/>
    </row>
    <row r="14" spans="1:13">
      <c r="A14" s="44" t="s">
        <v>62</v>
      </c>
      <c r="B14" s="51" t="s">
        <v>58</v>
      </c>
      <c r="C14" s="52">
        <f>+'Total Program Inputs'!C25</f>
        <v>24</v>
      </c>
      <c r="D14" s="52">
        <v>0</v>
      </c>
      <c r="E14" s="51" t="s">
        <v>61</v>
      </c>
      <c r="F14" s="51" t="s">
        <v>61</v>
      </c>
      <c r="G14" s="53">
        <v>0</v>
      </c>
      <c r="H14" s="53">
        <v>0</v>
      </c>
      <c r="I14" s="54"/>
      <c r="J14" s="54"/>
      <c r="K14" s="56">
        <v>500</v>
      </c>
      <c r="L14" s="56">
        <v>450</v>
      </c>
      <c r="M14" s="51"/>
    </row>
    <row r="15" spans="1:13">
      <c r="A15" s="43" t="s">
        <v>63</v>
      </c>
      <c r="B15" s="51"/>
      <c r="C15" s="52"/>
      <c r="D15" s="52"/>
      <c r="E15" s="51"/>
      <c r="F15" s="51"/>
      <c r="G15" s="53"/>
      <c r="H15" s="53"/>
      <c r="I15" s="54"/>
      <c r="J15" s="54"/>
      <c r="K15" s="56"/>
      <c r="L15" s="56"/>
      <c r="M15" s="51"/>
    </row>
    <row r="16" spans="1:13">
      <c r="A16" s="44" t="s">
        <v>57</v>
      </c>
      <c r="B16" s="51" t="s">
        <v>64</v>
      </c>
      <c r="C16" s="52">
        <f>+'Total Program Inputs'!C18</f>
        <v>6</v>
      </c>
      <c r="D16" s="52">
        <v>20</v>
      </c>
      <c r="E16" s="51">
        <v>90</v>
      </c>
      <c r="F16" s="51">
        <v>95</v>
      </c>
      <c r="G16" s="53">
        <f>+'Total Program Inputs'!Q18</f>
        <v>6.3</v>
      </c>
      <c r="H16" s="53">
        <v>720</v>
      </c>
      <c r="I16" s="54">
        <v>880</v>
      </c>
      <c r="J16" s="54">
        <v>2000</v>
      </c>
      <c r="K16" s="56">
        <v>333</v>
      </c>
      <c r="L16" s="56">
        <v>300</v>
      </c>
      <c r="M16" s="51" t="s">
        <v>59</v>
      </c>
    </row>
    <row r="17" spans="1:13">
      <c r="A17" s="44" t="s">
        <v>60</v>
      </c>
      <c r="B17" s="51" t="s">
        <v>64</v>
      </c>
      <c r="C17" s="52">
        <f>+'Total Program Inputs'!C19</f>
        <v>7</v>
      </c>
      <c r="D17" s="52">
        <v>20</v>
      </c>
      <c r="E17" s="51">
        <v>80</v>
      </c>
      <c r="F17" s="51">
        <v>95</v>
      </c>
      <c r="G17" s="53">
        <f>+'Total Program Inputs'!Q19</f>
        <v>17.899999999999999</v>
      </c>
      <c r="H17" s="53">
        <v>720</v>
      </c>
      <c r="I17" s="54">
        <v>880</v>
      </c>
      <c r="J17" s="54">
        <v>2000</v>
      </c>
      <c r="K17" s="56">
        <v>1167</v>
      </c>
      <c r="L17" s="56">
        <v>300</v>
      </c>
      <c r="M17" s="51" t="s">
        <v>59</v>
      </c>
    </row>
    <row r="18" spans="1:13">
      <c r="A18" s="44" t="s">
        <v>65</v>
      </c>
      <c r="B18" s="51" t="s">
        <v>64</v>
      </c>
      <c r="C18" s="52">
        <f>+'Total Program Inputs'!C20</f>
        <v>0</v>
      </c>
      <c r="D18" s="52">
        <v>15</v>
      </c>
      <c r="E18" s="51" t="s">
        <v>61</v>
      </c>
      <c r="F18" s="51" t="s">
        <v>61</v>
      </c>
      <c r="G18" s="53">
        <v>0</v>
      </c>
      <c r="H18" s="53">
        <v>0</v>
      </c>
      <c r="I18" s="54" t="s">
        <v>61</v>
      </c>
      <c r="J18" s="54" t="s">
        <v>61</v>
      </c>
      <c r="K18" s="56">
        <v>15000</v>
      </c>
      <c r="L18" s="56">
        <v>3000</v>
      </c>
      <c r="M18" s="51"/>
    </row>
    <row r="19" spans="1:13" ht="13.5" thickBot="1">
      <c r="A19" s="61" t="s">
        <v>66</v>
      </c>
      <c r="B19" s="62">
        <f>SUM(C19:C19)</f>
        <v>645</v>
      </c>
      <c r="C19" s="63">
        <f>SUM(C10:C18)</f>
        <v>645</v>
      </c>
      <c r="D19" s="64"/>
      <c r="E19" s="65"/>
      <c r="F19" s="65"/>
      <c r="G19" s="65"/>
      <c r="H19" s="65"/>
      <c r="I19" s="65"/>
      <c r="J19" s="65"/>
      <c r="K19" s="66"/>
      <c r="L19" s="65"/>
      <c r="M19" s="67"/>
    </row>
    <row r="20" spans="1:13" ht="13.5" thickTop="1"/>
  </sheetData>
  <pageMargins left="0.65" right="0.52" top="1" bottom="0.25" header="0.99" footer="0.3"/>
  <pageSetup scale="90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A4745-FDC3-44A8-94F1-B164D55DA512}">
  <dimension ref="A1:G88"/>
  <sheetViews>
    <sheetView showGridLines="0" zoomScaleNormal="100" workbookViewId="0"/>
  </sheetViews>
  <sheetFormatPr defaultColWidth="10.42578125" defaultRowHeight="12.75"/>
  <cols>
    <col min="1" max="1" width="9.140625" style="70" bestFit="1" customWidth="1"/>
    <col min="2" max="2" width="38.28515625" style="70" customWidth="1"/>
    <col min="3" max="3" width="62" style="70" bestFit="1" customWidth="1"/>
    <col min="4" max="4" width="9.140625" style="70" bestFit="1" customWidth="1"/>
    <col min="5" max="5" width="10.85546875" style="70" bestFit="1" customWidth="1"/>
    <col min="6" max="16384" width="10.42578125" style="70"/>
  </cols>
  <sheetData>
    <row r="1" spans="1:7">
      <c r="A1" s="68" t="s">
        <v>0</v>
      </c>
      <c r="B1" s="69"/>
      <c r="C1" s="68"/>
      <c r="D1" s="69"/>
      <c r="E1" s="69"/>
    </row>
    <row r="2" spans="1:7">
      <c r="A2" s="68" t="s">
        <v>67</v>
      </c>
      <c r="B2" s="69"/>
      <c r="C2" s="68"/>
      <c r="D2" s="69"/>
      <c r="E2" s="69"/>
    </row>
    <row r="3" spans="1:7">
      <c r="A3" s="68" t="s">
        <v>68</v>
      </c>
      <c r="B3" s="69"/>
      <c r="C3" s="69"/>
      <c r="D3" s="69"/>
      <c r="E3" s="69"/>
    </row>
    <row r="4" spans="1:7">
      <c r="A4" s="69"/>
      <c r="B4" s="68"/>
      <c r="C4" s="68"/>
    </row>
    <row r="6" spans="1:7">
      <c r="A6" s="71" t="s">
        <v>69</v>
      </c>
      <c r="B6" s="71" t="s">
        <v>70</v>
      </c>
      <c r="C6" s="72" t="s">
        <v>71</v>
      </c>
      <c r="D6" s="72" t="s">
        <v>72</v>
      </c>
      <c r="E6" s="72" t="s">
        <v>73</v>
      </c>
    </row>
    <row r="7" spans="1:7" ht="25.5">
      <c r="A7" s="73">
        <v>1</v>
      </c>
      <c r="B7" s="74" t="s">
        <v>74</v>
      </c>
      <c r="C7" s="75" t="s">
        <v>370</v>
      </c>
      <c r="D7" s="75">
        <f>+'Gas Costs'!C10</f>
        <v>6.149</v>
      </c>
      <c r="E7" s="75">
        <f>+'Gas Costs'!E10</f>
        <v>5.2429999999999994</v>
      </c>
    </row>
    <row r="8" spans="1:7">
      <c r="A8" s="73"/>
      <c r="B8" s="74" t="s">
        <v>75</v>
      </c>
      <c r="C8" s="75"/>
      <c r="D8" s="83">
        <v>3.5000000000000003E-2</v>
      </c>
      <c r="E8" s="83">
        <v>3.5000000000000003E-2</v>
      </c>
    </row>
    <row r="9" spans="1:7" s="78" customFormat="1" ht="38.25">
      <c r="A9" s="76">
        <v>2</v>
      </c>
      <c r="B9" s="77" t="s">
        <v>76</v>
      </c>
      <c r="C9" s="75" t="s">
        <v>77</v>
      </c>
      <c r="D9" s="75">
        <f>+'Gas Costs'!G38</f>
        <v>0.12234</v>
      </c>
      <c r="E9" s="75">
        <f>+'Gas Costs'!G51</f>
        <v>0.1179</v>
      </c>
      <c r="F9" s="70"/>
      <c r="G9" s="70"/>
    </row>
    <row r="10" spans="1:7" s="78" customFormat="1">
      <c r="A10" s="76"/>
      <c r="B10" s="77" t="s">
        <v>75</v>
      </c>
      <c r="C10" s="75"/>
      <c r="D10" s="83">
        <v>3.5000000000000003E-2</v>
      </c>
      <c r="E10" s="83">
        <v>3.5000000000000003E-2</v>
      </c>
    </row>
    <row r="11" spans="1:7" s="78" customFormat="1">
      <c r="A11" s="76"/>
      <c r="B11" s="77" t="s">
        <v>78</v>
      </c>
      <c r="C11" s="75"/>
      <c r="D11" s="75" t="s">
        <v>79</v>
      </c>
      <c r="E11" s="75" t="s">
        <v>79</v>
      </c>
    </row>
    <row r="12" spans="1:7" s="78" customFormat="1">
      <c r="A12" s="73">
        <v>3</v>
      </c>
      <c r="B12" s="79" t="s">
        <v>80</v>
      </c>
      <c r="C12" s="75" t="s">
        <v>371</v>
      </c>
      <c r="D12" s="75">
        <f>+'Gas Costs'!E15</f>
        <v>2.41</v>
      </c>
      <c r="E12" s="75">
        <f>+D12</f>
        <v>2.41</v>
      </c>
    </row>
    <row r="13" spans="1:7" s="78" customFormat="1">
      <c r="A13" s="73"/>
      <c r="B13" s="79" t="s">
        <v>75</v>
      </c>
      <c r="C13" s="75"/>
      <c r="D13" s="83">
        <v>3.5000000000000003E-2</v>
      </c>
      <c r="E13" s="83">
        <v>3.5000000000000003E-2</v>
      </c>
    </row>
    <row r="14" spans="1:7" s="78" customFormat="1">
      <c r="A14" s="80">
        <v>4</v>
      </c>
      <c r="B14" s="79" t="s">
        <v>81</v>
      </c>
      <c r="C14" s="75" t="s">
        <v>372</v>
      </c>
      <c r="D14" s="407">
        <f>+'Gas Costs'!C22</f>
        <v>147.66999999999999</v>
      </c>
      <c r="E14" s="407">
        <f>+D14</f>
        <v>147.66999999999999</v>
      </c>
    </row>
    <row r="15" spans="1:7" s="78" customFormat="1">
      <c r="A15" s="80"/>
      <c r="B15" s="79" t="s">
        <v>75</v>
      </c>
      <c r="C15" s="75"/>
      <c r="D15" s="83">
        <v>0.01</v>
      </c>
      <c r="E15" s="83">
        <v>0.01</v>
      </c>
    </row>
    <row r="16" spans="1:7" s="78" customFormat="1" ht="25.5">
      <c r="A16" s="73">
        <v>5</v>
      </c>
      <c r="B16" s="79" t="s">
        <v>82</v>
      </c>
      <c r="C16" s="75" t="s">
        <v>83</v>
      </c>
      <c r="D16" s="408">
        <v>0.01</v>
      </c>
      <c r="E16" s="408">
        <v>0.01</v>
      </c>
    </row>
    <row r="17" spans="1:5" s="78" customFormat="1" ht="25.5">
      <c r="A17" s="80">
        <v>6</v>
      </c>
      <c r="B17" s="81" t="s">
        <v>84</v>
      </c>
      <c r="C17" s="75" t="s">
        <v>85</v>
      </c>
      <c r="D17" s="409">
        <v>0</v>
      </c>
      <c r="E17" s="409">
        <v>0</v>
      </c>
    </row>
    <row r="18" spans="1:5" s="78" customFormat="1">
      <c r="A18" s="80"/>
      <c r="B18" s="81" t="s">
        <v>75</v>
      </c>
      <c r="C18" s="75"/>
      <c r="D18" s="83">
        <v>0</v>
      </c>
      <c r="E18" s="83">
        <v>0</v>
      </c>
    </row>
    <row r="19" spans="1:5" s="78" customFormat="1" ht="38.25">
      <c r="A19" s="76">
        <v>7</v>
      </c>
      <c r="B19" s="82" t="s">
        <v>86</v>
      </c>
      <c r="C19" s="75" t="s">
        <v>87</v>
      </c>
      <c r="D19" s="410">
        <f>+'Gas Costs'!C54</f>
        <v>2.6630000000000001E-2</v>
      </c>
      <c r="E19" s="410">
        <f>+D19</f>
        <v>2.6630000000000001E-2</v>
      </c>
    </row>
    <row r="20" spans="1:5" s="78" customFormat="1">
      <c r="A20" s="76"/>
      <c r="B20" s="82" t="s">
        <v>75</v>
      </c>
      <c r="C20" s="75"/>
      <c r="D20" s="83">
        <v>3.5000000000000003E-2</v>
      </c>
      <c r="E20" s="83">
        <v>3.5000000000000003E-2</v>
      </c>
    </row>
    <row r="21" spans="1:5" s="78" customFormat="1" ht="25.5">
      <c r="A21" s="80">
        <v>8</v>
      </c>
      <c r="B21" s="81" t="s">
        <v>88</v>
      </c>
      <c r="C21" s="75" t="s">
        <v>89</v>
      </c>
      <c r="D21" s="411">
        <v>5.0999999999999997E-2</v>
      </c>
      <c r="E21" s="411">
        <v>5.0999999999999997E-2</v>
      </c>
    </row>
    <row r="22" spans="1:5" s="78" customFormat="1">
      <c r="A22" s="73">
        <v>9</v>
      </c>
      <c r="B22" s="81" t="s">
        <v>90</v>
      </c>
      <c r="C22" s="75" t="s">
        <v>91</v>
      </c>
      <c r="D22" s="75">
        <v>0.38</v>
      </c>
      <c r="E22" s="75">
        <v>0.38</v>
      </c>
    </row>
    <row r="23" spans="1:5" s="78" customFormat="1">
      <c r="A23" s="73"/>
      <c r="B23" s="81" t="s">
        <v>75</v>
      </c>
      <c r="C23" s="75"/>
      <c r="D23" s="83">
        <v>2.1600000000000001E-2</v>
      </c>
      <c r="E23" s="83">
        <v>2.1600000000000001E-2</v>
      </c>
    </row>
    <row r="24" spans="1:5" s="78" customFormat="1" ht="25.5">
      <c r="A24" s="80">
        <v>10</v>
      </c>
      <c r="B24" s="79" t="s">
        <v>92</v>
      </c>
      <c r="C24" s="84" t="s">
        <v>93</v>
      </c>
      <c r="D24" s="409">
        <v>0</v>
      </c>
      <c r="E24" s="409">
        <v>0</v>
      </c>
    </row>
    <row r="25" spans="1:5" s="78" customFormat="1">
      <c r="A25" s="80"/>
      <c r="B25" s="79" t="s">
        <v>75</v>
      </c>
      <c r="C25" s="84"/>
      <c r="D25" s="83">
        <v>0</v>
      </c>
      <c r="E25" s="83">
        <v>0</v>
      </c>
    </row>
    <row r="26" spans="1:5" s="78" customFormat="1" ht="25.5">
      <c r="A26" s="73">
        <v>11</v>
      </c>
      <c r="B26" s="79" t="s">
        <v>94</v>
      </c>
      <c r="C26" s="75" t="s">
        <v>95</v>
      </c>
      <c r="D26" s="411">
        <v>9.69E-2</v>
      </c>
      <c r="E26" s="411">
        <v>9.69E-2</v>
      </c>
    </row>
    <row r="27" spans="1:5" s="78" customFormat="1">
      <c r="A27" s="80">
        <v>12</v>
      </c>
      <c r="B27" s="79" t="s">
        <v>96</v>
      </c>
      <c r="C27" s="75" t="s">
        <v>97</v>
      </c>
      <c r="D27" s="411">
        <v>7.2160000000000002E-2</v>
      </c>
      <c r="E27" s="411">
        <v>7.2160000000000002E-2</v>
      </c>
    </row>
    <row r="28" spans="1:5" s="78" customFormat="1" ht="25.5">
      <c r="A28" s="73">
        <v>13</v>
      </c>
      <c r="B28" s="81" t="s">
        <v>98</v>
      </c>
      <c r="C28" s="75" t="s">
        <v>99</v>
      </c>
      <c r="D28" s="411">
        <v>2.6800000000000001E-2</v>
      </c>
      <c r="E28" s="411">
        <v>2.6800000000000001E-2</v>
      </c>
    </row>
    <row r="29" spans="1:5" s="78" customFormat="1">
      <c r="A29" s="80">
        <v>14</v>
      </c>
      <c r="B29" s="79" t="s">
        <v>100</v>
      </c>
      <c r="C29" s="75" t="s">
        <v>101</v>
      </c>
      <c r="D29" s="75">
        <v>2017</v>
      </c>
      <c r="E29" s="75">
        <v>2017</v>
      </c>
    </row>
    <row r="30" spans="1:5" s="78" customFormat="1">
      <c r="A30" s="73">
        <v>15</v>
      </c>
      <c r="B30" s="79" t="s">
        <v>102</v>
      </c>
      <c r="C30" s="75" t="s">
        <v>103</v>
      </c>
      <c r="D30" s="75">
        <f t="shared" ref="D30:E32" si="0">D29+1</f>
        <v>2018</v>
      </c>
      <c r="E30" s="75">
        <f t="shared" si="0"/>
        <v>2018</v>
      </c>
    </row>
    <row r="31" spans="1:5" s="78" customFormat="1">
      <c r="A31" s="73"/>
      <c r="B31" s="79"/>
      <c r="C31" s="85"/>
      <c r="D31" s="75">
        <f t="shared" si="0"/>
        <v>2019</v>
      </c>
      <c r="E31" s="75">
        <f t="shared" si="0"/>
        <v>2019</v>
      </c>
    </row>
    <row r="32" spans="1:5" s="78" customFormat="1">
      <c r="A32" s="73"/>
      <c r="B32" s="79"/>
      <c r="C32" s="85"/>
      <c r="D32" s="75">
        <f t="shared" si="0"/>
        <v>2020</v>
      </c>
      <c r="E32" s="75">
        <f t="shared" si="0"/>
        <v>2020</v>
      </c>
    </row>
    <row r="33" spans="1:5" s="78" customFormat="1">
      <c r="A33" s="80">
        <v>16</v>
      </c>
      <c r="B33" s="79" t="s">
        <v>104</v>
      </c>
      <c r="C33" s="85" t="s">
        <v>105</v>
      </c>
      <c r="D33" s="86"/>
      <c r="E33" s="86"/>
    </row>
    <row r="34" spans="1:5" s="78" customFormat="1">
      <c r="A34" s="80">
        <v>17</v>
      </c>
      <c r="B34" s="79" t="s">
        <v>106</v>
      </c>
      <c r="C34" s="85" t="s">
        <v>107</v>
      </c>
      <c r="D34" s="86"/>
      <c r="E34" s="86"/>
    </row>
    <row r="35" spans="1:5" s="78" customFormat="1" ht="25.5">
      <c r="A35" s="80">
        <v>18</v>
      </c>
      <c r="B35" s="79" t="s">
        <v>108</v>
      </c>
      <c r="C35" s="85" t="s">
        <v>109</v>
      </c>
      <c r="D35" s="409">
        <v>0</v>
      </c>
      <c r="E35" s="409">
        <v>0</v>
      </c>
    </row>
    <row r="36" spans="1:5" s="78" customFormat="1">
      <c r="A36" s="80"/>
      <c r="B36" s="79" t="s">
        <v>110</v>
      </c>
      <c r="C36" s="85"/>
      <c r="D36" s="409">
        <v>0</v>
      </c>
      <c r="E36" s="409">
        <v>0</v>
      </c>
    </row>
    <row r="37" spans="1:5" s="78" customFormat="1">
      <c r="A37" s="80"/>
      <c r="B37" s="79" t="s">
        <v>111</v>
      </c>
      <c r="C37" s="85"/>
      <c r="D37" s="409">
        <v>0</v>
      </c>
      <c r="E37" s="409">
        <v>0</v>
      </c>
    </row>
    <row r="38" spans="1:5" s="78" customFormat="1">
      <c r="A38" s="80"/>
      <c r="B38" s="79" t="s">
        <v>112</v>
      </c>
      <c r="C38" s="85"/>
      <c r="D38" s="83">
        <v>0</v>
      </c>
      <c r="E38" s="83">
        <v>0</v>
      </c>
    </row>
    <row r="39" spans="1:5" s="78" customFormat="1">
      <c r="A39" s="80"/>
      <c r="B39" s="79" t="s">
        <v>113</v>
      </c>
      <c r="C39" s="85"/>
      <c r="D39" s="83">
        <v>0</v>
      </c>
      <c r="E39" s="83">
        <v>0</v>
      </c>
    </row>
    <row r="40" spans="1:5" s="78" customFormat="1">
      <c r="A40" s="80"/>
      <c r="B40" s="79" t="s">
        <v>114</v>
      </c>
      <c r="C40" s="85"/>
      <c r="D40" s="83">
        <v>0</v>
      </c>
      <c r="E40" s="83">
        <v>0</v>
      </c>
    </row>
    <row r="41" spans="1:5" s="78" customFormat="1" ht="25.5">
      <c r="A41" s="80">
        <v>19</v>
      </c>
      <c r="B41" s="79" t="s">
        <v>115</v>
      </c>
      <c r="C41" s="75" t="s">
        <v>116</v>
      </c>
      <c r="D41" s="409">
        <v>0</v>
      </c>
      <c r="E41" s="409">
        <v>0</v>
      </c>
    </row>
    <row r="42" spans="1:5" s="78" customFormat="1">
      <c r="A42" s="80"/>
      <c r="B42" s="79" t="s">
        <v>110</v>
      </c>
      <c r="C42" s="85"/>
      <c r="D42" s="409">
        <v>0</v>
      </c>
      <c r="E42" s="409">
        <v>0</v>
      </c>
    </row>
    <row r="43" spans="1:5" s="78" customFormat="1">
      <c r="A43" s="80"/>
      <c r="B43" s="79" t="s">
        <v>111</v>
      </c>
      <c r="C43" s="85"/>
      <c r="D43" s="409">
        <v>0</v>
      </c>
      <c r="E43" s="409">
        <v>0</v>
      </c>
    </row>
    <row r="44" spans="1:5" s="78" customFormat="1">
      <c r="A44" s="80"/>
      <c r="B44" s="79" t="s">
        <v>112</v>
      </c>
      <c r="C44" s="85"/>
      <c r="D44" s="83">
        <v>0</v>
      </c>
      <c r="E44" s="83">
        <v>0</v>
      </c>
    </row>
    <row r="45" spans="1:5" s="78" customFormat="1">
      <c r="A45" s="80"/>
      <c r="B45" s="79" t="s">
        <v>113</v>
      </c>
      <c r="C45" s="85"/>
      <c r="D45" s="83">
        <v>0</v>
      </c>
      <c r="E45" s="83">
        <v>0</v>
      </c>
    </row>
    <row r="46" spans="1:5" s="78" customFormat="1">
      <c r="A46" s="80"/>
      <c r="B46" s="79" t="s">
        <v>114</v>
      </c>
      <c r="C46" s="85"/>
      <c r="D46" s="83">
        <v>0</v>
      </c>
      <c r="E46" s="83">
        <v>0</v>
      </c>
    </row>
    <row r="47" spans="1:5" s="78" customFormat="1" ht="25.5">
      <c r="A47" s="80">
        <v>20</v>
      </c>
      <c r="B47" s="79" t="s">
        <v>117</v>
      </c>
      <c r="C47" s="85" t="s">
        <v>118</v>
      </c>
      <c r="D47" s="86"/>
      <c r="E47" s="86"/>
    </row>
    <row r="48" spans="1:5" s="78" customFormat="1">
      <c r="A48" s="80">
        <v>21</v>
      </c>
      <c r="B48" s="79" t="s">
        <v>119</v>
      </c>
      <c r="C48" s="85" t="s">
        <v>120</v>
      </c>
      <c r="D48" s="86"/>
      <c r="E48" s="86"/>
    </row>
    <row r="49" spans="1:5" s="78" customFormat="1" ht="25.5">
      <c r="A49" s="80">
        <v>22</v>
      </c>
      <c r="B49" s="79" t="s">
        <v>121</v>
      </c>
      <c r="C49" s="75" t="s">
        <v>122</v>
      </c>
      <c r="D49" s="86"/>
      <c r="E49" s="86"/>
    </row>
    <row r="50" spans="1:5" s="78" customFormat="1">
      <c r="A50" s="80"/>
      <c r="B50" s="79" t="s">
        <v>110</v>
      </c>
      <c r="C50" s="75"/>
      <c r="D50" s="75">
        <v>0</v>
      </c>
      <c r="E50" s="75">
        <v>0</v>
      </c>
    </row>
    <row r="51" spans="1:5" s="78" customFormat="1">
      <c r="A51" s="80"/>
      <c r="B51" s="79" t="s">
        <v>111</v>
      </c>
      <c r="C51" s="75"/>
      <c r="D51" s="75">
        <v>0</v>
      </c>
      <c r="E51" s="75">
        <v>0</v>
      </c>
    </row>
    <row r="52" spans="1:5" s="78" customFormat="1" ht="25.5">
      <c r="A52" s="80" t="s">
        <v>123</v>
      </c>
      <c r="B52" s="87" t="s">
        <v>124</v>
      </c>
      <c r="C52" s="75"/>
      <c r="D52" s="75">
        <v>0</v>
      </c>
      <c r="E52" s="75">
        <v>0</v>
      </c>
    </row>
    <row r="53" spans="1:5" s="78" customFormat="1">
      <c r="A53" s="80"/>
      <c r="B53" s="79" t="s">
        <v>110</v>
      </c>
      <c r="C53" s="75"/>
      <c r="D53" s="75">
        <v>0</v>
      </c>
      <c r="E53" s="75">
        <v>0</v>
      </c>
    </row>
    <row r="54" spans="1:5" s="78" customFormat="1">
      <c r="A54" s="80"/>
      <c r="B54" s="79" t="s">
        <v>111</v>
      </c>
      <c r="C54" s="75"/>
      <c r="D54" s="75">
        <v>0</v>
      </c>
      <c r="E54" s="75">
        <v>0</v>
      </c>
    </row>
    <row r="55" spans="1:5" s="78" customFormat="1">
      <c r="A55" s="80">
        <v>23</v>
      </c>
      <c r="B55" s="79" t="s">
        <v>125</v>
      </c>
      <c r="C55" s="88" t="s">
        <v>126</v>
      </c>
      <c r="D55" s="86"/>
      <c r="E55" s="86"/>
    </row>
    <row r="56" spans="1:5">
      <c r="A56" s="80">
        <v>24</v>
      </c>
      <c r="B56" s="89" t="s">
        <v>127</v>
      </c>
      <c r="C56" s="75" t="s">
        <v>128</v>
      </c>
      <c r="D56" s="86"/>
      <c r="E56" s="86"/>
    </row>
    <row r="57" spans="1:5">
      <c r="A57" s="80">
        <v>25</v>
      </c>
      <c r="B57" s="90" t="s">
        <v>129</v>
      </c>
      <c r="C57" s="91" t="s">
        <v>130</v>
      </c>
      <c r="D57" s="86"/>
      <c r="E57" s="86"/>
    </row>
    <row r="58" spans="1:5">
      <c r="A58" s="80">
        <v>26</v>
      </c>
      <c r="B58" s="79" t="s">
        <v>131</v>
      </c>
      <c r="C58" s="92" t="s">
        <v>132</v>
      </c>
      <c r="D58" s="75">
        <v>1.744</v>
      </c>
      <c r="E58" s="75">
        <v>1.302</v>
      </c>
    </row>
    <row r="59" spans="1:5">
      <c r="A59" s="80">
        <v>27</v>
      </c>
      <c r="B59" s="93" t="s">
        <v>133</v>
      </c>
      <c r="C59" s="85" t="s">
        <v>134</v>
      </c>
      <c r="D59" s="412">
        <v>0.21</v>
      </c>
      <c r="E59" s="412">
        <v>0.21</v>
      </c>
    </row>
    <row r="60" spans="1:5">
      <c r="D60" s="78"/>
      <c r="E60" s="78"/>
    </row>
    <row r="61" spans="1:5">
      <c r="B61" s="94"/>
    </row>
    <row r="63" spans="1:5">
      <c r="B63" s="95"/>
    </row>
    <row r="66" spans="2:2">
      <c r="B66" s="94"/>
    </row>
    <row r="68" spans="2:2">
      <c r="B68" s="87"/>
    </row>
    <row r="69" spans="2:2">
      <c r="B69" s="87"/>
    </row>
    <row r="71" spans="2:2">
      <c r="B71" s="94"/>
    </row>
    <row r="73" spans="2:2">
      <c r="B73" s="94"/>
    </row>
    <row r="75" spans="2:2">
      <c r="B75" s="94"/>
    </row>
    <row r="76" spans="2:2">
      <c r="B76" s="94"/>
    </row>
    <row r="77" spans="2:2">
      <c r="B77" s="94"/>
    </row>
    <row r="78" spans="2:2">
      <c r="B78" s="94"/>
    </row>
    <row r="79" spans="2:2">
      <c r="B79" s="94"/>
    </row>
    <row r="80" spans="2:2">
      <c r="B80" s="94"/>
    </row>
    <row r="81" spans="2:2">
      <c r="B81" s="94"/>
    </row>
    <row r="82" spans="2:2">
      <c r="B82" s="94"/>
    </row>
    <row r="83" spans="2:2">
      <c r="B83" s="94"/>
    </row>
    <row r="84" spans="2:2">
      <c r="B84" s="94"/>
    </row>
    <row r="88" spans="2:2">
      <c r="B88" s="94"/>
    </row>
  </sheetData>
  <printOptions horizontalCentered="1"/>
  <pageMargins left="0.25" right="0.25" top="0.66" bottom="0.7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EF17E-0E6F-4AB1-A9DF-9B66B1F2C977}">
  <dimension ref="A1:K57"/>
  <sheetViews>
    <sheetView showGridLines="0" workbookViewId="0"/>
  </sheetViews>
  <sheetFormatPr defaultColWidth="13.140625" defaultRowHeight="12.75" customHeight="1"/>
  <cols>
    <col min="1" max="1" width="25" style="97" customWidth="1"/>
    <col min="2" max="2" width="12.28515625" style="97" customWidth="1"/>
    <col min="3" max="3" width="12.85546875" style="97" customWidth="1"/>
    <col min="4" max="4" width="2.7109375" style="97" customWidth="1"/>
    <col min="5" max="5" width="11.140625" style="97" customWidth="1"/>
    <col min="6" max="6" width="2.7109375" style="97" customWidth="1"/>
    <col min="7" max="7" width="11.28515625" style="97" customWidth="1"/>
    <col min="8" max="8" width="7.7109375" style="97" customWidth="1"/>
    <col min="9" max="16384" width="13.140625" style="97"/>
  </cols>
  <sheetData>
    <row r="1" spans="1:11" ht="12.75" customHeight="1">
      <c r="A1" s="96" t="s">
        <v>0</v>
      </c>
      <c r="B1" s="96"/>
      <c r="C1" s="96"/>
      <c r="D1" s="96"/>
      <c r="E1" s="96"/>
    </row>
    <row r="2" spans="1:11" ht="12.75" customHeight="1">
      <c r="A2" s="96" t="s">
        <v>1</v>
      </c>
      <c r="B2" s="96"/>
      <c r="C2" s="96"/>
      <c r="D2" s="96"/>
      <c r="E2" s="96"/>
    </row>
    <row r="3" spans="1:11" ht="12.75" customHeight="1">
      <c r="A3" s="96" t="s">
        <v>135</v>
      </c>
      <c r="B3" s="96"/>
      <c r="C3" s="96"/>
      <c r="D3" s="96"/>
      <c r="E3" s="96"/>
    </row>
    <row r="5" spans="1:11" ht="12.75" customHeight="1">
      <c r="C5" s="413" t="s">
        <v>136</v>
      </c>
      <c r="D5" s="413"/>
      <c r="E5" s="413"/>
    </row>
    <row r="6" spans="1:11" ht="12.75" customHeight="1">
      <c r="C6" s="98" t="s">
        <v>14</v>
      </c>
      <c r="D6" s="99"/>
      <c r="E6" s="98" t="s">
        <v>137</v>
      </c>
    </row>
    <row r="7" spans="1:11" ht="12.75" customHeight="1">
      <c r="A7" s="97" t="s">
        <v>138</v>
      </c>
    </row>
    <row r="8" spans="1:11" ht="12.75" customHeight="1">
      <c r="A8" s="100" t="s">
        <v>139</v>
      </c>
      <c r="C8" s="101">
        <v>4.3129999999999997</v>
      </c>
      <c r="D8" s="102"/>
      <c r="E8" s="101">
        <f>+C8</f>
        <v>4.3129999999999997</v>
      </c>
      <c r="F8" s="103"/>
      <c r="G8" s="103"/>
    </row>
    <row r="9" spans="1:11" ht="12.75" customHeight="1">
      <c r="A9" s="97" t="s">
        <v>140</v>
      </c>
      <c r="C9" s="104">
        <v>1.8360000000000001</v>
      </c>
      <c r="D9" s="105"/>
      <c r="E9" s="104">
        <v>0.93</v>
      </c>
      <c r="F9" s="106" t="s">
        <v>141</v>
      </c>
      <c r="G9" s="103"/>
    </row>
    <row r="10" spans="1:11" ht="12.75" customHeight="1">
      <c r="A10" s="107" t="s">
        <v>142</v>
      </c>
      <c r="C10" s="108">
        <f>SUM(C8:C9)</f>
        <v>6.149</v>
      </c>
      <c r="D10" s="103"/>
      <c r="E10" s="108">
        <f>SUM(E8:E9)</f>
        <v>5.2429999999999994</v>
      </c>
      <c r="F10" s="103"/>
      <c r="G10" s="103"/>
    </row>
    <row r="11" spans="1:11" ht="12.75" customHeight="1">
      <c r="C11" s="103"/>
      <c r="D11" s="103"/>
      <c r="E11" s="103"/>
      <c r="F11" s="103"/>
      <c r="G11" s="103"/>
    </row>
    <row r="12" spans="1:11" ht="12.75" customHeight="1">
      <c r="C12" s="103"/>
      <c r="D12" s="103"/>
      <c r="E12" s="103"/>
      <c r="F12" s="103"/>
      <c r="G12" s="103"/>
      <c r="H12" s="103"/>
    </row>
    <row r="13" spans="1:11" ht="12.75" customHeight="1">
      <c r="A13" s="97" t="s">
        <v>143</v>
      </c>
      <c r="C13" s="109">
        <v>15190969</v>
      </c>
      <c r="D13" s="103"/>
      <c r="E13" s="103"/>
      <c r="F13" s="103"/>
      <c r="G13" s="103"/>
      <c r="H13" s="103"/>
      <c r="J13" s="110"/>
      <c r="K13" s="110"/>
    </row>
    <row r="14" spans="1:11" ht="12.75" customHeight="1">
      <c r="A14" s="97" t="s">
        <v>144</v>
      </c>
      <c r="C14" s="25">
        <v>804464</v>
      </c>
      <c r="D14" s="103"/>
      <c r="E14" s="103"/>
      <c r="F14" s="103"/>
      <c r="G14" s="103"/>
      <c r="H14" s="103"/>
      <c r="J14" s="110"/>
      <c r="K14" s="111"/>
    </row>
    <row r="15" spans="1:11" ht="12.75" customHeight="1">
      <c r="A15" s="97" t="s">
        <v>145</v>
      </c>
      <c r="C15" s="112">
        <f>SUM(C13:C14)</f>
        <v>15995433</v>
      </c>
      <c r="D15" s="103"/>
      <c r="E15" s="103">
        <f>ROUND(+C15/C17/0.99,3)</f>
        <v>2.41</v>
      </c>
      <c r="F15" s="103" t="s">
        <v>146</v>
      </c>
      <c r="G15" s="103"/>
      <c r="H15" s="103"/>
      <c r="J15" s="110"/>
      <c r="K15" s="110"/>
    </row>
    <row r="16" spans="1:11" ht="12.75" customHeight="1">
      <c r="C16" s="103"/>
      <c r="D16" s="103"/>
      <c r="E16" s="103"/>
      <c r="F16" s="103"/>
      <c r="G16" s="103"/>
      <c r="H16" s="103"/>
      <c r="J16" s="110"/>
      <c r="K16" s="110"/>
    </row>
    <row r="17" spans="1:11" ht="12.75" customHeight="1">
      <c r="A17" s="97" t="s">
        <v>147</v>
      </c>
      <c r="C17" s="13">
        <v>6703870</v>
      </c>
      <c r="D17" s="103"/>
      <c r="E17" s="103"/>
      <c r="F17" s="103"/>
      <c r="G17" s="103"/>
      <c r="H17" s="103"/>
      <c r="J17" s="110"/>
      <c r="K17" s="110"/>
    </row>
    <row r="18" spans="1:11" ht="12.75" customHeight="1">
      <c r="C18" s="103"/>
      <c r="D18" s="103"/>
      <c r="E18" s="103"/>
      <c r="F18" s="103"/>
      <c r="G18" s="103"/>
      <c r="J18" s="110"/>
      <c r="K18" s="110"/>
    </row>
    <row r="19" spans="1:11" ht="12.75" customHeight="1">
      <c r="A19" s="110" t="s">
        <v>148</v>
      </c>
      <c r="C19" s="103"/>
      <c r="D19" s="103"/>
      <c r="E19" s="103"/>
      <c r="F19" s="103"/>
      <c r="G19" s="103"/>
      <c r="J19" s="110"/>
      <c r="K19" s="110"/>
    </row>
    <row r="20" spans="1:11" ht="12.75" customHeight="1">
      <c r="A20" s="100" t="s">
        <v>149</v>
      </c>
      <c r="C20" s="113">
        <v>12419363</v>
      </c>
      <c r="D20" s="103"/>
      <c r="E20" s="103"/>
      <c r="F20" s="103"/>
      <c r="G20" s="103"/>
      <c r="J20" s="110"/>
      <c r="K20" s="110"/>
    </row>
    <row r="21" spans="1:11" ht="12.75" customHeight="1">
      <c r="A21" s="100" t="s">
        <v>150</v>
      </c>
      <c r="C21" s="114">
        <v>84101</v>
      </c>
      <c r="D21" s="103"/>
      <c r="E21" s="103"/>
      <c r="F21" s="103"/>
      <c r="G21" s="103"/>
      <c r="J21" s="110"/>
      <c r="K21" s="110"/>
    </row>
    <row r="22" spans="1:11" ht="12.75" customHeight="1">
      <c r="A22" s="107" t="s">
        <v>151</v>
      </c>
      <c r="C22" s="115">
        <f>+ROUND(C20/C21,2)</f>
        <v>147.66999999999999</v>
      </c>
      <c r="D22" s="103"/>
      <c r="E22" s="103"/>
      <c r="F22" s="103"/>
      <c r="G22" s="103"/>
      <c r="J22" s="110"/>
      <c r="K22" s="110"/>
    </row>
    <row r="23" spans="1:11" ht="12.75" customHeight="1">
      <c r="C23" s="103"/>
      <c r="D23" s="103"/>
      <c r="E23" s="103"/>
      <c r="F23" s="103"/>
      <c r="G23" s="103"/>
      <c r="J23" s="110"/>
      <c r="K23" s="110"/>
    </row>
    <row r="25" spans="1:11" ht="12.75" customHeight="1">
      <c r="A25" s="100" t="s">
        <v>369</v>
      </c>
    </row>
    <row r="26" spans="1:11" ht="12.75" customHeight="1">
      <c r="A26" s="116" t="s">
        <v>152</v>
      </c>
    </row>
    <row r="27" spans="1:11" ht="12.75" customHeight="1">
      <c r="A27" s="116" t="s">
        <v>153</v>
      </c>
    </row>
    <row r="30" spans="1:11" ht="12.75" customHeight="1">
      <c r="A30" s="117" t="s">
        <v>154</v>
      </c>
    </row>
    <row r="31" spans="1:11" ht="12.75" customHeight="1">
      <c r="A31" s="118" t="s">
        <v>14</v>
      </c>
      <c r="B31" s="119"/>
      <c r="C31" s="120"/>
      <c r="D31" s="119"/>
      <c r="E31" s="119"/>
      <c r="F31" s="119"/>
      <c r="G31" s="119"/>
      <c r="H31" s="119"/>
      <c r="I31" s="119"/>
    </row>
    <row r="32" spans="1:11" ht="12.75" customHeight="1">
      <c r="A32" s="119" t="s">
        <v>155</v>
      </c>
      <c r="B32" s="120">
        <v>42095</v>
      </c>
      <c r="C32" s="119">
        <v>12</v>
      </c>
      <c r="D32" s="119"/>
      <c r="E32" s="121">
        <v>12</v>
      </c>
      <c r="F32" s="119"/>
      <c r="G32" s="122">
        <v>0</v>
      </c>
      <c r="H32" s="97" t="s">
        <v>156</v>
      </c>
    </row>
    <row r="33" spans="1:8" ht="12.75" customHeight="1">
      <c r="A33" s="119" t="s">
        <v>157</v>
      </c>
      <c r="B33" s="119"/>
      <c r="C33" s="119"/>
      <c r="D33" s="119"/>
      <c r="E33" s="123"/>
      <c r="F33" s="119"/>
      <c r="G33" s="122"/>
    </row>
    <row r="34" spans="1:8" ht="12.75" customHeight="1">
      <c r="A34" s="124" t="s">
        <v>158</v>
      </c>
      <c r="B34" s="119"/>
      <c r="C34" s="125">
        <v>12000</v>
      </c>
      <c r="D34" s="119"/>
      <c r="E34" s="126">
        <v>8.8270000000000001E-2</v>
      </c>
      <c r="F34" s="119"/>
      <c r="G34" s="122">
        <f>C34*E34</f>
        <v>1059.24</v>
      </c>
    </row>
    <row r="35" spans="1:8" ht="12.75" customHeight="1">
      <c r="A35" s="124" t="s">
        <v>159</v>
      </c>
      <c r="B35" s="119"/>
      <c r="C35" s="125">
        <v>12000</v>
      </c>
      <c r="D35" s="119"/>
      <c r="E35" s="126">
        <v>3.4070000000000003E-2</v>
      </c>
      <c r="F35" s="119"/>
      <c r="G35" s="127">
        <f>C35*E35</f>
        <v>408.84000000000003</v>
      </c>
    </row>
    <row r="36" spans="1:8" ht="12.75" customHeight="1" thickBot="1">
      <c r="A36" s="128" t="s">
        <v>160</v>
      </c>
      <c r="B36" s="119"/>
      <c r="C36" s="120"/>
      <c r="D36" s="119"/>
      <c r="E36" s="119"/>
      <c r="F36" s="119"/>
      <c r="G36" s="129">
        <f>SUM(G32:G35)</f>
        <v>1468.08</v>
      </c>
    </row>
    <row r="37" spans="1:8" ht="12.75" customHeight="1" thickTop="1">
      <c r="A37" s="128"/>
      <c r="B37" s="119"/>
      <c r="C37" s="120"/>
      <c r="D37" s="119"/>
      <c r="E37" s="119"/>
      <c r="F37" s="119"/>
      <c r="G37" s="130"/>
    </row>
    <row r="38" spans="1:8" ht="12.75" customHeight="1">
      <c r="A38" s="128" t="s">
        <v>161</v>
      </c>
      <c r="B38" s="119"/>
      <c r="C38" s="120"/>
      <c r="D38" s="119"/>
      <c r="E38" s="119"/>
      <c r="F38" s="119"/>
      <c r="G38" s="131">
        <f>ROUND(G36/C34,5)</f>
        <v>0.12234</v>
      </c>
    </row>
    <row r="40" spans="1:8" ht="12.75" customHeight="1">
      <c r="A40" s="132" t="s">
        <v>162</v>
      </c>
      <c r="C40" s="133"/>
    </row>
    <row r="41" spans="1:8" ht="12.75" customHeight="1">
      <c r="A41" s="134" t="s">
        <v>155</v>
      </c>
      <c r="C41" s="134">
        <v>12</v>
      </c>
      <c r="E41" s="135">
        <v>15</v>
      </c>
      <c r="G41" s="136">
        <v>0</v>
      </c>
      <c r="H41" s="97" t="s">
        <v>156</v>
      </c>
    </row>
    <row r="42" spans="1:8" ht="12.75" customHeight="1">
      <c r="A42" s="134" t="s">
        <v>157</v>
      </c>
      <c r="E42" s="137"/>
      <c r="G42" s="136"/>
    </row>
    <row r="43" spans="1:8" ht="12.75" customHeight="1">
      <c r="A43" s="138" t="s">
        <v>163</v>
      </c>
      <c r="C43" s="139">
        <v>3000</v>
      </c>
      <c r="E43" s="140">
        <v>7.6999999999999999E-2</v>
      </c>
      <c r="G43" s="136">
        <f t="shared" ref="G43:G48" si="0">C43*E43</f>
        <v>231</v>
      </c>
    </row>
    <row r="44" spans="1:8" ht="12.75" customHeight="1">
      <c r="A44" s="138" t="s">
        <v>164</v>
      </c>
      <c r="C44" s="139">
        <v>69000</v>
      </c>
      <c r="E44" s="140">
        <v>6.0260000000000001E-2</v>
      </c>
      <c r="G44" s="141">
        <f t="shared" si="0"/>
        <v>4157.9400000000005</v>
      </c>
    </row>
    <row r="45" spans="1:8" ht="12.75" customHeight="1">
      <c r="A45" s="138" t="s">
        <v>159</v>
      </c>
      <c r="C45" s="139">
        <f>SUM(C43:C44)</f>
        <v>72000</v>
      </c>
      <c r="E45" s="142">
        <v>3.5369999999999999E-2</v>
      </c>
      <c r="G45" s="141">
        <f t="shared" si="0"/>
        <v>2546.64</v>
      </c>
    </row>
    <row r="46" spans="1:8" ht="12.75" customHeight="1">
      <c r="A46" s="134" t="s">
        <v>165</v>
      </c>
      <c r="E46" s="137"/>
      <c r="G46" s="136"/>
    </row>
    <row r="47" spans="1:8" ht="12.75" customHeight="1">
      <c r="A47" s="138" t="s">
        <v>166</v>
      </c>
      <c r="C47" s="134">
        <v>50</v>
      </c>
      <c r="E47" s="140">
        <v>8</v>
      </c>
      <c r="G47" s="136">
        <f t="shared" si="0"/>
        <v>400</v>
      </c>
    </row>
    <row r="48" spans="1:8" ht="12.75" customHeight="1">
      <c r="A48" s="138" t="s">
        <v>167</v>
      </c>
      <c r="C48" s="134">
        <v>150</v>
      </c>
      <c r="E48" s="140">
        <v>7.69</v>
      </c>
      <c r="G48" s="136">
        <f t="shared" si="0"/>
        <v>1153.5</v>
      </c>
    </row>
    <row r="49" spans="1:7" ht="12.75" customHeight="1" thickBot="1">
      <c r="A49" s="143" t="s">
        <v>160</v>
      </c>
      <c r="G49" s="144">
        <f>SUM(G41:G48)</f>
        <v>8489.08</v>
      </c>
    </row>
    <row r="50" spans="1:7" ht="12.75" customHeight="1" thickTop="1">
      <c r="A50" s="143"/>
      <c r="G50" s="145"/>
    </row>
    <row r="51" spans="1:7" ht="12.75" customHeight="1">
      <c r="A51" s="143" t="s">
        <v>161</v>
      </c>
      <c r="G51" s="131">
        <f>ROUND(G49/C45,5)</f>
        <v>0.1179</v>
      </c>
    </row>
    <row r="53" spans="1:7" ht="12.75" customHeight="1">
      <c r="A53" s="97" t="s">
        <v>168</v>
      </c>
    </row>
    <row r="54" spans="1:7" ht="12.75" customHeight="1">
      <c r="A54" s="146" t="s">
        <v>169</v>
      </c>
      <c r="C54" s="147">
        <v>2.6630000000000001E-2</v>
      </c>
    </row>
    <row r="56" spans="1:7" ht="12.75" customHeight="1">
      <c r="A56" s="97" t="s">
        <v>170</v>
      </c>
    </row>
    <row r="57" spans="1:7" ht="12.75" customHeight="1">
      <c r="A57" s="97" t="s">
        <v>171</v>
      </c>
    </row>
  </sheetData>
  <mergeCells count="1">
    <mergeCell ref="C5:E5"/>
  </mergeCells>
  <pageMargins left="1.3" right="0.17" top="0.56000000000000005" bottom="0.26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07029-9AB6-4B09-9CF6-5FE946D66D84}">
  <dimension ref="A1:G51"/>
  <sheetViews>
    <sheetView showGridLines="0" zoomScaleNormal="100" workbookViewId="0">
      <selection activeCell="C51" sqref="C51"/>
    </sheetView>
  </sheetViews>
  <sheetFormatPr defaultColWidth="9.140625" defaultRowHeight="12.75"/>
  <cols>
    <col min="1" max="1" width="30.5703125" style="149" customWidth="1"/>
    <col min="2" max="2" width="12.42578125" style="149" bestFit="1" customWidth="1"/>
    <col min="3" max="6" width="15.7109375" style="149" customWidth="1"/>
    <col min="7" max="7" width="16.7109375" style="149" bestFit="1" customWidth="1"/>
    <col min="8" max="11" width="15.7109375" style="149" customWidth="1"/>
    <col min="12" max="16384" width="9.140625" style="149"/>
  </cols>
  <sheetData>
    <row r="1" spans="1:7">
      <c r="A1" s="148" t="s">
        <v>0</v>
      </c>
      <c r="B1" s="148"/>
    </row>
    <row r="2" spans="1:7">
      <c r="A2" s="148" t="s">
        <v>172</v>
      </c>
      <c r="B2" s="148"/>
      <c r="C2" s="150"/>
      <c r="D2" s="150"/>
    </row>
    <row r="3" spans="1:7">
      <c r="A3" s="148"/>
      <c r="B3" s="148"/>
      <c r="C3" s="150"/>
      <c r="D3" s="150"/>
    </row>
    <row r="4" spans="1:7">
      <c r="A4" s="148" t="s">
        <v>173</v>
      </c>
      <c r="B4" s="148"/>
      <c r="C4" s="148"/>
      <c r="D4" s="148"/>
      <c r="E4" s="148"/>
      <c r="F4" s="148"/>
      <c r="G4" s="148"/>
    </row>
    <row r="5" spans="1:7">
      <c r="A5" s="148"/>
      <c r="B5" s="148"/>
      <c r="C5" s="148"/>
      <c r="D5" s="148"/>
      <c r="E5" s="148"/>
      <c r="F5" s="148"/>
      <c r="G5" s="148"/>
    </row>
    <row r="6" spans="1:7">
      <c r="A6" s="148"/>
      <c r="B6" s="151" t="s">
        <v>35</v>
      </c>
      <c r="C6" s="148"/>
      <c r="D6" s="148"/>
      <c r="E6" s="148"/>
      <c r="F6" s="148"/>
      <c r="G6" s="148" t="s">
        <v>174</v>
      </c>
    </row>
    <row r="7" spans="1:7">
      <c r="A7" s="152" t="s">
        <v>175</v>
      </c>
      <c r="B7" s="152" t="s">
        <v>46</v>
      </c>
      <c r="C7" s="152" t="s">
        <v>176</v>
      </c>
      <c r="D7" s="152" t="s">
        <v>177</v>
      </c>
      <c r="E7" s="152" t="s">
        <v>178</v>
      </c>
      <c r="F7" s="152" t="s">
        <v>179</v>
      </c>
      <c r="G7" s="152" t="s">
        <v>53</v>
      </c>
    </row>
    <row r="8" spans="1:7">
      <c r="A8" s="153" t="s">
        <v>180</v>
      </c>
      <c r="B8" s="153"/>
      <c r="C8" s="154">
        <f>'Total Program'!G42</f>
        <v>1.17</v>
      </c>
      <c r="D8" s="154">
        <f>'Total Program'!G43</f>
        <v>2.1</v>
      </c>
      <c r="E8" s="154">
        <f>'Total Program'!G44</f>
        <v>1.84</v>
      </c>
      <c r="F8" s="155">
        <f>'Total Program'!G45</f>
        <v>2.90644881957728</v>
      </c>
      <c r="G8" s="155">
        <f>'Total Program'!G46</f>
        <v>1.19</v>
      </c>
    </row>
    <row r="9" spans="1:7">
      <c r="A9" s="156"/>
      <c r="B9" s="157"/>
      <c r="C9" s="158"/>
      <c r="D9" s="158"/>
      <c r="E9" s="158"/>
      <c r="F9" s="159"/>
      <c r="G9" s="160"/>
    </row>
    <row r="10" spans="1:7" hidden="1">
      <c r="A10" s="153" t="s">
        <v>181</v>
      </c>
      <c r="B10" s="153"/>
      <c r="C10" s="161"/>
      <c r="D10" s="161"/>
      <c r="E10" s="161"/>
      <c r="F10" s="161"/>
      <c r="G10" s="161"/>
    </row>
    <row r="11" spans="1:7" hidden="1">
      <c r="A11" s="156"/>
      <c r="B11" s="157"/>
      <c r="C11" s="157"/>
      <c r="D11" s="157"/>
      <c r="E11" s="157"/>
      <c r="F11" s="157"/>
      <c r="G11" s="162"/>
    </row>
    <row r="12" spans="1:7" hidden="1">
      <c r="A12" s="153" t="s">
        <v>182</v>
      </c>
      <c r="B12" s="153" t="s">
        <v>14</v>
      </c>
      <c r="C12" s="154" t="e">
        <f>#REF!</f>
        <v>#REF!</v>
      </c>
      <c r="D12" s="154" t="e">
        <f>#REF!</f>
        <v>#REF!</v>
      </c>
      <c r="E12" s="154" t="e">
        <f>#REF!</f>
        <v>#REF!</v>
      </c>
      <c r="F12" s="155" t="e">
        <f>#REF!</f>
        <v>#REF!</v>
      </c>
      <c r="G12" s="155" t="e">
        <f>#REF!</f>
        <v>#REF!</v>
      </c>
    </row>
    <row r="13" spans="1:7">
      <c r="A13" s="153" t="s">
        <v>183</v>
      </c>
      <c r="B13" s="153" t="s">
        <v>14</v>
      </c>
      <c r="C13" s="154">
        <f>'Res .95+% Res Furnace - NEW'!G42</f>
        <v>0.69</v>
      </c>
      <c r="D13" s="154">
        <f>'Res .95+% Res Furnace - NEW'!G43</f>
        <v>0.93</v>
      </c>
      <c r="E13" s="154">
        <f>'Res .95+% Res Furnace - NEW'!G44</f>
        <v>2.6</v>
      </c>
      <c r="F13" s="154">
        <f>'Res .95+% Res Furnace - NEW'!G45</f>
        <v>5.54</v>
      </c>
      <c r="G13" s="154">
        <f>'Res .95+% Res Furnace - NEW'!G46</f>
        <v>1.69</v>
      </c>
    </row>
    <row r="14" spans="1:7">
      <c r="A14" s="153" t="s">
        <v>184</v>
      </c>
      <c r="B14" s="153" t="s">
        <v>14</v>
      </c>
      <c r="C14" s="154">
        <f>'Res .95+% Res Furnace - Replace'!G42</f>
        <v>1.42</v>
      </c>
      <c r="D14" s="154">
        <f>'Res .95+% Res Furnace - Replace'!G43</f>
        <v>3.13</v>
      </c>
      <c r="E14" s="154">
        <f>'Res .95+% Res Furnace - Replace'!G44</f>
        <v>1.75</v>
      </c>
      <c r="F14" s="154">
        <f>'Res .95+% Res Furnace - Replace'!G45</f>
        <v>2.46</v>
      </c>
      <c r="G14" s="154">
        <f>'Res .95+% Res Furnace - Replace'!G46</f>
        <v>1.1100000000000001</v>
      </c>
    </row>
    <row r="15" spans="1:7" hidden="1">
      <c r="A15" s="153" t="s">
        <v>185</v>
      </c>
      <c r="B15" s="153" t="s">
        <v>14</v>
      </c>
      <c r="C15" s="154" t="e">
        <f>#REF!</f>
        <v>#REF!</v>
      </c>
      <c r="D15" s="154" t="e">
        <f>#REF!</f>
        <v>#REF!</v>
      </c>
      <c r="E15" s="154" t="e">
        <f>#REF!</f>
        <v>#REF!</v>
      </c>
      <c r="F15" s="154" t="e">
        <f>#REF!</f>
        <v>#REF!</v>
      </c>
      <c r="G15" s="163" t="e">
        <f>#REF!</f>
        <v>#REF!</v>
      </c>
    </row>
    <row r="16" spans="1:7" hidden="1">
      <c r="A16" s="153" t="s">
        <v>186</v>
      </c>
      <c r="B16" s="153" t="s">
        <v>14</v>
      </c>
      <c r="C16" s="154"/>
      <c r="D16" s="154"/>
      <c r="E16" s="154"/>
      <c r="F16" s="155"/>
      <c r="G16" s="164"/>
    </row>
    <row r="17" spans="1:7" hidden="1">
      <c r="A17" s="153" t="s">
        <v>187</v>
      </c>
      <c r="B17" s="153" t="s">
        <v>14</v>
      </c>
      <c r="C17" s="154" t="e">
        <f>#REF!</f>
        <v>#REF!</v>
      </c>
      <c r="D17" s="154" t="e">
        <f>#REF!</f>
        <v>#REF!</v>
      </c>
      <c r="E17" s="154" t="e">
        <f>#REF!</f>
        <v>#REF!</v>
      </c>
      <c r="F17" s="155" t="e">
        <f>#REF!</f>
        <v>#REF!</v>
      </c>
      <c r="G17" s="164" t="e">
        <f>#REF!</f>
        <v>#REF!</v>
      </c>
    </row>
    <row r="18" spans="1:7" hidden="1">
      <c r="A18" s="153" t="s">
        <v>188</v>
      </c>
      <c r="B18" s="153" t="s">
        <v>14</v>
      </c>
      <c r="C18" s="154" t="e">
        <f>#REF!</f>
        <v>#REF!</v>
      </c>
      <c r="D18" s="154" t="e">
        <f>#REF!</f>
        <v>#REF!</v>
      </c>
      <c r="E18" s="154" t="e">
        <f>#REF!</f>
        <v>#REF!</v>
      </c>
      <c r="F18" s="155" t="e">
        <f>#REF!</f>
        <v>#REF!</v>
      </c>
      <c r="G18" s="164" t="e">
        <f>#REF!</f>
        <v>#REF!</v>
      </c>
    </row>
    <row r="19" spans="1:7" hidden="1">
      <c r="A19" s="153" t="s">
        <v>189</v>
      </c>
      <c r="B19" s="153" t="s">
        <v>14</v>
      </c>
      <c r="C19" s="163" t="e">
        <f>#REF!</f>
        <v>#REF!</v>
      </c>
      <c r="D19" s="163" t="e">
        <f>#REF!</f>
        <v>#REF!</v>
      </c>
      <c r="E19" s="163" t="e">
        <f>#REF!</f>
        <v>#REF!</v>
      </c>
      <c r="F19" s="164" t="e">
        <f>#REF!</f>
        <v>#REF!</v>
      </c>
      <c r="G19" s="164" t="e">
        <f>#REF!</f>
        <v>#REF!</v>
      </c>
    </row>
    <row r="20" spans="1:7" hidden="1">
      <c r="A20" s="153" t="s">
        <v>190</v>
      </c>
      <c r="B20" s="153" t="s">
        <v>14</v>
      </c>
      <c r="C20" s="154"/>
      <c r="D20" s="154"/>
      <c r="E20" s="154"/>
      <c r="F20" s="155"/>
      <c r="G20" s="164"/>
    </row>
    <row r="21" spans="1:7" hidden="1">
      <c r="A21" s="153" t="s">
        <v>191</v>
      </c>
      <c r="B21" s="153" t="s">
        <v>14</v>
      </c>
      <c r="C21" s="154" t="e">
        <f>#REF!</f>
        <v>#REF!</v>
      </c>
      <c r="D21" s="154" t="e">
        <f>#REF!</f>
        <v>#REF!</v>
      </c>
      <c r="E21" s="154" t="e">
        <f>#REF!</f>
        <v>#REF!</v>
      </c>
      <c r="F21" s="155" t="e">
        <f>#REF!</f>
        <v>#REF!</v>
      </c>
      <c r="G21" s="164" t="e">
        <f>#REF!</f>
        <v>#REF!</v>
      </c>
    </row>
    <row r="22" spans="1:7" hidden="1">
      <c r="A22" s="165" t="s">
        <v>192</v>
      </c>
      <c r="B22" s="165" t="s">
        <v>14</v>
      </c>
      <c r="C22" s="166"/>
      <c r="D22" s="166"/>
      <c r="E22" s="166"/>
      <c r="F22" s="167"/>
      <c r="G22" s="168"/>
    </row>
    <row r="23" spans="1:7" hidden="1">
      <c r="A23" s="153" t="e">
        <f>'Database Inputs'!#REF!</f>
        <v>#REF!</v>
      </c>
      <c r="B23" s="153" t="s">
        <v>14</v>
      </c>
      <c r="C23" s="154" t="e">
        <f>#REF!</f>
        <v>#REF!</v>
      </c>
      <c r="D23" s="154" t="e">
        <f>+#REF!</f>
        <v>#REF!</v>
      </c>
      <c r="E23" s="154" t="e">
        <f>#REF!</f>
        <v>#REF!</v>
      </c>
      <c r="F23" s="154" t="e">
        <f>#REF!</f>
        <v>#REF!</v>
      </c>
      <c r="G23" s="163" t="e">
        <f>#REF!</f>
        <v>#REF!</v>
      </c>
    </row>
    <row r="24" spans="1:7">
      <c r="A24" s="153" t="str">
        <f>'Database Inputs'!A12</f>
        <v>Programmable Thermostats - Tier 1</v>
      </c>
      <c r="B24" s="153" t="s">
        <v>14</v>
      </c>
      <c r="C24" s="154">
        <f>'Programmable Tstats - Tier 1'!G42</f>
        <v>1.75</v>
      </c>
      <c r="D24" s="154">
        <f>+'Programmable Tstats - Tier 1'!AG42</f>
        <v>4.9400000000000004</v>
      </c>
      <c r="E24" s="154">
        <f>'Programmable Tstats - Tier 1'!G44</f>
        <v>3.48</v>
      </c>
      <c r="F24" s="154">
        <f>'Programmable Tstats - Tier 1'!G45</f>
        <v>4.66</v>
      </c>
      <c r="G24" s="154">
        <f>'Programmable Tstats - Tier 1'!G46</f>
        <v>2.64</v>
      </c>
    </row>
    <row r="25" spans="1:7">
      <c r="A25" s="153" t="str">
        <f>'Database Inputs'!A13</f>
        <v>Programmable Thermostats - Tier 2</v>
      </c>
      <c r="B25" s="153" t="s">
        <v>14</v>
      </c>
      <c r="C25" s="154">
        <f>'Programmable Tstats - Tier 2'!G42</f>
        <v>1.3</v>
      </c>
      <c r="D25" s="154">
        <f>'Programmable Tstats - Tier 2'!G43</f>
        <v>2.52</v>
      </c>
      <c r="E25" s="154">
        <f>'Programmable Tstats - Tier 2'!G44</f>
        <v>1.93</v>
      </c>
      <c r="F25" s="154">
        <f>'Programmable Tstats - Tier 2'!G45</f>
        <v>3.08</v>
      </c>
      <c r="G25" s="154">
        <f>'Programmable Tstats - Tier 2'!G46</f>
        <v>1.47</v>
      </c>
    </row>
    <row r="26" spans="1:7">
      <c r="A26" s="153" t="str">
        <f>'Database Inputs'!A14</f>
        <v>Residential Energy Assessments</v>
      </c>
      <c r="B26" s="153" t="s">
        <v>14</v>
      </c>
      <c r="C26" s="154">
        <f>'Residential Energy Assessments'!G42</f>
        <v>0</v>
      </c>
      <c r="D26" s="154">
        <f>'Residential Energy Assessments'!G43</f>
        <v>0</v>
      </c>
      <c r="E26" s="154">
        <f>'Residential Energy Assessments'!G44</f>
        <v>0</v>
      </c>
      <c r="F26" s="154">
        <f>'Residential Energy Assessments'!G45</f>
        <v>0.88</v>
      </c>
      <c r="G26" s="154">
        <f>'Residential Energy Assessments'!G46</f>
        <v>0</v>
      </c>
    </row>
    <row r="27" spans="1:7" hidden="1">
      <c r="A27" s="153" t="e">
        <f>'Database Inputs'!#REF!</f>
        <v>#REF!</v>
      </c>
      <c r="B27" s="153" t="s">
        <v>14</v>
      </c>
      <c r="C27" s="154" t="e">
        <f>#REF!</f>
        <v>#REF!</v>
      </c>
      <c r="D27" s="154" t="e">
        <f>#REF!</f>
        <v>#REF!</v>
      </c>
      <c r="E27" s="154" t="e">
        <f>#REF!</f>
        <v>#REF!</v>
      </c>
      <c r="F27" s="154" t="e">
        <f>#REF!</f>
        <v>#REF!</v>
      </c>
      <c r="G27" s="163" t="e">
        <f>#REF!</f>
        <v>#REF!</v>
      </c>
    </row>
    <row r="28" spans="1:7">
      <c r="A28" s="156"/>
      <c r="B28" s="157"/>
      <c r="C28" s="158"/>
      <c r="D28" s="158"/>
      <c r="E28" s="158"/>
      <c r="F28" s="159"/>
      <c r="G28" s="160"/>
    </row>
    <row r="29" spans="1:7" hidden="1">
      <c r="A29" s="153" t="s">
        <v>182</v>
      </c>
      <c r="B29" s="153" t="s">
        <v>63</v>
      </c>
      <c r="C29" s="154" t="e">
        <f>#REF!</f>
        <v>#REF!</v>
      </c>
      <c r="D29" s="154" t="e">
        <f>#REF!</f>
        <v>#REF!</v>
      </c>
      <c r="E29" s="154" t="e">
        <f>#REF!</f>
        <v>#REF!</v>
      </c>
      <c r="F29" s="155" t="e">
        <f>#REF!</f>
        <v>#REF!</v>
      </c>
      <c r="G29" s="164" t="e">
        <f>#REF!</f>
        <v>#REF!</v>
      </c>
    </row>
    <row r="30" spans="1:7">
      <c r="A30" s="153" t="s">
        <v>183</v>
      </c>
      <c r="B30" s="153" t="s">
        <v>63</v>
      </c>
      <c r="C30" s="154">
        <f>'Comm 95+% Furnace - NEW'!G42</f>
        <v>0.82</v>
      </c>
      <c r="D30" s="154">
        <f>'Comm 95+% Furnace - NEW'!G43</f>
        <v>1.07</v>
      </c>
      <c r="E30" s="154">
        <f>'Comm 95+% Furnace - NEW'!G44</f>
        <v>2.8</v>
      </c>
      <c r="F30" s="155">
        <f>'Comm 95+% Furnace - NEW'!G45</f>
        <v>5.37</v>
      </c>
      <c r="G30" s="155">
        <f>'Comm 95+% Furnace - NEW'!G46</f>
        <v>1.82</v>
      </c>
    </row>
    <row r="31" spans="1:7">
      <c r="A31" s="153" t="s">
        <v>184</v>
      </c>
      <c r="B31" s="165" t="s">
        <v>63</v>
      </c>
      <c r="C31" s="166">
        <f>'Comm 95+% Furnace - Replace'!G42</f>
        <v>1.63</v>
      </c>
      <c r="D31" s="166">
        <f>'Comm 95+% Furnace - Replace'!G43</f>
        <v>3</v>
      </c>
      <c r="E31" s="166">
        <f>'Comm 95+% Furnace - Replace'!G44</f>
        <v>1.69</v>
      </c>
      <c r="F31" s="167">
        <f>'Comm 95+% Furnace - Replace'!G45</f>
        <v>2.1800000000000002</v>
      </c>
      <c r="G31" s="167">
        <f>'Comm 95+% Furnace - Replace'!G46</f>
        <v>1.08</v>
      </c>
    </row>
    <row r="32" spans="1:7" hidden="1">
      <c r="A32" s="156" t="s">
        <v>193</v>
      </c>
      <c r="B32" s="156"/>
      <c r="C32" s="158"/>
      <c r="D32" s="158"/>
      <c r="E32" s="158"/>
      <c r="F32" s="159"/>
      <c r="G32" s="160"/>
    </row>
    <row r="33" spans="1:7" hidden="1">
      <c r="A33" s="169" t="e">
        <f>'Database Inputs'!#REF!</f>
        <v>#REF!</v>
      </c>
      <c r="B33" s="170" t="s">
        <v>63</v>
      </c>
      <c r="C33" s="171" t="e">
        <f>#REF!</f>
        <v>#REF!</v>
      </c>
      <c r="D33" s="171" t="e">
        <f>#REF!</f>
        <v>#REF!</v>
      </c>
      <c r="E33" s="171" t="e">
        <f>#REF!</f>
        <v>#REF!</v>
      </c>
      <c r="F33" s="172" t="e">
        <f>#REF!</f>
        <v>#REF!</v>
      </c>
      <c r="G33" s="172" t="e">
        <f>#REF!</f>
        <v>#REF!</v>
      </c>
    </row>
    <row r="34" spans="1:7" hidden="1">
      <c r="A34" s="169" t="e">
        <f>'Database Inputs'!#REF!</f>
        <v>#REF!</v>
      </c>
      <c r="B34" s="153" t="s">
        <v>63</v>
      </c>
      <c r="C34" s="154" t="e">
        <f>#REF!</f>
        <v>#REF!</v>
      </c>
      <c r="D34" s="154" t="e">
        <f>#REF!</f>
        <v>#REF!</v>
      </c>
      <c r="E34" s="154" t="e">
        <f>#REF!</f>
        <v>#REF!</v>
      </c>
      <c r="F34" s="155" t="e">
        <f>#REF!</f>
        <v>#REF!</v>
      </c>
      <c r="G34" s="155" t="e">
        <f>#REF!</f>
        <v>#REF!</v>
      </c>
    </row>
    <row r="35" spans="1:7" hidden="1">
      <c r="A35" s="169" t="e">
        <f>'Database Inputs'!#REF!</f>
        <v>#REF!</v>
      </c>
      <c r="B35" s="153" t="s">
        <v>63</v>
      </c>
      <c r="C35" s="154" t="e">
        <f>#REF!</f>
        <v>#REF!</v>
      </c>
      <c r="D35" s="154" t="e">
        <f>+#REF!</f>
        <v>#REF!</v>
      </c>
      <c r="E35" s="154" t="e">
        <f>#REF!</f>
        <v>#REF!</v>
      </c>
      <c r="F35" s="155" t="e">
        <f>#REF!</f>
        <v>#REF!</v>
      </c>
      <c r="G35" s="155" t="e">
        <f>#REF!</f>
        <v>#REF!</v>
      </c>
    </row>
    <row r="36" spans="1:7" hidden="1">
      <c r="A36" s="153" t="s">
        <v>194</v>
      </c>
      <c r="B36" s="156"/>
      <c r="C36" s="158"/>
      <c r="D36" s="158"/>
      <c r="E36" s="158"/>
      <c r="F36" s="159"/>
      <c r="G36" s="160"/>
    </row>
    <row r="37" spans="1:7" hidden="1">
      <c r="A37" s="169" t="e">
        <f>'Database Inputs'!#REF!</f>
        <v>#REF!</v>
      </c>
      <c r="B37" s="153" t="s">
        <v>63</v>
      </c>
      <c r="C37" s="154" t="e">
        <f>#REF!</f>
        <v>#REF!</v>
      </c>
      <c r="D37" s="154" t="e">
        <f>#REF!</f>
        <v>#REF!</v>
      </c>
      <c r="E37" s="154" t="e">
        <f>#REF!</f>
        <v>#REF!</v>
      </c>
      <c r="F37" s="155" t="e">
        <f>#REF!</f>
        <v>#REF!</v>
      </c>
      <c r="G37" s="155" t="e">
        <f>#REF!</f>
        <v>#REF!</v>
      </c>
    </row>
    <row r="38" spans="1:7" hidden="1">
      <c r="A38" s="169" t="e">
        <f>'Database Inputs'!#REF!</f>
        <v>#REF!</v>
      </c>
      <c r="B38" s="153" t="s">
        <v>63</v>
      </c>
      <c r="C38" s="154" t="e">
        <f>#REF!</f>
        <v>#REF!</v>
      </c>
      <c r="D38" s="154" t="e">
        <f>#REF!</f>
        <v>#REF!</v>
      </c>
      <c r="E38" s="154" t="e">
        <f>#REF!</f>
        <v>#REF!</v>
      </c>
      <c r="F38" s="155" t="e">
        <f>#REF!</f>
        <v>#REF!</v>
      </c>
      <c r="G38" s="155" t="e">
        <f>#REF!</f>
        <v>#REF!</v>
      </c>
    </row>
    <row r="39" spans="1:7" hidden="1">
      <c r="A39" s="169" t="e">
        <f>'Database Inputs'!#REF!</f>
        <v>#REF!</v>
      </c>
      <c r="B39" s="153" t="s">
        <v>63</v>
      </c>
      <c r="C39" s="154" t="e">
        <f>#REF!</f>
        <v>#REF!</v>
      </c>
      <c r="D39" s="154" t="e">
        <f>#REF!</f>
        <v>#REF!</v>
      </c>
      <c r="E39" s="154" t="e">
        <f>#REF!</f>
        <v>#REF!</v>
      </c>
      <c r="F39" s="155" t="e">
        <f>#REF!</f>
        <v>#REF!</v>
      </c>
      <c r="G39" s="155" t="e">
        <f>#REF!</f>
        <v>#REF!</v>
      </c>
    </row>
    <row r="40" spans="1:7" hidden="1">
      <c r="A40" s="153" t="s">
        <v>195</v>
      </c>
    </row>
    <row r="41" spans="1:7" hidden="1">
      <c r="A41" s="169" t="e">
        <f>'Database Inputs'!#REF!</f>
        <v>#REF!</v>
      </c>
      <c r="B41" s="153" t="s">
        <v>63</v>
      </c>
      <c r="C41" s="154" t="e">
        <f>#REF!</f>
        <v>#REF!</v>
      </c>
      <c r="D41" s="154" t="e">
        <f>#REF!</f>
        <v>#REF!</v>
      </c>
      <c r="E41" s="154" t="e">
        <f>#REF!</f>
        <v>#REF!</v>
      </c>
      <c r="F41" s="155" t="e">
        <f>#REF!</f>
        <v>#REF!</v>
      </c>
      <c r="G41" s="155" t="e">
        <f>#REF!</f>
        <v>#REF!</v>
      </c>
    </row>
    <row r="42" spans="1:7" hidden="1">
      <c r="A42" s="169" t="e">
        <f>'Database Inputs'!#REF!</f>
        <v>#REF!</v>
      </c>
      <c r="B42" s="153" t="s">
        <v>63</v>
      </c>
      <c r="C42" s="154" t="e">
        <f>#REF!</f>
        <v>#REF!</v>
      </c>
      <c r="D42" s="154" t="e">
        <f>#REF!</f>
        <v>#REF!</v>
      </c>
      <c r="E42" s="154" t="e">
        <f>#REF!</f>
        <v>#REF!</v>
      </c>
      <c r="F42" s="155" t="e">
        <f>#REF!</f>
        <v>#REF!</v>
      </c>
      <c r="G42" s="155" t="e">
        <f>#REF!</f>
        <v>#REF!</v>
      </c>
    </row>
    <row r="43" spans="1:7" hidden="1">
      <c r="A43" s="169" t="e">
        <f>'Database Inputs'!#REF!</f>
        <v>#REF!</v>
      </c>
      <c r="B43" s="153" t="s">
        <v>63</v>
      </c>
      <c r="C43" s="154" t="e">
        <f>#REF!</f>
        <v>#REF!</v>
      </c>
      <c r="D43" s="154" t="e">
        <f>#REF!</f>
        <v>#REF!</v>
      </c>
      <c r="E43" s="154" t="e">
        <f>#REF!</f>
        <v>#REF!</v>
      </c>
      <c r="F43" s="155" t="e">
        <f>#REF!</f>
        <v>#REF!</v>
      </c>
      <c r="G43" s="155" t="e">
        <f>#REF!</f>
        <v>#REF!</v>
      </c>
    </row>
    <row r="44" spans="1:7" hidden="1">
      <c r="A44" s="153" t="s">
        <v>196</v>
      </c>
      <c r="B44" s="153" t="s">
        <v>63</v>
      </c>
      <c r="C44" s="154" t="e">
        <f>#REF!</f>
        <v>#REF!</v>
      </c>
      <c r="D44" s="154" t="e">
        <f>#REF!</f>
        <v>#REF!</v>
      </c>
      <c r="E44" s="154" t="e">
        <f>#REF!</f>
        <v>#REF!</v>
      </c>
      <c r="F44" s="155" t="e">
        <f>#REF!</f>
        <v>#REF!</v>
      </c>
      <c r="G44" s="155" t="e">
        <f>#REF!</f>
        <v>#REF!</v>
      </c>
    </row>
    <row r="45" spans="1:7" hidden="1">
      <c r="A45" s="153" t="s">
        <v>197</v>
      </c>
      <c r="B45" s="153" t="s">
        <v>63</v>
      </c>
      <c r="C45" s="154" t="e">
        <f>#REF!</f>
        <v>#REF!</v>
      </c>
      <c r="D45" s="154" t="e">
        <f>#REF!</f>
        <v>#REF!</v>
      </c>
      <c r="E45" s="154" t="e">
        <f>#REF!</f>
        <v>#REF!</v>
      </c>
      <c r="F45" s="155" t="e">
        <f>#REF!</f>
        <v>#REF!</v>
      </c>
      <c r="G45" s="155" t="e">
        <f>#REF!</f>
        <v>#REF!</v>
      </c>
    </row>
    <row r="46" spans="1:7" hidden="1">
      <c r="A46" s="153" t="e">
        <f>'Database Inputs'!#REF!</f>
        <v>#REF!</v>
      </c>
      <c r="B46" s="153" t="s">
        <v>63</v>
      </c>
      <c r="C46" s="154" t="e">
        <f>#REF!</f>
        <v>#REF!</v>
      </c>
      <c r="D46" s="154" t="e">
        <f>#REF!</f>
        <v>#REF!</v>
      </c>
      <c r="E46" s="154" t="e">
        <f>#REF!</f>
        <v>#REF!</v>
      </c>
      <c r="F46" s="155" t="e">
        <f>#REF!</f>
        <v>#REF!</v>
      </c>
      <c r="G46" s="155" t="e">
        <f>#REF!</f>
        <v>#REF!</v>
      </c>
    </row>
    <row r="47" spans="1:7" hidden="1">
      <c r="A47" s="153" t="e">
        <f>'Database Inputs'!#REF!</f>
        <v>#REF!</v>
      </c>
      <c r="B47" s="153" t="s">
        <v>63</v>
      </c>
      <c r="C47" s="154" t="e">
        <f>#REF!</f>
        <v>#REF!</v>
      </c>
      <c r="D47" s="154" t="e">
        <f>#REF!</f>
        <v>#REF!</v>
      </c>
      <c r="E47" s="154" t="e">
        <f>#REF!</f>
        <v>#REF!</v>
      </c>
      <c r="F47" s="155" t="e">
        <f>#REF!</f>
        <v>#REF!</v>
      </c>
      <c r="G47" s="155" t="e">
        <f>#REF!</f>
        <v>#REF!</v>
      </c>
    </row>
    <row r="48" spans="1:7" hidden="1">
      <c r="A48" s="153" t="e">
        <f>'Database Inputs'!#REF!</f>
        <v>#REF!</v>
      </c>
      <c r="B48" s="153" t="s">
        <v>63</v>
      </c>
      <c r="C48" s="154" t="e">
        <f>#REF!</f>
        <v>#REF!</v>
      </c>
      <c r="D48" s="154" t="e">
        <f>#REF!</f>
        <v>#REF!</v>
      </c>
      <c r="E48" s="154" t="e">
        <f>#REF!</f>
        <v>#REF!</v>
      </c>
      <c r="F48" s="155" t="e">
        <f>#REF!</f>
        <v>#REF!</v>
      </c>
      <c r="G48" s="155" t="e">
        <f>#REF!</f>
        <v>#REF!</v>
      </c>
    </row>
    <row r="49" spans="1:7" hidden="1">
      <c r="A49" s="153" t="e">
        <f>'Database Inputs'!#REF!</f>
        <v>#REF!</v>
      </c>
      <c r="B49" s="153" t="s">
        <v>63</v>
      </c>
      <c r="C49" s="154" t="e">
        <f>#REF!</f>
        <v>#REF!</v>
      </c>
      <c r="D49" s="154" t="e">
        <f>#REF!</f>
        <v>#REF!</v>
      </c>
      <c r="E49" s="154" t="e">
        <f>#REF!</f>
        <v>#REF!</v>
      </c>
      <c r="F49" s="155" t="e">
        <f>#REF!</f>
        <v>#REF!</v>
      </c>
      <c r="G49" s="155" t="e">
        <f>#REF!</f>
        <v>#REF!</v>
      </c>
    </row>
    <row r="50" spans="1:7" hidden="1">
      <c r="A50" s="153" t="e">
        <f>'Database Inputs'!#REF!</f>
        <v>#REF!</v>
      </c>
      <c r="B50" s="153" t="s">
        <v>63</v>
      </c>
      <c r="C50" s="154" t="e">
        <f>#REF!</f>
        <v>#REF!</v>
      </c>
      <c r="D50" s="154" t="e">
        <f>#REF!</f>
        <v>#REF!</v>
      </c>
      <c r="E50" s="154" t="e">
        <f>#REF!</f>
        <v>#REF!</v>
      </c>
      <c r="F50" s="155" t="e">
        <f>#REF!</f>
        <v>#REF!</v>
      </c>
      <c r="G50" s="155" t="e">
        <f>#REF!</f>
        <v>#REF!</v>
      </c>
    </row>
    <row r="51" spans="1:7">
      <c r="A51" s="153" t="s">
        <v>65</v>
      </c>
      <c r="B51" s="153" t="s">
        <v>63</v>
      </c>
      <c r="C51" s="154">
        <v>0</v>
      </c>
      <c r="D51" s="154">
        <v>0</v>
      </c>
      <c r="E51" s="154">
        <v>0</v>
      </c>
      <c r="F51" s="155">
        <v>0</v>
      </c>
      <c r="G51" s="155">
        <v>0</v>
      </c>
    </row>
  </sheetData>
  <printOptions horizontalCentered="1"/>
  <pageMargins left="0.25" right="0.25" top="1.25" bottom="0.75" header="0.5" footer="0.5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AFD8A-072E-46D1-99F8-9BBFF4E904BE}">
  <dimension ref="A1:DD215"/>
  <sheetViews>
    <sheetView showGridLines="0" zoomScaleNormal="100" workbookViewId="0"/>
  </sheetViews>
  <sheetFormatPr defaultColWidth="10.7109375" defaultRowHeight="12.75"/>
  <cols>
    <col min="1" max="1" width="29.28515625" style="176" customWidth="1"/>
    <col min="2" max="2" width="11.140625" style="176" customWidth="1"/>
    <col min="3" max="3" width="13" style="176" customWidth="1"/>
    <col min="4" max="4" width="4.7109375" style="176" customWidth="1"/>
    <col min="5" max="5" width="44.85546875" style="176" customWidth="1"/>
    <col min="6" max="6" width="13.42578125" style="176" bestFit="1" customWidth="1"/>
    <col min="7" max="8" width="11.7109375" style="176" bestFit="1" customWidth="1"/>
    <col min="9" max="9" width="3.7109375" style="176" customWidth="1"/>
    <col min="10" max="10" width="2.85546875" style="176" customWidth="1"/>
    <col min="11" max="11" width="4" style="176" customWidth="1"/>
    <col min="12" max="12" width="5" style="176" bestFit="1" customWidth="1"/>
    <col min="13" max="13" width="9.7109375" style="176" customWidth="1"/>
    <col min="14" max="14" width="9.5703125" style="179" customWidth="1"/>
    <col min="15" max="15" width="10.42578125" style="176" bestFit="1" customWidth="1"/>
    <col min="16" max="16" width="7.7109375" style="176" bestFit="1" customWidth="1"/>
    <col min="17" max="17" width="7.85546875" style="176" bestFit="1" customWidth="1"/>
    <col min="18" max="18" width="8.140625" style="176" bestFit="1" customWidth="1"/>
    <col min="19" max="19" width="9.28515625" style="176" bestFit="1" customWidth="1"/>
    <col min="20" max="20" width="7.42578125" style="176" bestFit="1" customWidth="1"/>
    <col min="21" max="21" width="9" style="176" customWidth="1"/>
    <col min="22" max="22" width="11.42578125" style="176" customWidth="1"/>
    <col min="23" max="23" width="8.42578125" style="176" customWidth="1"/>
    <col min="24" max="24" width="10.7109375" style="176" bestFit="1" customWidth="1"/>
    <col min="25" max="26" width="8.85546875" style="176" customWidth="1"/>
    <col min="27" max="27" width="10.7109375" style="176" bestFit="1" customWidth="1"/>
    <col min="28" max="28" width="10.42578125" style="176" customWidth="1"/>
    <col min="29" max="29" width="1" style="176" customWidth="1"/>
    <col min="30" max="30" width="2.85546875" style="176" customWidth="1"/>
    <col min="31" max="31" width="7.85546875" style="176" customWidth="1"/>
    <col min="32" max="32" width="12.7109375" style="176" customWidth="1"/>
    <col min="33" max="33" width="10.7109375" style="176" bestFit="1" customWidth="1"/>
    <col min="34" max="34" width="11.7109375" style="176" bestFit="1" customWidth="1"/>
    <col min="35" max="35" width="2.7109375" style="176" customWidth="1"/>
    <col min="36" max="37" width="9.140625" style="176" bestFit="1" customWidth="1"/>
    <col min="38" max="38" width="10.7109375" style="176" bestFit="1" customWidth="1"/>
    <col min="39" max="39" width="2.7109375" style="176" customWidth="1"/>
    <col min="40" max="40" width="10.7109375" style="176" bestFit="1" customWidth="1"/>
    <col min="41" max="41" width="3.85546875" style="176" customWidth="1"/>
    <col min="42" max="42" width="3.28515625" style="176" customWidth="1"/>
    <col min="43" max="43" width="7.85546875" style="176" customWidth="1"/>
    <col min="44" max="44" width="8.42578125" style="176" bestFit="1" customWidth="1"/>
    <col min="45" max="45" width="10.85546875" style="176" customWidth="1"/>
    <col min="46" max="47" width="8.28515625" style="176" bestFit="1" customWidth="1"/>
    <col min="48" max="49" width="12.5703125" style="176" bestFit="1" customWidth="1"/>
    <col min="50" max="50" width="11.140625" style="176" hidden="1" customWidth="1"/>
    <col min="51" max="51" width="2.7109375" style="176" hidden="1" customWidth="1"/>
    <col min="52" max="52" width="11.85546875" style="183" customWidth="1"/>
    <col min="53" max="53" width="2.7109375" style="176" customWidth="1"/>
    <col min="54" max="54" width="9.7109375" style="176" bestFit="1" customWidth="1"/>
    <col min="55" max="55" width="11.140625" style="176" bestFit="1" customWidth="1"/>
    <col min="56" max="56" width="10.7109375" style="176" bestFit="1" customWidth="1"/>
    <col min="57" max="57" width="11.7109375" style="176" bestFit="1" customWidth="1"/>
    <col min="58" max="58" width="3.7109375" style="176" customWidth="1"/>
    <col min="59" max="59" width="2.85546875" style="176" customWidth="1"/>
    <col min="60" max="60" width="9.85546875" style="176" customWidth="1"/>
    <col min="61" max="61" width="9.85546875" style="176" bestFit="1" customWidth="1"/>
    <col min="62" max="62" width="10.7109375" style="176" bestFit="1" customWidth="1"/>
    <col min="63" max="64" width="8.140625" style="176" bestFit="1" customWidth="1"/>
    <col min="65" max="65" width="10.140625" style="176" bestFit="1" customWidth="1"/>
    <col min="66" max="66" width="8.28515625" style="176" bestFit="1" customWidth="1"/>
    <col min="67" max="67" width="10.85546875" style="176" hidden="1" customWidth="1"/>
    <col min="68" max="68" width="11.7109375" style="176" bestFit="1" customWidth="1"/>
    <col min="69" max="69" width="2.7109375" style="176" customWidth="1"/>
    <col min="70" max="70" width="10.7109375" style="176" bestFit="1" customWidth="1"/>
    <col min="71" max="71" width="2.7109375" style="176" customWidth="1"/>
    <col min="72" max="72" width="11.7109375" style="176" bestFit="1" customWidth="1"/>
    <col min="73" max="73" width="3.7109375" style="176" customWidth="1"/>
    <col min="74" max="74" width="3.5703125" style="176" customWidth="1"/>
    <col min="75" max="75" width="7.28515625" style="176" customWidth="1"/>
    <col min="76" max="76" width="9.85546875" style="176" bestFit="1" customWidth="1"/>
    <col min="77" max="77" width="10.7109375" style="176" bestFit="1" customWidth="1"/>
    <col min="78" max="78" width="8.28515625" style="176" bestFit="1" customWidth="1"/>
    <col min="79" max="79" width="11.7109375" style="176" bestFit="1" customWidth="1"/>
    <col min="80" max="80" width="2.7109375" style="176" customWidth="1"/>
    <col min="81" max="81" width="9.7109375" style="176" bestFit="1" customWidth="1"/>
    <col min="82" max="82" width="11.140625" style="176" bestFit="1" customWidth="1"/>
    <col min="83" max="83" width="10.7109375" style="176" bestFit="1" customWidth="1"/>
    <col min="84" max="84" width="2.7109375" style="176" customWidth="1"/>
    <col min="85" max="85" width="10.7109375" style="176" bestFit="1" customWidth="1"/>
    <col min="86" max="86" width="8.7109375" style="176" customWidth="1"/>
    <col min="87" max="88" width="10.7109375" style="176" customWidth="1"/>
    <col min="89" max="89" width="1.7109375" style="176" customWidth="1"/>
    <col min="90" max="93" width="8.7109375" style="176" customWidth="1"/>
    <col min="94" max="94" width="1.7109375" style="176" customWidth="1"/>
    <col min="95" max="95" width="9.7109375" style="176" customWidth="1"/>
    <col min="96" max="96" width="2.7109375" style="176" customWidth="1"/>
    <col min="97" max="97" width="10.7109375" style="176" customWidth="1"/>
    <col min="98" max="98" width="8.7109375" style="176" customWidth="1"/>
    <col min="99" max="99" width="9.7109375" style="176" customWidth="1"/>
    <col min="100" max="246" width="8.7109375" style="176" customWidth="1"/>
    <col min="247" max="16384" width="10.7109375" style="176"/>
  </cols>
  <sheetData>
    <row r="1" spans="1:106">
      <c r="A1" s="173" t="s">
        <v>198</v>
      </c>
      <c r="B1" s="173"/>
      <c r="C1" s="174"/>
      <c r="D1" s="173"/>
      <c r="E1" s="174"/>
      <c r="F1" s="173"/>
      <c r="G1" s="173"/>
      <c r="H1" s="175"/>
      <c r="K1" s="177" t="s">
        <v>199</v>
      </c>
      <c r="M1" s="178"/>
      <c r="N1" s="176"/>
      <c r="R1" s="179"/>
      <c r="T1" s="180"/>
      <c r="U1" s="180"/>
      <c r="AD1" s="177" t="s">
        <v>200</v>
      </c>
      <c r="AF1" s="178"/>
      <c r="AG1" s="180"/>
      <c r="AP1" s="177" t="s">
        <v>201</v>
      </c>
      <c r="AR1" s="178"/>
      <c r="AZ1" s="176"/>
      <c r="BC1" s="181"/>
      <c r="BG1" s="177" t="s">
        <v>202</v>
      </c>
      <c r="BJ1" s="180"/>
      <c r="BV1" s="177" t="s">
        <v>203</v>
      </c>
      <c r="BY1" s="180"/>
    </row>
    <row r="2" spans="1:106">
      <c r="A2" s="174" t="s">
        <v>204</v>
      </c>
      <c r="B2" s="173"/>
      <c r="C2" s="173"/>
      <c r="D2" s="173"/>
      <c r="E2" s="173"/>
      <c r="F2" s="173"/>
      <c r="G2" s="173"/>
      <c r="H2" s="175"/>
      <c r="K2" s="177" t="s">
        <v>205</v>
      </c>
      <c r="N2" s="176"/>
      <c r="R2" s="179"/>
      <c r="T2" s="180"/>
      <c r="U2" s="180"/>
      <c r="AD2" s="177" t="s">
        <v>206</v>
      </c>
      <c r="AG2" s="180"/>
      <c r="AP2" s="177" t="s">
        <v>207</v>
      </c>
      <c r="AZ2" s="176"/>
      <c r="BC2" s="181"/>
      <c r="BD2" s="181"/>
      <c r="BG2" s="177" t="s">
        <v>208</v>
      </c>
      <c r="BJ2" s="180"/>
      <c r="BO2" s="180"/>
      <c r="BV2" s="177" t="s">
        <v>209</v>
      </c>
      <c r="BY2" s="180"/>
    </row>
    <row r="3" spans="1:106">
      <c r="B3" s="182"/>
      <c r="C3" s="182"/>
      <c r="N3" s="176"/>
      <c r="R3" s="179"/>
      <c r="AZ3" s="176"/>
      <c r="BD3" s="181"/>
      <c r="BG3" s="183"/>
      <c r="BO3" s="180"/>
      <c r="BV3" s="183"/>
    </row>
    <row r="4" spans="1:106">
      <c r="A4" s="184" t="s">
        <v>210</v>
      </c>
      <c r="B4" s="185" t="s">
        <v>0</v>
      </c>
      <c r="K4" s="180" t="s">
        <v>210</v>
      </c>
      <c r="M4" s="186" t="str">
        <f>B4</f>
        <v>Montana-Dakota Utilities Co.</v>
      </c>
      <c r="N4" s="176"/>
      <c r="R4" s="179"/>
      <c r="S4" s="187"/>
      <c r="AD4" s="180" t="s">
        <v>210</v>
      </c>
      <c r="AF4" s="186" t="str">
        <f>B4</f>
        <v>Montana-Dakota Utilities Co.</v>
      </c>
      <c r="AP4" s="180" t="s">
        <v>211</v>
      </c>
      <c r="AR4" s="186" t="str">
        <f>AF4</f>
        <v>Montana-Dakota Utilities Co.</v>
      </c>
      <c r="AZ4" s="176"/>
      <c r="BH4" s="188" t="s">
        <v>211</v>
      </c>
      <c r="BI4" s="186" t="str">
        <f>AR4</f>
        <v>Montana-Dakota Utilities Co.</v>
      </c>
      <c r="BW4" s="188" t="s">
        <v>211</v>
      </c>
      <c r="BX4" s="186" t="str">
        <f>BI4</f>
        <v>Montana-Dakota Utilities Co.</v>
      </c>
    </row>
    <row r="5" spans="1:106">
      <c r="A5" s="184" t="s">
        <v>212</v>
      </c>
      <c r="B5" s="189" t="s">
        <v>213</v>
      </c>
      <c r="K5" s="180" t="s">
        <v>212</v>
      </c>
      <c r="M5" s="186" t="str">
        <f>$B$5</f>
        <v>Total South Dakota Program</v>
      </c>
      <c r="N5" s="176"/>
      <c r="R5" s="179"/>
      <c r="AD5" s="180" t="s">
        <v>212</v>
      </c>
      <c r="AF5" s="186" t="str">
        <f>$B$5</f>
        <v>Total South Dakota Program</v>
      </c>
      <c r="AP5" s="180" t="s">
        <v>214</v>
      </c>
      <c r="AR5" s="186" t="str">
        <f>$B$5</f>
        <v>Total South Dakota Program</v>
      </c>
      <c r="AZ5" s="176"/>
      <c r="BH5" s="188" t="s">
        <v>214</v>
      </c>
      <c r="BI5" s="186" t="str">
        <f>$B$5</f>
        <v>Total South Dakota Program</v>
      </c>
      <c r="BW5" s="188" t="s">
        <v>214</v>
      </c>
      <c r="BX5" s="186" t="str">
        <f>$B$5</f>
        <v>Total South Dakota Program</v>
      </c>
    </row>
    <row r="6" spans="1:106">
      <c r="A6" s="184" t="s">
        <v>215</v>
      </c>
      <c r="B6" s="190">
        <f>+'Total Program Inputs'!B6</f>
        <v>2018</v>
      </c>
      <c r="N6" s="176"/>
      <c r="R6" s="179"/>
      <c r="AZ6" s="176"/>
      <c r="BG6" s="183"/>
      <c r="BV6" s="183"/>
    </row>
    <row r="7" spans="1:106">
      <c r="M7" s="191"/>
      <c r="N7" s="192" t="s">
        <v>41</v>
      </c>
      <c r="O7" s="193"/>
      <c r="P7" s="193"/>
      <c r="Q7" s="193"/>
      <c r="R7" s="194"/>
      <c r="S7" s="193"/>
      <c r="T7" s="193"/>
      <c r="U7" s="193"/>
      <c r="V7" s="193"/>
      <c r="W7" s="191"/>
      <c r="X7" s="195" t="s">
        <v>54</v>
      </c>
      <c r="Y7" s="195"/>
      <c r="Z7" s="196"/>
      <c r="AA7" s="197"/>
      <c r="AB7" s="198"/>
      <c r="AC7" s="191"/>
      <c r="AD7" s="191"/>
      <c r="AE7" s="191"/>
      <c r="AF7" s="192" t="s">
        <v>41</v>
      </c>
      <c r="AG7" s="199"/>
      <c r="AH7" s="199"/>
      <c r="AI7" s="191"/>
      <c r="AJ7" s="195" t="s">
        <v>54</v>
      </c>
      <c r="AK7" s="195"/>
      <c r="AL7" s="195"/>
      <c r="AM7" s="191"/>
      <c r="AN7" s="200" t="s">
        <v>216</v>
      </c>
      <c r="AO7" s="191"/>
      <c r="AP7" s="191"/>
      <c r="AQ7" s="191"/>
      <c r="AR7" s="192" t="s">
        <v>41</v>
      </c>
      <c r="AS7" s="193"/>
      <c r="AT7" s="193"/>
      <c r="AU7" s="193"/>
      <c r="AV7" s="193"/>
      <c r="AW7" s="193"/>
      <c r="AX7" s="193"/>
      <c r="AY7" s="193"/>
      <c r="AZ7" s="193"/>
      <c r="BA7" s="191"/>
      <c r="BB7" s="195" t="s">
        <v>54</v>
      </c>
      <c r="BC7" s="195"/>
      <c r="BD7" s="201"/>
      <c r="BE7" s="202" t="s">
        <v>216</v>
      </c>
      <c r="BF7" s="191"/>
      <c r="BG7" s="203"/>
      <c r="BH7" s="191"/>
      <c r="BI7" s="192" t="s">
        <v>41</v>
      </c>
      <c r="BJ7" s="204"/>
      <c r="BK7" s="204"/>
      <c r="BL7" s="204"/>
      <c r="BM7" s="204"/>
      <c r="BN7" s="204"/>
      <c r="BO7" s="204"/>
      <c r="BP7" s="204"/>
      <c r="BQ7" s="191"/>
      <c r="BR7" s="205" t="s">
        <v>54</v>
      </c>
      <c r="BS7" s="206" t="s">
        <v>216</v>
      </c>
      <c r="BT7" s="191"/>
      <c r="BU7" s="191"/>
      <c r="BV7" s="203"/>
      <c r="BW7" s="191"/>
      <c r="BX7" s="192" t="s">
        <v>41</v>
      </c>
      <c r="BY7" s="204"/>
      <c r="BZ7" s="204"/>
      <c r="CA7" s="204"/>
      <c r="CB7" s="191"/>
      <c r="CC7" s="195" t="s">
        <v>54</v>
      </c>
      <c r="CD7" s="195"/>
      <c r="CE7" s="195"/>
      <c r="CF7" s="206" t="s">
        <v>216</v>
      </c>
      <c r="CG7" s="191"/>
    </row>
    <row r="8" spans="1:106">
      <c r="A8" s="207" t="s">
        <v>217</v>
      </c>
      <c r="B8" s="207"/>
      <c r="C8" s="208"/>
      <c r="E8" s="207"/>
      <c r="F8" s="209">
        <f>+'Total Program Inputs'!B6</f>
        <v>2018</v>
      </c>
      <c r="G8" s="198"/>
      <c r="H8" s="198"/>
      <c r="L8" s="191"/>
      <c r="M8" s="210"/>
      <c r="N8" s="210"/>
      <c r="O8" s="191"/>
      <c r="Q8" s="210"/>
      <c r="R8" s="211"/>
      <c r="S8" s="210"/>
      <c r="T8" s="210"/>
      <c r="U8" s="210"/>
      <c r="V8" s="210"/>
      <c r="W8" s="210"/>
      <c r="X8" s="210"/>
      <c r="Z8" s="210"/>
      <c r="AA8" s="198"/>
      <c r="AB8" s="198" t="s">
        <v>218</v>
      </c>
      <c r="AC8" s="191"/>
      <c r="AD8" s="191"/>
      <c r="AE8" s="191"/>
      <c r="AF8" s="210"/>
      <c r="AG8" s="210"/>
      <c r="AH8" s="210"/>
      <c r="AI8" s="191"/>
      <c r="AL8" s="191"/>
      <c r="AM8" s="210"/>
      <c r="AN8" s="198" t="s">
        <v>218</v>
      </c>
      <c r="AO8" s="191"/>
      <c r="AP8" s="191"/>
      <c r="AQ8" s="191"/>
      <c r="AR8" s="191"/>
      <c r="AS8" s="191"/>
      <c r="AT8" s="198" t="s">
        <v>219</v>
      </c>
      <c r="AU8" s="210"/>
      <c r="AV8" s="183"/>
      <c r="AW8" s="210"/>
      <c r="AX8" s="212"/>
      <c r="AY8" s="213"/>
      <c r="AZ8" s="210"/>
      <c r="BA8" s="210"/>
      <c r="BB8" s="210"/>
      <c r="BC8" s="210"/>
      <c r="BD8" s="210"/>
      <c r="BE8" s="198" t="s">
        <v>218</v>
      </c>
      <c r="BF8" s="191"/>
      <c r="BG8" s="203"/>
      <c r="BH8" s="198"/>
      <c r="BI8" s="198"/>
      <c r="BJ8" s="191"/>
      <c r="BK8" s="191"/>
      <c r="BL8" s="191"/>
      <c r="BN8" s="191"/>
      <c r="BO8" s="191"/>
      <c r="BP8" s="191"/>
      <c r="BQ8" s="191"/>
      <c r="BR8" s="191"/>
      <c r="BS8" s="191"/>
      <c r="BT8" s="198" t="s">
        <v>218</v>
      </c>
      <c r="BU8" s="191"/>
      <c r="BV8" s="203"/>
      <c r="BW8" s="198"/>
      <c r="BX8" s="198"/>
      <c r="BY8" s="191"/>
      <c r="BZ8" s="191"/>
      <c r="CA8" s="191"/>
      <c r="CB8" s="191"/>
      <c r="CC8" s="191"/>
      <c r="CD8" s="191"/>
      <c r="CE8" s="191"/>
      <c r="CF8" s="191"/>
      <c r="CG8" s="198" t="s">
        <v>218</v>
      </c>
      <c r="DA8" s="214"/>
      <c r="DB8" s="214"/>
    </row>
    <row r="9" spans="1:106">
      <c r="A9" s="180"/>
      <c r="E9" s="180"/>
      <c r="G9" s="191"/>
      <c r="H9" s="191"/>
      <c r="L9" s="191"/>
      <c r="M9" s="198" t="s">
        <v>7</v>
      </c>
      <c r="N9" s="198" t="s">
        <v>220</v>
      </c>
      <c r="O9" s="203" t="s">
        <v>220</v>
      </c>
      <c r="P9" s="215" t="s">
        <v>221</v>
      </c>
      <c r="Q9" s="215" t="s">
        <v>221</v>
      </c>
      <c r="R9" s="216" t="s">
        <v>7</v>
      </c>
      <c r="S9" s="217" t="s">
        <v>222</v>
      </c>
      <c r="T9" s="198" t="s">
        <v>223</v>
      </c>
      <c r="U9" s="216" t="s">
        <v>7</v>
      </c>
      <c r="V9" s="198"/>
      <c r="W9" s="217" t="s">
        <v>224</v>
      </c>
      <c r="X9" s="191"/>
      <c r="Y9" s="183" t="s">
        <v>175</v>
      </c>
      <c r="Z9" s="198"/>
      <c r="AA9" s="198" t="s">
        <v>7</v>
      </c>
      <c r="AB9" s="198" t="s">
        <v>41</v>
      </c>
      <c r="AC9" s="191"/>
      <c r="AD9" s="191"/>
      <c r="AE9" s="191"/>
      <c r="AF9" s="217" t="s">
        <v>7</v>
      </c>
      <c r="AG9" s="216" t="s">
        <v>7</v>
      </c>
      <c r="AH9" s="217" t="s">
        <v>218</v>
      </c>
      <c r="AI9" s="191"/>
      <c r="AJ9" s="183" t="s">
        <v>175</v>
      </c>
      <c r="AK9" s="198"/>
      <c r="AL9" s="198" t="s">
        <v>177</v>
      </c>
      <c r="AM9" s="191"/>
      <c r="AN9" s="198" t="s">
        <v>41</v>
      </c>
      <c r="AO9" s="191"/>
      <c r="AP9" s="191"/>
      <c r="AQ9" s="191"/>
      <c r="AR9" s="217" t="s">
        <v>7</v>
      </c>
      <c r="AS9" s="198" t="s">
        <v>7</v>
      </c>
      <c r="AT9" s="198" t="s">
        <v>225</v>
      </c>
      <c r="AU9" s="198" t="s">
        <v>219</v>
      </c>
      <c r="AV9" s="215" t="s">
        <v>226</v>
      </c>
      <c r="AW9" s="215" t="s">
        <v>226</v>
      </c>
      <c r="AX9" s="212"/>
      <c r="AY9" s="218"/>
      <c r="AZ9" s="198" t="s">
        <v>218</v>
      </c>
      <c r="BA9" s="191"/>
      <c r="BB9" s="198" t="s">
        <v>177</v>
      </c>
      <c r="BC9" s="198" t="s">
        <v>227</v>
      </c>
      <c r="BD9" s="203" t="s">
        <v>218</v>
      </c>
      <c r="BE9" s="198" t="s">
        <v>41</v>
      </c>
      <c r="BF9" s="191"/>
      <c r="BG9" s="203"/>
      <c r="BH9" s="198"/>
      <c r="BI9" s="198"/>
      <c r="BJ9" s="198" t="s">
        <v>7</v>
      </c>
      <c r="BK9" s="191"/>
      <c r="BL9" s="198" t="s">
        <v>220</v>
      </c>
      <c r="BM9" s="183" t="s">
        <v>219</v>
      </c>
      <c r="BN9" s="203" t="s">
        <v>219</v>
      </c>
      <c r="BO9" s="203"/>
      <c r="BP9" s="198" t="s">
        <v>7</v>
      </c>
      <c r="BQ9" s="191"/>
      <c r="BR9" s="198" t="s">
        <v>228</v>
      </c>
      <c r="BS9" s="203"/>
      <c r="BT9" s="198" t="s">
        <v>41</v>
      </c>
      <c r="BU9" s="191"/>
      <c r="BV9" s="203"/>
      <c r="BW9" s="198"/>
      <c r="BX9" s="198" t="s">
        <v>7</v>
      </c>
      <c r="BY9" s="198" t="s">
        <v>7</v>
      </c>
      <c r="BZ9" s="198" t="s">
        <v>219</v>
      </c>
      <c r="CA9" s="198" t="s">
        <v>7</v>
      </c>
      <c r="CB9" s="191"/>
      <c r="CC9" s="198" t="s">
        <v>177</v>
      </c>
      <c r="CD9" s="198" t="s">
        <v>227</v>
      </c>
      <c r="CE9" s="198"/>
      <c r="CF9" s="203"/>
      <c r="CG9" s="198" t="s">
        <v>41</v>
      </c>
    </row>
    <row r="10" spans="1:106">
      <c r="A10" s="180" t="s">
        <v>229</v>
      </c>
      <c r="C10" s="219"/>
      <c r="D10" s="220"/>
      <c r="E10" s="180" t="s">
        <v>230</v>
      </c>
      <c r="G10" s="191"/>
      <c r="H10" s="191"/>
      <c r="J10" s="221"/>
      <c r="L10" s="191"/>
      <c r="M10" s="198" t="s">
        <v>231</v>
      </c>
      <c r="N10" s="198" t="s">
        <v>232</v>
      </c>
      <c r="O10" s="203" t="s">
        <v>232</v>
      </c>
      <c r="P10" s="215" t="s">
        <v>233</v>
      </c>
      <c r="Q10" s="215" t="s">
        <v>233</v>
      </c>
      <c r="R10" s="216" t="s">
        <v>225</v>
      </c>
      <c r="S10" s="198" t="s">
        <v>234</v>
      </c>
      <c r="T10" s="198" t="s">
        <v>235</v>
      </c>
      <c r="U10" s="216" t="s">
        <v>234</v>
      </c>
      <c r="V10" s="198" t="s">
        <v>7</v>
      </c>
      <c r="W10" s="198" t="s">
        <v>236</v>
      </c>
      <c r="X10" s="198" t="s">
        <v>237</v>
      </c>
      <c r="Y10" s="183" t="s">
        <v>6</v>
      </c>
      <c r="Z10" s="198" t="s">
        <v>5</v>
      </c>
      <c r="AA10" s="198" t="s">
        <v>175</v>
      </c>
      <c r="AB10" s="198" t="s">
        <v>238</v>
      </c>
      <c r="AC10" s="191"/>
      <c r="AD10" s="191"/>
      <c r="AE10" s="191"/>
      <c r="AF10" s="217" t="s">
        <v>225</v>
      </c>
      <c r="AG10" s="216" t="s">
        <v>234</v>
      </c>
      <c r="AH10" s="217" t="s">
        <v>7</v>
      </c>
      <c r="AI10" s="191"/>
      <c r="AJ10" s="183" t="s">
        <v>6</v>
      </c>
      <c r="AK10" s="198" t="s">
        <v>5</v>
      </c>
      <c r="AL10" s="198" t="s">
        <v>175</v>
      </c>
      <c r="AM10" s="191"/>
      <c r="AN10" s="198" t="s">
        <v>238</v>
      </c>
      <c r="AO10" s="191"/>
      <c r="AP10" s="191"/>
      <c r="AQ10" s="191"/>
      <c r="AR10" s="198" t="s">
        <v>231</v>
      </c>
      <c r="AS10" s="198" t="s">
        <v>239</v>
      </c>
      <c r="AT10" s="198" t="s">
        <v>235</v>
      </c>
      <c r="AU10" s="198" t="s">
        <v>225</v>
      </c>
      <c r="AV10" s="203" t="s">
        <v>240</v>
      </c>
      <c r="AW10" s="222" t="s">
        <v>240</v>
      </c>
      <c r="AX10" s="212"/>
      <c r="AY10" s="223"/>
      <c r="AZ10" s="198" t="s">
        <v>7</v>
      </c>
      <c r="BA10" s="191"/>
      <c r="BB10" s="198" t="s">
        <v>175</v>
      </c>
      <c r="BC10" s="217" t="s">
        <v>241</v>
      </c>
      <c r="BD10" s="203" t="s">
        <v>7</v>
      </c>
      <c r="BE10" s="198" t="s">
        <v>238</v>
      </c>
      <c r="BF10" s="191"/>
      <c r="BG10" s="203"/>
      <c r="BH10" s="198"/>
      <c r="BI10" s="198" t="s">
        <v>56</v>
      </c>
      <c r="BJ10" s="198" t="s">
        <v>231</v>
      </c>
      <c r="BK10" s="198" t="s">
        <v>242</v>
      </c>
      <c r="BL10" s="198" t="s">
        <v>243</v>
      </c>
      <c r="BM10" s="183" t="s">
        <v>244</v>
      </c>
      <c r="BN10" s="198" t="s">
        <v>225</v>
      </c>
      <c r="BO10" s="198"/>
      <c r="BP10" s="198" t="s">
        <v>218</v>
      </c>
      <c r="BQ10" s="191"/>
      <c r="BR10" s="198" t="s">
        <v>179</v>
      </c>
      <c r="BS10" s="198"/>
      <c r="BT10" s="198" t="s">
        <v>238</v>
      </c>
      <c r="BU10" s="191"/>
      <c r="BV10" s="203"/>
      <c r="BW10" s="198"/>
      <c r="BX10" s="198" t="s">
        <v>231</v>
      </c>
      <c r="BY10" s="198" t="s">
        <v>234</v>
      </c>
      <c r="BZ10" s="198" t="s">
        <v>225</v>
      </c>
      <c r="CA10" s="198" t="s">
        <v>218</v>
      </c>
      <c r="CB10" s="191"/>
      <c r="CC10" s="198" t="s">
        <v>175</v>
      </c>
      <c r="CD10" s="217" t="s">
        <v>241</v>
      </c>
      <c r="CE10" s="198" t="s">
        <v>7</v>
      </c>
      <c r="CF10" s="198"/>
      <c r="CG10" s="198" t="s">
        <v>238</v>
      </c>
    </row>
    <row r="11" spans="1:106">
      <c r="A11" s="180" t="s">
        <v>245</v>
      </c>
      <c r="C11" s="224"/>
      <c r="E11" s="180" t="s">
        <v>246</v>
      </c>
      <c r="F11" s="225">
        <f>+'Res .95+% Res Furnace - NEW'!F11+'Res .95+% Res Furnace - Replace'!F11+'Programmable Tstats - Tier 1'!F11+'Programmable Tstats - Tier 2'!F11+'Residential Energy Assessments'!F11+'Comm 95+% Furnace - NEW'!F11+'Comm 95+% Furnace - Replace'!F11+'Comm Custom'!F11</f>
        <v>12777</v>
      </c>
      <c r="G11" s="226"/>
      <c r="H11" s="226"/>
      <c r="J11" s="184" t="s">
        <v>247</v>
      </c>
      <c r="L11" s="191"/>
      <c r="M11" s="198" t="s">
        <v>248</v>
      </c>
      <c r="N11" s="203" t="s">
        <v>249</v>
      </c>
      <c r="O11" s="203" t="s">
        <v>235</v>
      </c>
      <c r="P11" s="215" t="s">
        <v>249</v>
      </c>
      <c r="Q11" s="215" t="s">
        <v>235</v>
      </c>
      <c r="R11" s="216" t="s">
        <v>235</v>
      </c>
      <c r="S11" s="198" t="s">
        <v>248</v>
      </c>
      <c r="T11" s="203" t="s">
        <v>250</v>
      </c>
      <c r="U11" s="216" t="s">
        <v>235</v>
      </c>
      <c r="V11" s="198" t="s">
        <v>235</v>
      </c>
      <c r="W11" s="198" t="s">
        <v>251</v>
      </c>
      <c r="X11" s="198" t="s">
        <v>140</v>
      </c>
      <c r="Y11" s="183" t="s">
        <v>54</v>
      </c>
      <c r="Z11" s="198" t="s">
        <v>54</v>
      </c>
      <c r="AA11" s="198" t="s">
        <v>54</v>
      </c>
      <c r="AB11" s="198" t="s">
        <v>54</v>
      </c>
      <c r="AC11" s="191"/>
      <c r="AD11" s="191"/>
      <c r="AF11" s="198" t="s">
        <v>235</v>
      </c>
      <c r="AG11" s="216" t="s">
        <v>235</v>
      </c>
      <c r="AH11" s="216" t="s">
        <v>235</v>
      </c>
      <c r="AI11" s="191"/>
      <c r="AJ11" s="183" t="s">
        <v>54</v>
      </c>
      <c r="AK11" s="198" t="s">
        <v>54</v>
      </c>
      <c r="AL11" s="198" t="s">
        <v>54</v>
      </c>
      <c r="AM11" s="191"/>
      <c r="AN11" s="198" t="s">
        <v>54</v>
      </c>
      <c r="AO11" s="191"/>
      <c r="AP11" s="191"/>
      <c r="AR11" s="198" t="s">
        <v>235</v>
      </c>
      <c r="AS11" s="198" t="s">
        <v>235</v>
      </c>
      <c r="AT11" s="183" t="s">
        <v>252</v>
      </c>
      <c r="AU11" s="198" t="s">
        <v>235</v>
      </c>
      <c r="AV11" s="227" t="s">
        <v>253</v>
      </c>
      <c r="AW11" s="227" t="s">
        <v>235</v>
      </c>
      <c r="AX11" s="212"/>
      <c r="AY11" s="223"/>
      <c r="AZ11" s="217" t="s">
        <v>235</v>
      </c>
      <c r="BA11" s="191"/>
      <c r="BB11" s="198" t="s">
        <v>54</v>
      </c>
      <c r="BC11" s="228" t="s">
        <v>254</v>
      </c>
      <c r="BD11" s="222" t="s">
        <v>54</v>
      </c>
      <c r="BE11" s="198" t="s">
        <v>54</v>
      </c>
      <c r="BF11" s="191"/>
      <c r="BH11" s="198"/>
      <c r="BI11" s="198" t="s">
        <v>255</v>
      </c>
      <c r="BJ11" s="198" t="s">
        <v>248</v>
      </c>
      <c r="BK11" s="198" t="s">
        <v>256</v>
      </c>
      <c r="BL11" s="198" t="s">
        <v>235</v>
      </c>
      <c r="BM11" s="183" t="s">
        <v>138</v>
      </c>
      <c r="BN11" s="198" t="s">
        <v>235</v>
      </c>
      <c r="BO11" s="198"/>
      <c r="BP11" s="198" t="s">
        <v>41</v>
      </c>
      <c r="BQ11" s="191"/>
      <c r="BR11" s="198" t="s">
        <v>54</v>
      </c>
      <c r="BS11" s="198"/>
      <c r="BT11" s="198" t="s">
        <v>54</v>
      </c>
      <c r="BU11" s="191"/>
      <c r="BW11" s="198"/>
      <c r="BX11" s="198" t="s">
        <v>235</v>
      </c>
      <c r="BY11" s="198" t="s">
        <v>235</v>
      </c>
      <c r="BZ11" s="198" t="s">
        <v>235</v>
      </c>
      <c r="CA11" s="198" t="s">
        <v>41</v>
      </c>
      <c r="CB11" s="191"/>
      <c r="CC11" s="198" t="s">
        <v>54</v>
      </c>
      <c r="CD11" s="228" t="s">
        <v>254</v>
      </c>
      <c r="CE11" s="198" t="s">
        <v>54</v>
      </c>
      <c r="CF11" s="198"/>
      <c r="CG11" s="198" t="s">
        <v>54</v>
      </c>
    </row>
    <row r="12" spans="1:106">
      <c r="A12" s="180"/>
      <c r="C12" s="224"/>
      <c r="E12" s="180" t="s">
        <v>257</v>
      </c>
      <c r="F12" s="229">
        <f>+'Res .95+% Res Furnace - NEW'!F12+'Res .95+% Res Furnace - Replace'!F12+'Programmable Tstats - Tier 1'!F12+'Programmable Tstats - Tier 2'!F12+'Residential Energy Assessments'!F12+'Comm 95+% Furnace - NEW'!F12+'Comm 95+% Furnace - Replace'!F12+'Comm Custom'!F12</f>
        <v>139438</v>
      </c>
      <c r="G12" s="226"/>
      <c r="H12" s="226"/>
      <c r="J12" s="178"/>
      <c r="L12" s="209" t="s">
        <v>258</v>
      </c>
      <c r="M12" s="230" t="s">
        <v>259</v>
      </c>
      <c r="N12" s="230" t="s">
        <v>260</v>
      </c>
      <c r="O12" s="230" t="s">
        <v>261</v>
      </c>
      <c r="P12" s="230" t="s">
        <v>262</v>
      </c>
      <c r="Q12" s="230" t="s">
        <v>263</v>
      </c>
      <c r="R12" s="230" t="s">
        <v>264</v>
      </c>
      <c r="S12" s="230" t="s">
        <v>265</v>
      </c>
      <c r="T12" s="230" t="s">
        <v>266</v>
      </c>
      <c r="U12" s="230" t="s">
        <v>267</v>
      </c>
      <c r="V12" s="230" t="s">
        <v>268</v>
      </c>
      <c r="W12" s="230" t="s">
        <v>269</v>
      </c>
      <c r="X12" s="230" t="s">
        <v>270</v>
      </c>
      <c r="Y12" s="230" t="s">
        <v>271</v>
      </c>
      <c r="Z12" s="230" t="s">
        <v>272</v>
      </c>
      <c r="AA12" s="230" t="s">
        <v>273</v>
      </c>
      <c r="AB12" s="230" t="s">
        <v>274</v>
      </c>
      <c r="AE12" s="209" t="s">
        <v>258</v>
      </c>
      <c r="AF12" s="230" t="s">
        <v>259</v>
      </c>
      <c r="AG12" s="230" t="s">
        <v>260</v>
      </c>
      <c r="AH12" s="230" t="s">
        <v>261</v>
      </c>
      <c r="AJ12" s="230" t="s">
        <v>262</v>
      </c>
      <c r="AK12" s="230" t="s">
        <v>263</v>
      </c>
      <c r="AL12" s="230" t="s">
        <v>264</v>
      </c>
      <c r="AN12" s="230" t="s">
        <v>265</v>
      </c>
      <c r="AQ12" s="209" t="s">
        <v>258</v>
      </c>
      <c r="AR12" s="230" t="s">
        <v>259</v>
      </c>
      <c r="AS12" s="230" t="s">
        <v>260</v>
      </c>
      <c r="AT12" s="230" t="s">
        <v>261</v>
      </c>
      <c r="AU12" s="230" t="s">
        <v>262</v>
      </c>
      <c r="AV12" s="230" t="s">
        <v>263</v>
      </c>
      <c r="AW12" s="230" t="s">
        <v>264</v>
      </c>
      <c r="AX12" s="231"/>
      <c r="AY12" s="231"/>
      <c r="AZ12" s="230" t="s">
        <v>265</v>
      </c>
      <c r="BA12" s="191"/>
      <c r="BB12" s="230" t="s">
        <v>266</v>
      </c>
      <c r="BC12" s="230" t="s">
        <v>267</v>
      </c>
      <c r="BD12" s="230" t="s">
        <v>268</v>
      </c>
      <c r="BE12" s="230" t="s">
        <v>269</v>
      </c>
      <c r="BH12" s="209" t="s">
        <v>258</v>
      </c>
      <c r="BI12" s="230" t="s">
        <v>259</v>
      </c>
      <c r="BJ12" s="230" t="s">
        <v>260</v>
      </c>
      <c r="BK12" s="230" t="s">
        <v>261</v>
      </c>
      <c r="BL12" s="230" t="s">
        <v>262</v>
      </c>
      <c r="BM12" s="230" t="s">
        <v>263</v>
      </c>
      <c r="BN12" s="230" t="s">
        <v>264</v>
      </c>
      <c r="BO12" s="230"/>
      <c r="BP12" s="230" t="s">
        <v>265</v>
      </c>
      <c r="BR12" s="230" t="s">
        <v>266</v>
      </c>
      <c r="BS12" s="203"/>
      <c r="BT12" s="230" t="s">
        <v>267</v>
      </c>
      <c r="BW12" s="209" t="s">
        <v>258</v>
      </c>
      <c r="BX12" s="230" t="s">
        <v>259</v>
      </c>
      <c r="BY12" s="230" t="s">
        <v>260</v>
      </c>
      <c r="BZ12" s="230" t="s">
        <v>261</v>
      </c>
      <c r="CA12" s="230" t="s">
        <v>262</v>
      </c>
      <c r="CC12" s="230" t="s">
        <v>263</v>
      </c>
      <c r="CD12" s="230" t="s">
        <v>264</v>
      </c>
      <c r="CE12" s="230" t="s">
        <v>265</v>
      </c>
      <c r="CF12" s="203"/>
      <c r="CG12" s="230" t="s">
        <v>266</v>
      </c>
    </row>
    <row r="13" spans="1:106">
      <c r="A13" s="180" t="s">
        <v>275</v>
      </c>
      <c r="C13" s="219"/>
      <c r="E13" s="180" t="s">
        <v>276</v>
      </c>
      <c r="F13" s="220">
        <f>SUM(F11:F12)</f>
        <v>152215</v>
      </c>
      <c r="G13" s="232"/>
      <c r="H13" s="232"/>
      <c r="J13" s="233"/>
      <c r="L13" s="233"/>
      <c r="M13" s="233"/>
      <c r="N13" s="233"/>
      <c r="Q13" s="233"/>
      <c r="R13" s="179"/>
      <c r="S13" s="233"/>
      <c r="T13" s="233"/>
      <c r="V13" s="198"/>
      <c r="W13" s="233"/>
      <c r="X13" s="233"/>
      <c r="Z13" s="233"/>
      <c r="AA13" s="233"/>
      <c r="AB13" s="233"/>
      <c r="AE13" s="233"/>
      <c r="AF13" s="233"/>
      <c r="AH13" s="233"/>
      <c r="AL13" s="233"/>
      <c r="AN13" s="233"/>
      <c r="AQ13" s="233"/>
      <c r="AR13" s="233"/>
      <c r="AS13" s="233"/>
      <c r="AU13" s="233"/>
      <c r="AW13" s="181"/>
      <c r="AX13" s="234"/>
      <c r="AY13" s="235"/>
      <c r="AZ13" s="233"/>
      <c r="BB13" s="233"/>
      <c r="BC13" s="233"/>
      <c r="BD13" s="233"/>
      <c r="BE13" s="233"/>
      <c r="BH13" s="233"/>
      <c r="BI13" s="233"/>
      <c r="BJ13" s="233"/>
      <c r="BK13" s="233"/>
      <c r="BL13" s="233"/>
      <c r="BN13" s="233"/>
      <c r="BO13" s="233"/>
      <c r="BP13" s="233"/>
      <c r="BR13" s="233"/>
      <c r="BS13" s="233"/>
      <c r="BT13" s="233"/>
      <c r="BW13" s="233"/>
      <c r="BX13" s="233"/>
      <c r="BY13" s="233"/>
      <c r="BZ13" s="233"/>
      <c r="CA13" s="233"/>
      <c r="CC13" s="233"/>
      <c r="CD13" s="233"/>
      <c r="CE13" s="233"/>
      <c r="CF13" s="233"/>
      <c r="CG13" s="233"/>
    </row>
    <row r="14" spans="1:106">
      <c r="A14" s="180" t="s">
        <v>277</v>
      </c>
      <c r="C14" s="224"/>
      <c r="F14" s="236"/>
      <c r="G14" s="237"/>
      <c r="H14" s="237"/>
      <c r="J14" s="178">
        <f>$C$47-$C$45</f>
        <v>1</v>
      </c>
      <c r="L14" s="233">
        <f>$C$47</f>
        <v>2018</v>
      </c>
      <c r="M14" s="238">
        <f>ROUND(+'Res .95+% Res Furnace - NEW'!M14+'Res .95+% Res Furnace - Replace'!M14+'Programmable Tstats - Tier 1'!M14+'Programmable Tstats - Tier 2'!M14+'Residential Energy Assessments'!M14+'Comm 95+% Furnace - NEW'!M14+'Comm 95+% Furnace - Replace'!M14+'Comm Custom'!M14,0)</f>
        <v>6228</v>
      </c>
      <c r="N14" s="239"/>
      <c r="O14" s="238">
        <f>ROUND(+'Res .95+% Res Furnace - NEW'!O14+'Res .95+% Res Furnace - Replace'!O14+'Programmable Tstats - Tier 1'!O14+'Programmable Tstats - Tier 2'!O14+'Residential Energy Assessments'!O14+'Comm 95+% Furnace - NEW'!O14+'Comm 95+% Furnace - Replace'!O14+'Comm Custom'!O14,0)</f>
        <v>15534</v>
      </c>
      <c r="P14" s="239"/>
      <c r="Q14" s="232">
        <f>ROUND(+'Res .95+% Res Furnace - NEW'!Q14+'Res .95+% Res Furnace - Replace'!Q14+'Programmable Tstats - Tier 1'!Q14+'Programmable Tstats - Tier 2'!Q14+'Residential Energy Assessments'!Q14+'Comm 95+% Furnace - NEW'!Q14+'Comm 95+% Furnace - Replace'!Q14+'Comm Custom'!Q14,0)</f>
        <v>0</v>
      </c>
      <c r="R14" s="232">
        <f>ROUND(+'Res .95+% Res Furnace - NEW'!R14+'Res .95+% Res Furnace - Replace'!R14+'Programmable Tstats - Tier 1'!R14+'Programmable Tstats - Tier 2'!R14+'Residential Energy Assessments'!R14+'Comm 95+% Furnace - NEW'!R14+'Comm 95+% Furnace - Replace'!R14+'Comm Custom'!R14,0)</f>
        <v>15534</v>
      </c>
      <c r="S14" s="240">
        <f>ROUND(+'Res .95+% Res Furnace - NEW'!S14+'Res .95+% Res Furnace - Replace'!S14+'Programmable Tstats - Tier 1'!S14+'Programmable Tstats - Tier 2'!S14+'Residential Energy Assessments'!S14+'Comm 95+% Furnace - NEW'!S14+'Comm 95+% Furnace - Replace'!S14+'Comm Custom'!S14,0)</f>
        <v>62</v>
      </c>
      <c r="T14" s="220"/>
      <c r="U14" s="238">
        <f>ROUND(+'Res .95+% Res Furnace - NEW'!U14+'Res .95+% Res Furnace - Replace'!U14+'Programmable Tstats - Tier 1'!U14+'Programmable Tstats - Tier 2'!U14+'Residential Energy Assessments'!U14+'Comm 95+% Furnace - NEW'!U14+'Comm 95+% Furnace - Replace'!U14+'Comm Custom'!U14,0)</f>
        <v>9284</v>
      </c>
      <c r="V14" s="238">
        <f>ROUND(+'Res .95+% Res Furnace - NEW'!V14+'Res .95+% Res Furnace - Replace'!V14+'Programmable Tstats - Tier 1'!V14+'Programmable Tstats - Tier 2'!V14+'Residential Energy Assessments'!V14+'Comm 95+% Furnace - NEW'!V14+'Comm 95+% Furnace - Replace'!V14+'Comm Custom'!V14,0)</f>
        <v>24818</v>
      </c>
      <c r="W14" s="241"/>
      <c r="X14" s="232">
        <f>ROUND(+'Res .95+% Res Furnace - NEW'!X14+'Res .95+% Res Furnace - Replace'!X14+'Programmable Tstats - Tier 1'!X14+'Programmable Tstats - Tier 2'!X14+'Residential Energy Assessments'!X14+'Comm 95+% Furnace - NEW'!X14+'Comm 95+% Furnace - Replace'!X14+'Comm Custom'!X14,0)</f>
        <v>8822</v>
      </c>
      <c r="Y14" s="232">
        <f>ROUND(+'Res .95+% Res Furnace - NEW'!Y14+'Res .95+% Res Furnace - Replace'!Y14+'Programmable Tstats - Tier 1'!Y14+'Programmable Tstats - Tier 2'!Y14+'Residential Energy Assessments'!Y14+'Comm 95+% Furnace - NEW'!Y14+'Comm 95+% Furnace - Replace'!Y14+'Comm Custom'!Y14,0)</f>
        <v>12777</v>
      </c>
      <c r="Z14" s="232">
        <f>ROUND(+'Res .95+% Res Furnace - NEW'!Z14+'Res .95+% Res Furnace - Replace'!Z14+'Programmable Tstats - Tier 1'!Z14+'Programmable Tstats - Tier 2'!Z14+'Residential Energy Assessments'!Z14+'Comm 95+% Furnace - NEW'!Z14+'Comm 95+% Furnace - Replace'!Z14+'Comm Custom'!Z14,0)</f>
        <v>139438</v>
      </c>
      <c r="AA14" s="232">
        <f>ROUND(+'Res .95+% Res Furnace - NEW'!AA14+'Res .95+% Res Furnace - Replace'!AA14+'Programmable Tstats - Tier 1'!AA14+'Programmable Tstats - Tier 2'!AA14+'Residential Energy Assessments'!AA14+'Comm 95+% Furnace - NEW'!AA14+'Comm 95+% Furnace - Replace'!AA14+'Comm Custom'!AA14,0)</f>
        <v>161037</v>
      </c>
      <c r="AB14" s="232">
        <f>ROUND(+'Res .95+% Res Furnace - NEW'!AB14+'Res .95+% Res Furnace - Replace'!AB14+'Programmable Tstats - Tier 1'!AB14+'Programmable Tstats - Tier 2'!AB14+'Residential Energy Assessments'!AB14+'Comm 95+% Furnace - NEW'!AB14+'Comm 95+% Furnace - Replace'!AB14+'Comm Custom'!AB14,0)</f>
        <v>-136219</v>
      </c>
      <c r="AE14" s="233">
        <f>$C$47</f>
        <v>2018</v>
      </c>
      <c r="AF14" s="220">
        <f t="shared" ref="AF14:AF36" si="0">+R14</f>
        <v>15534</v>
      </c>
      <c r="AG14" s="242">
        <f t="shared" ref="AG14:AG36" si="1">+U14</f>
        <v>9284</v>
      </c>
      <c r="AH14" s="243">
        <f>+AG14+AF14</f>
        <v>24818</v>
      </c>
      <c r="AJ14" s="242">
        <f>ROUND(Y14,0)</f>
        <v>12777</v>
      </c>
      <c r="AK14" s="242">
        <f>ROUND(Z14,0)</f>
        <v>139438</v>
      </c>
      <c r="AL14" s="220">
        <f t="shared" ref="AL14:AL36" si="2">SUM(AJ14:AK14)</f>
        <v>152215</v>
      </c>
      <c r="AN14" s="220">
        <f>+AH14-AL14</f>
        <v>-127397</v>
      </c>
      <c r="AQ14" s="233">
        <f>$C$47</f>
        <v>2018</v>
      </c>
      <c r="AR14" s="220">
        <f t="shared" ref="AR14:AR36" si="3">AF14</f>
        <v>15534</v>
      </c>
      <c r="AS14" s="220">
        <f t="shared" ref="AS14:AS36" si="4">+AG14</f>
        <v>9284</v>
      </c>
      <c r="AT14" s="244"/>
      <c r="AU14" s="232">
        <f>ROUND(+'Res .95+% Res Furnace - NEW'!AU14+'Res .95+% Res Furnace - Replace'!AU14+'Programmable Tstats - Tier 1'!AU14+'Programmable Tstats - Tier 2'!AU14+'Residential Energy Assessments'!AU14+'Comm 95+% Furnace - NEW'!AU14+'Comm 95+% Furnace - Replace'!AU14+'Comm Custom'!AU14,0)</f>
        <v>8492</v>
      </c>
      <c r="AV14" s="239"/>
      <c r="AW14" s="232">
        <f>ROUND(+'Res .95+% Res Furnace - NEW'!AW14+'Res .95+% Res Furnace - Replace'!AW14+'Programmable Tstats - Tier 1'!AW14+'Programmable Tstats - Tier 2'!AW14+'Residential Energy Assessments'!AW14+'Comm 95+% Furnace - NEW'!AW14+'Comm 95+% Furnace - Replace'!AW14+'Comm Custom'!AW14,0)</f>
        <v>2417</v>
      </c>
      <c r="AX14" s="244"/>
      <c r="AY14" s="245"/>
      <c r="AZ14" s="220">
        <f>ROUND(AR14+AS14+AU14+AW14+AY14,0)</f>
        <v>35727</v>
      </c>
      <c r="BA14" s="246"/>
      <c r="BB14" s="232">
        <f>ROUND(+'Res .95+% Res Furnace - NEW'!BB14+'Res .95+% Res Furnace - Replace'!BB14+'Programmable Tstats - Tier 1'!BB14+'Programmable Tstats - Tier 2'!BB14+'Residential Energy Assessments'!BB14+'Comm 95+% Furnace - NEW'!BB14+'Comm 95+% Furnace - Replace'!BB14+'Comm Custom'!BB14,0)</f>
        <v>152215</v>
      </c>
      <c r="BC14" s="232">
        <f>ROUND(+'Res .95+% Res Furnace - NEW'!BC14+'Res .95+% Res Furnace - Replace'!BC14+'Programmable Tstats - Tier 1'!BC14+'Programmable Tstats - Tier 2'!BC14+'Residential Energy Assessments'!BC14+'Comm 95+% Furnace - NEW'!BC14+'Comm 95+% Furnace - Replace'!BC14+'Comm Custom'!BC14,0)</f>
        <v>219713</v>
      </c>
      <c r="BD14" s="247">
        <f>BB14+BC14</f>
        <v>371928</v>
      </c>
      <c r="BE14" s="243">
        <f t="shared" ref="BE14:BE36" si="5">AZ14-BD14</f>
        <v>-336201</v>
      </c>
      <c r="BH14" s="233">
        <f>$C$47</f>
        <v>2018</v>
      </c>
      <c r="BI14" s="232">
        <f>ROUND(+'Res .95+% Res Furnace - NEW'!BI14+'Res .95+% Res Furnace - Replace'!BI14+'Programmable Tstats - Tier 1'!BI14+'Programmable Tstats - Tier 2'!BI14+'Residential Energy Assessments'!BI14+'Comm 95+% Furnace - NEW'!BI14+'Comm 95+% Furnace - Replace'!BI14+'Comm Custom'!BI14,0)</f>
        <v>139438</v>
      </c>
      <c r="BJ14" s="238">
        <f>ROUND(+'Res .95+% Res Furnace - NEW'!BJ14+'Res .95+% Res Furnace - Replace'!BJ14+'Programmable Tstats - Tier 1'!BJ14+'Programmable Tstats - Tier 2'!BJ14+'Residential Energy Assessments'!BJ14+'Comm 95+% Furnace - NEW'!BJ14+'Comm 95+% Furnace - Replace'!BJ14+'Comm Custom'!BJ14,0)</f>
        <v>6228</v>
      </c>
      <c r="BK14" s="248"/>
      <c r="BL14" s="232">
        <f>ROUND(+'Res .95+% Res Furnace - NEW'!BL14+'Res .95+% Res Furnace - Replace'!BL14+'Programmable Tstats - Tier 1'!BL14+'Programmable Tstats - Tier 2'!BL14+'Residential Energy Assessments'!BL14+'Comm 95+% Furnace - NEW'!BL14+'Comm 95+% Furnace - Replace'!BL14+'Comm Custom'!BL14,0)</f>
        <v>39481</v>
      </c>
      <c r="BM14" s="248"/>
      <c r="BN14" s="232">
        <f>ROUND(+'Res .95+% Res Furnace - NEW'!BN14+'Res .95+% Res Furnace - Replace'!BN14+'Programmable Tstats - Tier 1'!BN14+'Programmable Tstats - Tier 2'!BN14+'Residential Energy Assessments'!BN14+'Comm 95+% Furnace - NEW'!BN14+'Comm 95+% Furnace - Replace'!BN14+'Comm Custom'!BN14,0)</f>
        <v>37141</v>
      </c>
      <c r="BO14" s="245"/>
      <c r="BP14" s="220">
        <f t="shared" ref="BP14:BP36" si="6">BI14+BL14+BN14+BO14</f>
        <v>216060</v>
      </c>
      <c r="BR14" s="232">
        <f>ROUND(+'Res .95+% Res Furnace - NEW'!BR14+'Res .95+% Res Furnace - Replace'!BR14+'Programmable Tstats - Tier 1'!BR14+'Programmable Tstats - Tier 2'!BR14+'Residential Energy Assessments'!BR14+'Comm 95+% Furnace - NEW'!BR14+'Comm 95+% Furnace - Replace'!BR14+'Comm Custom'!BR14,0)</f>
        <v>359151</v>
      </c>
      <c r="BS14" s="220"/>
      <c r="BT14" s="220">
        <f>BP14-BR14</f>
        <v>-143091</v>
      </c>
      <c r="BW14" s="233">
        <f>$C$47</f>
        <v>2018</v>
      </c>
      <c r="BX14" s="220">
        <f>$R14</f>
        <v>15534</v>
      </c>
      <c r="BY14" s="220">
        <f>U14</f>
        <v>9284</v>
      </c>
      <c r="BZ14" s="249">
        <f>AU14</f>
        <v>8492</v>
      </c>
      <c r="CA14" s="220">
        <f>SUM(BX14:BZ14)</f>
        <v>33310</v>
      </c>
      <c r="CC14" s="220">
        <f>BB14</f>
        <v>152215</v>
      </c>
      <c r="CD14" s="220">
        <f>BC14</f>
        <v>219713</v>
      </c>
      <c r="CE14" s="220">
        <f>SUM(CC14:CD14)</f>
        <v>371928</v>
      </c>
      <c r="CF14" s="220"/>
      <c r="CG14" s="220">
        <f>CA14-CE14</f>
        <v>-338618</v>
      </c>
    </row>
    <row r="15" spans="1:106">
      <c r="A15" s="180" t="s">
        <v>278</v>
      </c>
      <c r="C15" s="250"/>
      <c r="E15" s="180" t="s">
        <v>279</v>
      </c>
      <c r="F15" s="251"/>
      <c r="G15" s="252"/>
      <c r="H15" s="252"/>
      <c r="J15" s="178">
        <f t="shared" ref="J15:J36" si="7">J14+1</f>
        <v>2</v>
      </c>
      <c r="L15" s="233">
        <f t="shared" ref="L15:L36" si="8">L14+1</f>
        <v>2019</v>
      </c>
      <c r="M15" s="238">
        <f>ROUND(+'Res .95+% Res Furnace - NEW'!M15+'Res .95+% Res Furnace - Replace'!M15+'Programmable Tstats - Tier 1'!M15+'Programmable Tstats - Tier 2'!M15+'Residential Energy Assessments'!M15+'Comm 95+% Furnace - NEW'!M15+'Comm 95+% Furnace - Replace'!M15+'Comm Custom'!M15,0)</f>
        <v>6228</v>
      </c>
      <c r="N15" s="253"/>
      <c r="O15" s="238">
        <f>ROUND(+'Res .95+% Res Furnace - NEW'!O15+'Res .95+% Res Furnace - Replace'!O15+'Programmable Tstats - Tier 1'!O15+'Programmable Tstats - Tier 2'!O15+'Residential Energy Assessments'!O15+'Comm 95+% Furnace - NEW'!O15+'Comm 95+% Furnace - Replace'!O15+'Comm Custom'!O15,0)</f>
        <v>16081</v>
      </c>
      <c r="P15" s="253"/>
      <c r="Q15" s="238">
        <f>ROUND(+'Res .95+% Res Furnace - NEW'!Q15+'Res .95+% Res Furnace - Replace'!Q15+'Programmable Tstats - Tier 1'!Q15+'Programmable Tstats - Tier 2'!Q15+'Residential Energy Assessments'!Q15+'Comm 95+% Furnace - NEW'!Q15+'Comm 95+% Furnace - Replace'!Q15+'Comm Custom'!Q15,0)</f>
        <v>0</v>
      </c>
      <c r="R15" s="238">
        <f>ROUND(+'Res .95+% Res Furnace - NEW'!R15+'Res .95+% Res Furnace - Replace'!R15+'Programmable Tstats - Tier 1'!R15+'Programmable Tstats - Tier 2'!R15+'Residential Energy Assessments'!R15+'Comm 95+% Furnace - NEW'!R15+'Comm 95+% Furnace - Replace'!R15+'Comm Custom'!R15,0)</f>
        <v>16081</v>
      </c>
      <c r="S15" s="240">
        <f>ROUND(+'Res .95+% Res Furnace - NEW'!S15+'Res .95+% Res Furnace - Replace'!S15+'Programmable Tstats - Tier 1'!S15+'Programmable Tstats - Tier 2'!S15+'Residential Energy Assessments'!S15+'Comm 95+% Furnace - NEW'!S15+'Comm 95+% Furnace - Replace'!S15+'Comm Custom'!S15,0)</f>
        <v>62</v>
      </c>
      <c r="T15" s="254"/>
      <c r="U15" s="238">
        <f>ROUND(+'Res .95+% Res Furnace - NEW'!U15+'Res .95+% Res Furnace - Replace'!U15+'Programmable Tstats - Tier 1'!U15+'Programmable Tstats - Tier 2'!U15+'Residential Energy Assessments'!U15+'Comm 95+% Furnace - NEW'!U15+'Comm 95+% Furnace - Replace'!U15+'Comm Custom'!U15,0)</f>
        <v>9407</v>
      </c>
      <c r="V15" s="238">
        <f>ROUND(+'Res .95+% Res Furnace - NEW'!V15+'Res .95+% Res Furnace - Replace'!V15+'Programmable Tstats - Tier 1'!V15+'Programmable Tstats - Tier 2'!V15+'Residential Energy Assessments'!V15+'Comm 95+% Furnace - NEW'!V15+'Comm 95+% Furnace - Replace'!V15+'Comm Custom'!V15,0)</f>
        <v>25488</v>
      </c>
      <c r="W15" s="255"/>
      <c r="X15" s="238">
        <f>ROUND(+'Res .95+% Res Furnace - NEW'!X15+'Res .95+% Res Furnace - Replace'!X15+'Programmable Tstats - Tier 1'!X15+'Programmable Tstats - Tier 2'!X15+'Residential Energy Assessments'!X15+'Comm 95+% Furnace - NEW'!X15+'Comm 95+% Furnace - Replace'!X15+'Comm Custom'!X15,0)</f>
        <v>9131</v>
      </c>
      <c r="Y15" s="238">
        <f>ROUND(+'Res .95+% Res Furnace - NEW'!Y15+'Res .95+% Res Furnace - Replace'!Y15+'Programmable Tstats - Tier 1'!Y15+'Programmable Tstats - Tier 2'!Y15+'Residential Energy Assessments'!Y15+'Comm 95+% Furnace - NEW'!Y15+'Comm 95+% Furnace - Replace'!Y15+'Comm Custom'!Y15,0)</f>
        <v>0</v>
      </c>
      <c r="Z15" s="238">
        <f>ROUND(+'Res .95+% Res Furnace - NEW'!Z15+'Res .95+% Res Furnace - Replace'!Z15+'Programmable Tstats - Tier 1'!Z15+'Programmable Tstats - Tier 2'!Z15+'Residential Energy Assessments'!Z15+'Comm 95+% Furnace - NEW'!Z15+'Comm 95+% Furnace - Replace'!Z15+'Comm Custom'!Z15,0)</f>
        <v>0</v>
      </c>
      <c r="AA15" s="238">
        <f>ROUND(+'Res .95+% Res Furnace - NEW'!AA15+'Res .95+% Res Furnace - Replace'!AA15+'Programmable Tstats - Tier 1'!AA15+'Programmable Tstats - Tier 2'!AA15+'Residential Energy Assessments'!AA15+'Comm 95+% Furnace - NEW'!AA15+'Comm 95+% Furnace - Replace'!AA15+'Comm Custom'!AA15,0)</f>
        <v>9131</v>
      </c>
      <c r="AB15" s="238">
        <f>ROUND(+'Res .95+% Res Furnace - NEW'!AB15+'Res .95+% Res Furnace - Replace'!AB15+'Programmable Tstats - Tier 1'!AB15+'Programmable Tstats - Tier 2'!AB15+'Residential Energy Assessments'!AB15+'Comm 95+% Furnace - NEW'!AB15+'Comm 95+% Furnace - Replace'!AB15+'Comm Custom'!AB15,0)</f>
        <v>16357</v>
      </c>
      <c r="AE15" s="233">
        <f t="shared" ref="AE15:AE36" si="9">AE14+1</f>
        <v>2019</v>
      </c>
      <c r="AF15" s="256">
        <f t="shared" si="0"/>
        <v>16081</v>
      </c>
      <c r="AG15" s="236">
        <f t="shared" si="1"/>
        <v>9407</v>
      </c>
      <c r="AH15" s="256">
        <f>+AG15+AF15</f>
        <v>25488</v>
      </c>
      <c r="AJ15" s="257">
        <f t="shared" ref="AJ15:AK34" si="10">ROUND(Y15,0)</f>
        <v>0</v>
      </c>
      <c r="AK15" s="257">
        <f t="shared" si="10"/>
        <v>0</v>
      </c>
      <c r="AL15" s="258">
        <f t="shared" si="2"/>
        <v>0</v>
      </c>
      <c r="AN15" s="259">
        <f t="shared" ref="AN15:AN36" si="11">+AH15-AL15</f>
        <v>25488</v>
      </c>
      <c r="AQ15" s="233">
        <f t="shared" ref="AQ15:AQ36" si="12">AQ14+1</f>
        <v>2019</v>
      </c>
      <c r="AR15" s="256">
        <f t="shared" si="3"/>
        <v>16081</v>
      </c>
      <c r="AS15" s="256">
        <f t="shared" si="4"/>
        <v>9407</v>
      </c>
      <c r="AT15" s="260"/>
      <c r="AU15" s="238">
        <f>ROUND(+'Res .95+% Res Furnace - NEW'!AU15+'Res .95+% Res Furnace - Replace'!AU15+'Programmable Tstats - Tier 1'!AU15+'Programmable Tstats - Tier 2'!AU15+'Residential Energy Assessments'!AU15+'Comm 95+% Furnace - NEW'!AU15+'Comm 95+% Furnace - Replace'!AU15+'Comm Custom'!AU15,0)</f>
        <v>8784</v>
      </c>
      <c r="AV15" s="253"/>
      <c r="AW15" s="238">
        <f>ROUND(+'Res .95+% Res Furnace - NEW'!AW15+'Res .95+% Res Furnace - Replace'!AW15+'Programmable Tstats - Tier 1'!AW15+'Programmable Tstats - Tier 2'!AW15+'Residential Energy Assessments'!AW15+'Comm 95+% Furnace - NEW'!AW15+'Comm 95+% Furnace - Replace'!AW15+'Comm Custom'!AW15,0)</f>
        <v>2473</v>
      </c>
      <c r="AX15" s="260"/>
      <c r="AY15" s="261"/>
      <c r="AZ15" s="256">
        <f t="shared" ref="AZ15:AZ36" si="13">ROUND(AR15+AS15+AU15+AW15+AY15,0)</f>
        <v>36745</v>
      </c>
      <c r="BA15" s="246"/>
      <c r="BB15" s="238">
        <f>ROUND(+'Res .95+% Res Furnace - NEW'!BB15+'Res .95+% Res Furnace - Replace'!BB15+'Programmable Tstats - Tier 1'!BB15+'Programmable Tstats - Tier 2'!BB15+'Residential Energy Assessments'!BB15+'Comm 95+% Furnace - NEW'!BB15+'Comm 95+% Furnace - Replace'!BB15+'Comm Custom'!BB15,0)</f>
        <v>0</v>
      </c>
      <c r="BC15" s="238">
        <f>ROUND(+'Res .95+% Res Furnace - NEW'!BC15+'Res .95+% Res Furnace - Replace'!BC15+'Programmable Tstats - Tier 1'!BC15+'Programmable Tstats - Tier 2'!BC15+'Residential Energy Assessments'!BC15+'Comm 95+% Furnace - NEW'!BC15+'Comm 95+% Furnace - Replace'!BC15+'Comm Custom'!BC15,0)</f>
        <v>0</v>
      </c>
      <c r="BD15" s="262">
        <f t="shared" ref="BD15:BD36" si="14">BB15+BC15</f>
        <v>0</v>
      </c>
      <c r="BE15" s="256">
        <f t="shared" si="5"/>
        <v>36745</v>
      </c>
      <c r="BH15" s="233">
        <f t="shared" ref="BH15:BH36" si="15">BH14+1</f>
        <v>2019</v>
      </c>
      <c r="BI15" s="238">
        <f>ROUND(+'Res .95+% Res Furnace - NEW'!BI15+'Res .95+% Res Furnace - Replace'!BI15+'Programmable Tstats - Tier 1'!BI15+'Programmable Tstats - Tier 2'!BI15+'Residential Energy Assessments'!BI15+'Comm 95+% Furnace - NEW'!BI15+'Comm 95+% Furnace - Replace'!BI15+'Comm Custom'!BI15,0)</f>
        <v>0</v>
      </c>
      <c r="BJ15" s="238">
        <f>ROUND(+'Res .95+% Res Furnace - NEW'!BJ15+'Res .95+% Res Furnace - Replace'!BJ15+'Programmable Tstats - Tier 1'!BJ15+'Programmable Tstats - Tier 2'!BJ15+'Residential Energy Assessments'!BJ15+'Comm 95+% Furnace - NEW'!BJ15+'Comm 95+% Furnace - Replace'!BJ15+'Comm Custom'!BJ15,0)</f>
        <v>6228</v>
      </c>
      <c r="BK15" s="263"/>
      <c r="BL15" s="238">
        <f>ROUND(+'Res .95+% Res Furnace - NEW'!BL15+'Res .95+% Res Furnace - Replace'!BL15+'Programmable Tstats - Tier 1'!BL15+'Programmable Tstats - Tier 2'!BL15+'Residential Energy Assessments'!BL15+'Comm 95+% Furnace - NEW'!BL15+'Comm 95+% Furnace - Replace'!BL15+'Comm Custom'!BL15,0)</f>
        <v>40865</v>
      </c>
      <c r="BM15" s="263"/>
      <c r="BN15" s="238">
        <f>ROUND(+'Res .95+% Res Furnace - NEW'!BN15+'Res .95+% Res Furnace - Replace'!BN15+'Programmable Tstats - Tier 1'!BN15+'Programmable Tstats - Tier 2'!BN15+'Residential Energy Assessments'!BN15+'Comm 95+% Furnace - NEW'!BN15+'Comm 95+% Furnace - Replace'!BN15+'Comm Custom'!BN15,0)</f>
        <v>38311</v>
      </c>
      <c r="BO15" s="264"/>
      <c r="BP15" s="256">
        <f t="shared" si="6"/>
        <v>79176</v>
      </c>
      <c r="BR15" s="238">
        <f>ROUND(+'Res .95+% Res Furnace - NEW'!BR15+'Res .95+% Res Furnace - Replace'!BR15+'Programmable Tstats - Tier 1'!BR15+'Programmable Tstats - Tier 2'!BR15+'Residential Energy Assessments'!BR15+'Comm 95+% Furnace - NEW'!BR15+'Comm 95+% Furnace - Replace'!BR15+'Comm Custom'!BR15,0)</f>
        <v>0</v>
      </c>
      <c r="BS15" s="256"/>
      <c r="BT15" s="256">
        <f t="shared" ref="BT15:BT36" si="16">BP15-BR15</f>
        <v>79176</v>
      </c>
      <c r="BW15" s="233">
        <f t="shared" ref="BW15:BW36" si="17">BW14+1</f>
        <v>2019</v>
      </c>
      <c r="BX15" s="256">
        <f t="shared" ref="BX15:BX36" si="18">$R15</f>
        <v>16081</v>
      </c>
      <c r="BY15" s="265">
        <f>U15</f>
        <v>9407</v>
      </c>
      <c r="BZ15" s="266">
        <f t="shared" ref="BZ15:BZ36" si="19">AU15</f>
        <v>8784</v>
      </c>
      <c r="CA15" s="256">
        <f t="shared" ref="CA15:CA36" si="20">SUM(BX15:BZ15)</f>
        <v>34272</v>
      </c>
      <c r="CC15" s="256">
        <f>BB15</f>
        <v>0</v>
      </c>
      <c r="CD15" s="256">
        <f>BC15</f>
        <v>0</v>
      </c>
      <c r="CE15" s="256">
        <f>SUM(CC15:CD15)</f>
        <v>0</v>
      </c>
      <c r="CF15" s="256"/>
      <c r="CG15" s="256">
        <f t="shared" ref="CG15:CG36" si="21">CA15-CE15</f>
        <v>34272</v>
      </c>
    </row>
    <row r="16" spans="1:106">
      <c r="F16" s="267"/>
      <c r="G16" s="238"/>
      <c r="H16" s="238"/>
      <c r="J16" s="178">
        <f t="shared" si="7"/>
        <v>3</v>
      </c>
      <c r="L16" s="233">
        <f t="shared" si="8"/>
        <v>2020</v>
      </c>
      <c r="M16" s="238">
        <f>ROUND(+'Res .95+% Res Furnace - NEW'!M16+'Res .95+% Res Furnace - Replace'!M16+'Programmable Tstats - Tier 1'!M16+'Programmable Tstats - Tier 2'!M16+'Residential Energy Assessments'!M16+'Comm 95+% Furnace - NEW'!M16+'Comm 95+% Furnace - Replace'!M16+'Comm Custom'!M16,0)</f>
        <v>6228</v>
      </c>
      <c r="N16" s="253"/>
      <c r="O16" s="238">
        <f>ROUND(+'Res .95+% Res Furnace - NEW'!O16+'Res .95+% Res Furnace - Replace'!O16+'Programmable Tstats - Tier 1'!O16+'Programmable Tstats - Tier 2'!O16+'Residential Energy Assessments'!O16+'Comm 95+% Furnace - NEW'!O16+'Comm 95+% Furnace - Replace'!O16+'Comm Custom'!O16,0)</f>
        <v>16641</v>
      </c>
      <c r="P16" s="253"/>
      <c r="Q16" s="238">
        <f>ROUND(+'Res .95+% Res Furnace - NEW'!Q16+'Res .95+% Res Furnace - Replace'!Q16+'Programmable Tstats - Tier 1'!Q16+'Programmable Tstats - Tier 2'!Q16+'Residential Energy Assessments'!Q16+'Comm 95+% Furnace - NEW'!Q16+'Comm 95+% Furnace - Replace'!Q16+'Comm Custom'!Q16,0)</f>
        <v>0</v>
      </c>
      <c r="R16" s="238">
        <f>ROUND(+'Res .95+% Res Furnace - NEW'!R16+'Res .95+% Res Furnace - Replace'!R16+'Programmable Tstats - Tier 1'!R16+'Programmable Tstats - Tier 2'!R16+'Residential Energy Assessments'!R16+'Comm 95+% Furnace - NEW'!R16+'Comm 95+% Furnace - Replace'!R16+'Comm Custom'!R16,0)</f>
        <v>16641</v>
      </c>
      <c r="S16" s="240">
        <f>ROUND(+'Res .95+% Res Furnace - NEW'!S16+'Res .95+% Res Furnace - Replace'!S16+'Programmable Tstats - Tier 1'!S16+'Programmable Tstats - Tier 2'!S16+'Residential Energy Assessments'!S16+'Comm 95+% Furnace - NEW'!S16+'Comm 95+% Furnace - Replace'!S16+'Comm Custom'!S16,0)</f>
        <v>62</v>
      </c>
      <c r="T16" s="254"/>
      <c r="U16" s="238">
        <f>ROUND(+'Res .95+% Res Furnace - NEW'!U16+'Res .95+% Res Furnace - Replace'!U16+'Programmable Tstats - Tier 1'!U16+'Programmable Tstats - Tier 2'!U16+'Residential Energy Assessments'!U16+'Comm 95+% Furnace - NEW'!U16+'Comm 95+% Furnace - Replace'!U16+'Comm Custom'!U16,0)</f>
        <v>9470</v>
      </c>
      <c r="V16" s="238">
        <f>ROUND(+'Res .95+% Res Furnace - NEW'!V16+'Res .95+% Res Furnace - Replace'!V16+'Programmable Tstats - Tier 1'!V16+'Programmable Tstats - Tier 2'!V16+'Residential Energy Assessments'!V16+'Comm 95+% Furnace - NEW'!V16+'Comm 95+% Furnace - Replace'!V16+'Comm Custom'!V16,0)</f>
        <v>26111</v>
      </c>
      <c r="W16" s="255"/>
      <c r="X16" s="238">
        <f>ROUND(+'Res .95+% Res Furnace - NEW'!X16+'Res .95+% Res Furnace - Replace'!X16+'Programmable Tstats - Tier 1'!X16+'Programmable Tstats - Tier 2'!X16+'Residential Energy Assessments'!X16+'Comm 95+% Furnace - NEW'!X16+'Comm 95+% Furnace - Replace'!X16+'Comm Custom'!X16,0)</f>
        <v>9453</v>
      </c>
      <c r="Y16" s="238">
        <f>ROUND(+'Res .95+% Res Furnace - NEW'!Y16+'Res .95+% Res Furnace - Replace'!Y16+'Programmable Tstats - Tier 1'!Y16+'Programmable Tstats - Tier 2'!Y16+'Residential Energy Assessments'!Y16+'Comm 95+% Furnace - NEW'!Y16+'Comm 95+% Furnace - Replace'!Y16+'Comm Custom'!Y16,0)</f>
        <v>0</v>
      </c>
      <c r="Z16" s="238">
        <f>ROUND(+'Res .95+% Res Furnace - NEW'!Z16+'Res .95+% Res Furnace - Replace'!Z16+'Programmable Tstats - Tier 1'!Z16+'Programmable Tstats - Tier 2'!Z16+'Residential Energy Assessments'!Z16+'Comm 95+% Furnace - NEW'!Z16+'Comm 95+% Furnace - Replace'!Z16+'Comm Custom'!Z16,0)</f>
        <v>0</v>
      </c>
      <c r="AA16" s="238">
        <f>ROUND(+'Res .95+% Res Furnace - NEW'!AA16+'Res .95+% Res Furnace - Replace'!AA16+'Programmable Tstats - Tier 1'!AA16+'Programmable Tstats - Tier 2'!AA16+'Residential Energy Assessments'!AA16+'Comm 95+% Furnace - NEW'!AA16+'Comm 95+% Furnace - Replace'!AA16+'Comm Custom'!AA16,0)</f>
        <v>9453</v>
      </c>
      <c r="AB16" s="238">
        <f>ROUND(+'Res .95+% Res Furnace - NEW'!AB16+'Res .95+% Res Furnace - Replace'!AB16+'Programmable Tstats - Tier 1'!AB16+'Programmable Tstats - Tier 2'!AB16+'Residential Energy Assessments'!AB16+'Comm 95+% Furnace - NEW'!AB16+'Comm 95+% Furnace - Replace'!AB16+'Comm Custom'!AB16,0)</f>
        <v>16658</v>
      </c>
      <c r="AE16" s="233">
        <f t="shared" si="9"/>
        <v>2020</v>
      </c>
      <c r="AF16" s="256">
        <f t="shared" si="0"/>
        <v>16641</v>
      </c>
      <c r="AG16" s="236">
        <f t="shared" si="1"/>
        <v>9470</v>
      </c>
      <c r="AH16" s="256">
        <f t="shared" ref="AH16:AH36" si="22">+AG16+AF16</f>
        <v>26111</v>
      </c>
      <c r="AJ16" s="257">
        <f t="shared" si="10"/>
        <v>0</v>
      </c>
      <c r="AK16" s="257">
        <f t="shared" si="10"/>
        <v>0</v>
      </c>
      <c r="AL16" s="258">
        <f t="shared" si="2"/>
        <v>0</v>
      </c>
      <c r="AN16" s="259">
        <f t="shared" si="11"/>
        <v>26111</v>
      </c>
      <c r="AQ16" s="233">
        <f t="shared" si="12"/>
        <v>2020</v>
      </c>
      <c r="AR16" s="256">
        <f t="shared" si="3"/>
        <v>16641</v>
      </c>
      <c r="AS16" s="256">
        <f t="shared" si="4"/>
        <v>9470</v>
      </c>
      <c r="AT16" s="260"/>
      <c r="AU16" s="238">
        <f>ROUND(+'Res .95+% Res Furnace - NEW'!AU16+'Res .95+% Res Furnace - Replace'!AU16+'Programmable Tstats - Tier 1'!AU16+'Programmable Tstats - Tier 2'!AU16+'Residential Energy Assessments'!AU16+'Comm 95+% Furnace - NEW'!AU16+'Comm 95+% Furnace - Replace'!AU16+'Comm Custom'!AU16,0)</f>
        <v>9077</v>
      </c>
      <c r="AV16" s="253"/>
      <c r="AW16" s="238">
        <f>ROUND(+'Res .95+% Res Furnace - NEW'!AW16+'Res .95+% Res Furnace - Replace'!AW16+'Programmable Tstats - Tier 1'!AW16+'Programmable Tstats - Tier 2'!AW16+'Residential Energy Assessments'!AW16+'Comm 95+% Furnace - NEW'!AW16+'Comm 95+% Furnace - Replace'!AW16+'Comm Custom'!AW16,0)</f>
        <v>2521</v>
      </c>
      <c r="AX16" s="260"/>
      <c r="AY16" s="261"/>
      <c r="AZ16" s="256">
        <f t="shared" si="13"/>
        <v>37709</v>
      </c>
      <c r="BA16" s="246"/>
      <c r="BB16" s="238">
        <f>ROUND(+'Res .95+% Res Furnace - NEW'!BB16+'Res .95+% Res Furnace - Replace'!BB16+'Programmable Tstats - Tier 1'!BB16+'Programmable Tstats - Tier 2'!BB16+'Residential Energy Assessments'!BB16+'Comm 95+% Furnace - NEW'!BB16+'Comm 95+% Furnace - Replace'!BB16+'Comm Custom'!BB16,0)</f>
        <v>0</v>
      </c>
      <c r="BC16" s="238">
        <f>ROUND(+'Res .95+% Res Furnace - NEW'!BC16+'Res .95+% Res Furnace - Replace'!BC16+'Programmable Tstats - Tier 1'!BC16+'Programmable Tstats - Tier 2'!BC16+'Residential Energy Assessments'!BC16+'Comm 95+% Furnace - NEW'!BC16+'Comm 95+% Furnace - Replace'!BC16+'Comm Custom'!BC16,0)</f>
        <v>0</v>
      </c>
      <c r="BD16" s="262">
        <f t="shared" si="14"/>
        <v>0</v>
      </c>
      <c r="BE16" s="256">
        <f t="shared" si="5"/>
        <v>37709</v>
      </c>
      <c r="BH16" s="233">
        <f t="shared" si="15"/>
        <v>2020</v>
      </c>
      <c r="BI16" s="238">
        <f>ROUND(+'Res .95+% Res Furnace - NEW'!BI16+'Res .95+% Res Furnace - Replace'!BI16+'Programmable Tstats - Tier 1'!BI16+'Programmable Tstats - Tier 2'!BI16+'Residential Energy Assessments'!BI16+'Comm 95+% Furnace - NEW'!BI16+'Comm 95+% Furnace - Replace'!BI16+'Comm Custom'!BI16,0)</f>
        <v>0</v>
      </c>
      <c r="BJ16" s="238">
        <f>ROUND(+'Res .95+% Res Furnace - NEW'!BJ16+'Res .95+% Res Furnace - Replace'!BJ16+'Programmable Tstats - Tier 1'!BJ16+'Programmable Tstats - Tier 2'!BJ16+'Residential Energy Assessments'!BJ16+'Comm 95+% Furnace - NEW'!BJ16+'Comm 95+% Furnace - Replace'!BJ16+'Comm Custom'!BJ16,0)</f>
        <v>6228</v>
      </c>
      <c r="BK16" s="263"/>
      <c r="BL16" s="238">
        <f>ROUND(+'Res .95+% Res Furnace - NEW'!BL16+'Res .95+% Res Furnace - Replace'!BL16+'Programmable Tstats - Tier 1'!BL16+'Programmable Tstats - Tier 2'!BL16+'Residential Energy Assessments'!BL16+'Comm 95+% Furnace - NEW'!BL16+'Comm 95+% Furnace - Replace'!BL16+'Comm Custom'!BL16,0)</f>
        <v>42299</v>
      </c>
      <c r="BM16" s="263"/>
      <c r="BN16" s="238">
        <f>ROUND(+'Res .95+% Res Furnace - NEW'!BN16+'Res .95+% Res Furnace - Replace'!BN16+'Programmable Tstats - Tier 1'!BN16+'Programmable Tstats - Tier 2'!BN16+'Residential Energy Assessments'!BN16+'Comm 95+% Furnace - NEW'!BN16+'Comm 95+% Furnace - Replace'!BN16+'Comm Custom'!BN16,0)</f>
        <v>39776</v>
      </c>
      <c r="BO16" s="264"/>
      <c r="BP16" s="256">
        <f t="shared" si="6"/>
        <v>82075</v>
      </c>
      <c r="BR16" s="238">
        <f>ROUND(+'Res .95+% Res Furnace - NEW'!BR16+'Res .95+% Res Furnace - Replace'!BR16+'Programmable Tstats - Tier 1'!BR16+'Programmable Tstats - Tier 2'!BR16+'Residential Energy Assessments'!BR16+'Comm 95+% Furnace - NEW'!BR16+'Comm 95+% Furnace - Replace'!BR16+'Comm Custom'!BR16,0)</f>
        <v>0</v>
      </c>
      <c r="BS16" s="256"/>
      <c r="BT16" s="256">
        <f t="shared" si="16"/>
        <v>82075</v>
      </c>
      <c r="BW16" s="233">
        <f t="shared" si="17"/>
        <v>2020</v>
      </c>
      <c r="BX16" s="256">
        <f t="shared" si="18"/>
        <v>16641</v>
      </c>
      <c r="BY16" s="265">
        <f t="shared" ref="BY16:BY36" si="23">U16</f>
        <v>9470</v>
      </c>
      <c r="BZ16" s="266">
        <f t="shared" si="19"/>
        <v>9077</v>
      </c>
      <c r="CA16" s="256">
        <f t="shared" si="20"/>
        <v>35188</v>
      </c>
      <c r="CC16" s="256">
        <f t="shared" ref="CC16:CD34" si="24">BB16</f>
        <v>0</v>
      </c>
      <c r="CD16" s="256">
        <f t="shared" si="24"/>
        <v>0</v>
      </c>
      <c r="CE16" s="256">
        <f>SUM(CC16:CD16)</f>
        <v>0</v>
      </c>
      <c r="CF16" s="256"/>
      <c r="CG16" s="256">
        <f t="shared" si="21"/>
        <v>35188</v>
      </c>
    </row>
    <row r="17" spans="1:106">
      <c r="A17" s="180" t="s">
        <v>280</v>
      </c>
      <c r="C17" s="219"/>
      <c r="D17" s="268"/>
      <c r="E17" s="180" t="s">
        <v>281</v>
      </c>
      <c r="F17" s="225"/>
      <c r="G17" s="226"/>
      <c r="H17" s="226"/>
      <c r="J17" s="178">
        <f t="shared" si="7"/>
        <v>4</v>
      </c>
      <c r="L17" s="233">
        <f t="shared" si="8"/>
        <v>2021</v>
      </c>
      <c r="M17" s="238">
        <f>ROUND(+'Res .95+% Res Furnace - NEW'!M17+'Res .95+% Res Furnace - Replace'!M17+'Programmable Tstats - Tier 1'!M17+'Programmable Tstats - Tier 2'!M17+'Residential Energy Assessments'!M17+'Comm 95+% Furnace - NEW'!M17+'Comm 95+% Furnace - Replace'!M17+'Comm Custom'!M17,0)</f>
        <v>6228</v>
      </c>
      <c r="N17" s="253"/>
      <c r="O17" s="238">
        <f>ROUND(+'Res .95+% Res Furnace - NEW'!O17+'Res .95+% Res Furnace - Replace'!O17+'Programmable Tstats - Tier 1'!O17+'Programmable Tstats - Tier 2'!O17+'Residential Energy Assessments'!O17+'Comm 95+% Furnace - NEW'!O17+'Comm 95+% Furnace - Replace'!O17+'Comm Custom'!O17,0)</f>
        <v>17227</v>
      </c>
      <c r="P17" s="253"/>
      <c r="Q17" s="238">
        <f>ROUND(+'Res .95+% Res Furnace - NEW'!Q17+'Res .95+% Res Furnace - Replace'!Q17+'Programmable Tstats - Tier 1'!Q17+'Programmable Tstats - Tier 2'!Q17+'Residential Energy Assessments'!Q17+'Comm 95+% Furnace - NEW'!Q17+'Comm 95+% Furnace - Replace'!Q17+'Comm Custom'!Q17,0)</f>
        <v>0</v>
      </c>
      <c r="R17" s="238">
        <f>ROUND(+'Res .95+% Res Furnace - NEW'!R17+'Res .95+% Res Furnace - Replace'!R17+'Programmable Tstats - Tier 1'!R17+'Programmable Tstats - Tier 2'!R17+'Residential Energy Assessments'!R17+'Comm 95+% Furnace - NEW'!R17+'Comm 95+% Furnace - Replace'!R17+'Comm Custom'!R17,0)</f>
        <v>17227</v>
      </c>
      <c r="S17" s="240">
        <f>ROUND(+'Res .95+% Res Furnace - NEW'!S17+'Res .95+% Res Furnace - Replace'!S17+'Programmable Tstats - Tier 1'!S17+'Programmable Tstats - Tier 2'!S17+'Residential Energy Assessments'!S17+'Comm 95+% Furnace - NEW'!S17+'Comm 95+% Furnace - Replace'!S17+'Comm Custom'!S17,0)</f>
        <v>62</v>
      </c>
      <c r="T17" s="254"/>
      <c r="U17" s="238">
        <f>ROUND(+'Res .95+% Res Furnace - NEW'!U17+'Res .95+% Res Furnace - Replace'!U17+'Programmable Tstats - Tier 1'!U17+'Programmable Tstats - Tier 2'!U17+'Residential Energy Assessments'!U17+'Comm 95+% Furnace - NEW'!U17+'Comm 95+% Furnace - Replace'!U17+'Comm Custom'!U17,0)</f>
        <v>9594</v>
      </c>
      <c r="V17" s="238">
        <f>ROUND(+'Res .95+% Res Furnace - NEW'!V17+'Res .95+% Res Furnace - Replace'!V17+'Programmable Tstats - Tier 1'!V17+'Programmable Tstats - Tier 2'!V17+'Residential Energy Assessments'!V17+'Comm 95+% Furnace - NEW'!V17+'Comm 95+% Furnace - Replace'!V17+'Comm Custom'!V17,0)</f>
        <v>26821</v>
      </c>
      <c r="W17" s="255"/>
      <c r="X17" s="238">
        <f>ROUND(+'Res .95+% Res Furnace - NEW'!X17+'Res .95+% Res Furnace - Replace'!X17+'Programmable Tstats - Tier 1'!X17+'Programmable Tstats - Tier 2'!X17+'Residential Energy Assessments'!X17+'Comm 95+% Furnace - NEW'!X17+'Comm 95+% Furnace - Replace'!X17+'Comm Custom'!X17,0)</f>
        <v>9781</v>
      </c>
      <c r="Y17" s="238">
        <f>ROUND(+'Res .95+% Res Furnace - NEW'!Y17+'Res .95+% Res Furnace - Replace'!Y17+'Programmable Tstats - Tier 1'!Y17+'Programmable Tstats - Tier 2'!Y17+'Residential Energy Assessments'!Y17+'Comm 95+% Furnace - NEW'!Y17+'Comm 95+% Furnace - Replace'!Y17+'Comm Custom'!Y17,0)</f>
        <v>0</v>
      </c>
      <c r="Z17" s="238">
        <f>ROUND(+'Res .95+% Res Furnace - NEW'!Z17+'Res .95+% Res Furnace - Replace'!Z17+'Programmable Tstats - Tier 1'!Z17+'Programmable Tstats - Tier 2'!Z17+'Residential Energy Assessments'!Z17+'Comm 95+% Furnace - NEW'!Z17+'Comm 95+% Furnace - Replace'!Z17+'Comm Custom'!Z17,0)</f>
        <v>0</v>
      </c>
      <c r="AA17" s="238">
        <f>ROUND(+'Res .95+% Res Furnace - NEW'!AA17+'Res .95+% Res Furnace - Replace'!AA17+'Programmable Tstats - Tier 1'!AA17+'Programmable Tstats - Tier 2'!AA17+'Residential Energy Assessments'!AA17+'Comm 95+% Furnace - NEW'!AA17+'Comm 95+% Furnace - Replace'!AA17+'Comm Custom'!AA17,0)</f>
        <v>9781</v>
      </c>
      <c r="AB17" s="238">
        <f>ROUND(+'Res .95+% Res Furnace - NEW'!AB17+'Res .95+% Res Furnace - Replace'!AB17+'Programmable Tstats - Tier 1'!AB17+'Programmable Tstats - Tier 2'!AB17+'Residential Energy Assessments'!AB17+'Comm 95+% Furnace - NEW'!AB17+'Comm 95+% Furnace - Replace'!AB17+'Comm Custom'!AB17,0)</f>
        <v>17040</v>
      </c>
      <c r="AE17" s="233">
        <f t="shared" si="9"/>
        <v>2021</v>
      </c>
      <c r="AF17" s="256">
        <f t="shared" si="0"/>
        <v>17227</v>
      </c>
      <c r="AG17" s="236">
        <f t="shared" si="1"/>
        <v>9594</v>
      </c>
      <c r="AH17" s="256">
        <f t="shared" si="22"/>
        <v>26821</v>
      </c>
      <c r="AJ17" s="257">
        <f t="shared" si="10"/>
        <v>0</v>
      </c>
      <c r="AK17" s="257">
        <f t="shared" si="10"/>
        <v>0</v>
      </c>
      <c r="AL17" s="258">
        <f t="shared" si="2"/>
        <v>0</v>
      </c>
      <c r="AN17" s="259">
        <f t="shared" si="11"/>
        <v>26821</v>
      </c>
      <c r="AQ17" s="233">
        <f t="shared" si="12"/>
        <v>2021</v>
      </c>
      <c r="AR17" s="256">
        <f t="shared" si="3"/>
        <v>17227</v>
      </c>
      <c r="AS17" s="256">
        <f t="shared" si="4"/>
        <v>9594</v>
      </c>
      <c r="AT17" s="260"/>
      <c r="AU17" s="238">
        <f>ROUND(+'Res .95+% Res Furnace - NEW'!AU17+'Res .95+% Res Furnace - Replace'!AU17+'Programmable Tstats - Tier 1'!AU17+'Programmable Tstats - Tier 2'!AU17+'Residential Energy Assessments'!AU17+'Comm 95+% Furnace - NEW'!AU17+'Comm 95+% Furnace - Replace'!AU17+'Comm Custom'!AU17,0)</f>
        <v>9369</v>
      </c>
      <c r="AV17" s="253"/>
      <c r="AW17" s="238">
        <f>ROUND(+'Res .95+% Res Furnace - NEW'!AW17+'Res .95+% Res Furnace - Replace'!AW17+'Programmable Tstats - Tier 1'!AW17+'Programmable Tstats - Tier 2'!AW17+'Residential Energy Assessments'!AW17+'Comm 95+% Furnace - NEW'!AW17+'Comm 95+% Furnace - Replace'!AW17+'Comm Custom'!AW17,0)</f>
        <v>2578</v>
      </c>
      <c r="AX17" s="260"/>
      <c r="AY17" s="261"/>
      <c r="AZ17" s="256">
        <f t="shared" si="13"/>
        <v>38768</v>
      </c>
      <c r="BA17" s="246"/>
      <c r="BB17" s="238">
        <f>ROUND(+'Res .95+% Res Furnace - NEW'!BB17+'Res .95+% Res Furnace - Replace'!BB17+'Programmable Tstats - Tier 1'!BB17+'Programmable Tstats - Tier 2'!BB17+'Residential Energy Assessments'!BB17+'Comm 95+% Furnace - NEW'!BB17+'Comm 95+% Furnace - Replace'!BB17+'Comm Custom'!BB17,0)</f>
        <v>0</v>
      </c>
      <c r="BC17" s="238">
        <f>ROUND(+'Res .95+% Res Furnace - NEW'!BC17+'Res .95+% Res Furnace - Replace'!BC17+'Programmable Tstats - Tier 1'!BC17+'Programmable Tstats - Tier 2'!BC17+'Residential Energy Assessments'!BC17+'Comm 95+% Furnace - NEW'!BC17+'Comm 95+% Furnace - Replace'!BC17+'Comm Custom'!BC17,0)</f>
        <v>0</v>
      </c>
      <c r="BD17" s="262">
        <f t="shared" si="14"/>
        <v>0</v>
      </c>
      <c r="BE17" s="256">
        <f t="shared" si="5"/>
        <v>38768</v>
      </c>
      <c r="BH17" s="233">
        <f t="shared" si="15"/>
        <v>2021</v>
      </c>
      <c r="BI17" s="238">
        <f>ROUND(+'Res .95+% Res Furnace - NEW'!BI17+'Res .95+% Res Furnace - Replace'!BI17+'Programmable Tstats - Tier 1'!BI17+'Programmable Tstats - Tier 2'!BI17+'Residential Energy Assessments'!BI17+'Comm 95+% Furnace - NEW'!BI17+'Comm 95+% Furnace - Replace'!BI17+'Comm Custom'!BI17,0)</f>
        <v>0</v>
      </c>
      <c r="BJ17" s="238">
        <f>ROUND(+'Res .95+% Res Furnace - NEW'!BJ17+'Res .95+% Res Furnace - Replace'!BJ17+'Programmable Tstats - Tier 1'!BJ17+'Programmable Tstats - Tier 2'!BJ17+'Residential Energy Assessments'!BJ17+'Comm 95+% Furnace - NEW'!BJ17+'Comm 95+% Furnace - Replace'!BJ17+'Comm Custom'!BJ17,0)</f>
        <v>6228</v>
      </c>
      <c r="BK17" s="263"/>
      <c r="BL17" s="238">
        <f>ROUND(+'Res .95+% Res Furnace - NEW'!BL17+'Res .95+% Res Furnace - Replace'!BL17+'Programmable Tstats - Tier 1'!BL17+'Programmable Tstats - Tier 2'!BL17+'Residential Energy Assessments'!BL17+'Comm 95+% Furnace - NEW'!BL17+'Comm 95+% Furnace - Replace'!BL17+'Comm Custom'!BL17,0)</f>
        <v>43776</v>
      </c>
      <c r="BM17" s="263"/>
      <c r="BN17" s="238">
        <f>ROUND(+'Res .95+% Res Furnace - NEW'!BN17+'Res .95+% Res Furnace - Replace'!BN17+'Programmable Tstats - Tier 1'!BN17+'Programmable Tstats - Tier 2'!BN17+'Residential Energy Assessments'!BN17+'Comm 95+% Furnace - NEW'!BN17+'Comm 95+% Furnace - Replace'!BN17+'Comm Custom'!BN17,0)</f>
        <v>40947</v>
      </c>
      <c r="BO17" s="264"/>
      <c r="BP17" s="256">
        <f t="shared" si="6"/>
        <v>84723</v>
      </c>
      <c r="BR17" s="238">
        <f>ROUND(+'Res .95+% Res Furnace - NEW'!BR17+'Res .95+% Res Furnace - Replace'!BR17+'Programmable Tstats - Tier 1'!BR17+'Programmable Tstats - Tier 2'!BR17+'Residential Energy Assessments'!BR17+'Comm 95+% Furnace - NEW'!BR17+'Comm 95+% Furnace - Replace'!BR17+'Comm Custom'!BR17,0)</f>
        <v>0</v>
      </c>
      <c r="BS17" s="256"/>
      <c r="BT17" s="256">
        <f t="shared" si="16"/>
        <v>84723</v>
      </c>
      <c r="BW17" s="233">
        <f t="shared" si="17"/>
        <v>2021</v>
      </c>
      <c r="BX17" s="256">
        <f t="shared" si="18"/>
        <v>17227</v>
      </c>
      <c r="BY17" s="265">
        <f t="shared" si="23"/>
        <v>9594</v>
      </c>
      <c r="BZ17" s="266">
        <f t="shared" si="19"/>
        <v>9369</v>
      </c>
      <c r="CA17" s="256">
        <f t="shared" si="20"/>
        <v>36190</v>
      </c>
      <c r="CC17" s="256">
        <f t="shared" si="24"/>
        <v>0</v>
      </c>
      <c r="CD17" s="256">
        <f t="shared" si="24"/>
        <v>0</v>
      </c>
      <c r="CE17" s="256">
        <f t="shared" ref="CE17:CE34" si="25">SUM(CC17:CD17)</f>
        <v>0</v>
      </c>
      <c r="CF17" s="256"/>
      <c r="CG17" s="256">
        <f t="shared" si="21"/>
        <v>36190</v>
      </c>
    </row>
    <row r="18" spans="1:106">
      <c r="A18" s="180" t="s">
        <v>245</v>
      </c>
      <c r="C18" s="221"/>
      <c r="E18" s="176" t="s">
        <v>282</v>
      </c>
      <c r="F18" s="269"/>
      <c r="G18" s="270"/>
      <c r="H18" s="270"/>
      <c r="J18" s="178">
        <f t="shared" si="7"/>
        <v>5</v>
      </c>
      <c r="L18" s="233">
        <f t="shared" si="8"/>
        <v>2022</v>
      </c>
      <c r="M18" s="238">
        <f>ROUND(+'Res .95+% Res Furnace - NEW'!M18+'Res .95+% Res Furnace - Replace'!M18+'Programmable Tstats - Tier 1'!M18+'Programmable Tstats - Tier 2'!M18+'Residential Energy Assessments'!M18+'Comm 95+% Furnace - NEW'!M18+'Comm 95+% Furnace - Replace'!M18+'Comm Custom'!M18,0)</f>
        <v>6228</v>
      </c>
      <c r="N18" s="253"/>
      <c r="O18" s="238">
        <f>ROUND(+'Res .95+% Res Furnace - NEW'!O18+'Res .95+% Res Furnace - Replace'!O18+'Programmable Tstats - Tier 1'!O18+'Programmable Tstats - Tier 2'!O18+'Residential Energy Assessments'!O18+'Comm 95+% Furnace - NEW'!O18+'Comm 95+% Furnace - Replace'!O18+'Comm Custom'!O18,0)</f>
        <v>17826</v>
      </c>
      <c r="P18" s="253"/>
      <c r="Q18" s="238">
        <f>ROUND(+'Res .95+% Res Furnace - NEW'!Q18+'Res .95+% Res Furnace - Replace'!Q18+'Programmable Tstats - Tier 1'!Q18+'Programmable Tstats - Tier 2'!Q18+'Residential Energy Assessments'!Q18+'Comm 95+% Furnace - NEW'!Q18+'Comm 95+% Furnace - Replace'!Q18+'Comm Custom'!Q18,0)</f>
        <v>0</v>
      </c>
      <c r="R18" s="238">
        <f>ROUND(+'Res .95+% Res Furnace - NEW'!R18+'Res .95+% Res Furnace - Replace'!R18+'Programmable Tstats - Tier 1'!R18+'Programmable Tstats - Tier 2'!R18+'Residential Energy Assessments'!R18+'Comm 95+% Furnace - NEW'!R18+'Comm 95+% Furnace - Replace'!R18+'Comm Custom'!R18,0)</f>
        <v>17826</v>
      </c>
      <c r="S18" s="240">
        <f>ROUND(+'Res .95+% Res Furnace - NEW'!S18+'Res .95+% Res Furnace - Replace'!S18+'Programmable Tstats - Tier 1'!S18+'Programmable Tstats - Tier 2'!S18+'Residential Energy Assessments'!S18+'Comm 95+% Furnace - NEW'!S18+'Comm 95+% Furnace - Replace'!S18+'Comm Custom'!S18,0)</f>
        <v>62</v>
      </c>
      <c r="T18" s="254"/>
      <c r="U18" s="238">
        <f>ROUND(+'Res .95+% Res Furnace - NEW'!U18+'Res .95+% Res Furnace - Replace'!U18+'Programmable Tstats - Tier 1'!U18+'Programmable Tstats - Tier 2'!U18+'Residential Energy Assessments'!U18+'Comm 95+% Furnace - NEW'!U18+'Comm 95+% Furnace - Replace'!U18+'Comm Custom'!U18,0)</f>
        <v>9658</v>
      </c>
      <c r="V18" s="238">
        <f>ROUND(+'Res .95+% Res Furnace - NEW'!V18+'Res .95+% Res Furnace - Replace'!V18+'Programmable Tstats - Tier 1'!V18+'Programmable Tstats - Tier 2'!V18+'Residential Energy Assessments'!V18+'Comm 95+% Furnace - NEW'!V18+'Comm 95+% Furnace - Replace'!V18+'Comm Custom'!V18,0)</f>
        <v>27484</v>
      </c>
      <c r="W18" s="255"/>
      <c r="X18" s="238">
        <f>ROUND(+'Res .95+% Res Furnace - NEW'!X18+'Res .95+% Res Furnace - Replace'!X18+'Programmable Tstats - Tier 1'!X18+'Programmable Tstats - Tier 2'!X18+'Residential Energy Assessments'!X18+'Comm 95+% Furnace - NEW'!X18+'Comm 95+% Furnace - Replace'!X18+'Comm Custom'!X18,0)</f>
        <v>10122</v>
      </c>
      <c r="Y18" s="238">
        <f>ROUND(+'Res .95+% Res Furnace - NEW'!Y18+'Res .95+% Res Furnace - Replace'!Y18+'Programmable Tstats - Tier 1'!Y18+'Programmable Tstats - Tier 2'!Y18+'Residential Energy Assessments'!Y18+'Comm 95+% Furnace - NEW'!Y18+'Comm 95+% Furnace - Replace'!Y18+'Comm Custom'!Y18,0)</f>
        <v>0</v>
      </c>
      <c r="Z18" s="238">
        <f>ROUND(+'Res .95+% Res Furnace - NEW'!Z18+'Res .95+% Res Furnace - Replace'!Z18+'Programmable Tstats - Tier 1'!Z18+'Programmable Tstats - Tier 2'!Z18+'Residential Energy Assessments'!Z18+'Comm 95+% Furnace - NEW'!Z18+'Comm 95+% Furnace - Replace'!Z18+'Comm Custom'!Z18,0)</f>
        <v>0</v>
      </c>
      <c r="AA18" s="238">
        <f>ROUND(+'Res .95+% Res Furnace - NEW'!AA18+'Res .95+% Res Furnace - Replace'!AA18+'Programmable Tstats - Tier 1'!AA18+'Programmable Tstats - Tier 2'!AA18+'Residential Energy Assessments'!AA18+'Comm 95+% Furnace - NEW'!AA18+'Comm 95+% Furnace - Replace'!AA18+'Comm Custom'!AA18,0)</f>
        <v>10122</v>
      </c>
      <c r="AB18" s="238">
        <f>ROUND(+'Res .95+% Res Furnace - NEW'!AB18+'Res .95+% Res Furnace - Replace'!AB18+'Programmable Tstats - Tier 1'!AB18+'Programmable Tstats - Tier 2'!AB18+'Residential Energy Assessments'!AB18+'Comm 95+% Furnace - NEW'!AB18+'Comm 95+% Furnace - Replace'!AB18+'Comm Custom'!AB18,0)</f>
        <v>17362</v>
      </c>
      <c r="AE18" s="233">
        <f t="shared" si="9"/>
        <v>2022</v>
      </c>
      <c r="AF18" s="256">
        <f t="shared" si="0"/>
        <v>17826</v>
      </c>
      <c r="AG18" s="236">
        <f t="shared" si="1"/>
        <v>9658</v>
      </c>
      <c r="AH18" s="256">
        <f t="shared" si="22"/>
        <v>27484</v>
      </c>
      <c r="AJ18" s="257">
        <f t="shared" si="10"/>
        <v>0</v>
      </c>
      <c r="AK18" s="257">
        <f t="shared" si="10"/>
        <v>0</v>
      </c>
      <c r="AL18" s="258">
        <f t="shared" si="2"/>
        <v>0</v>
      </c>
      <c r="AN18" s="259">
        <f t="shared" si="11"/>
        <v>27484</v>
      </c>
      <c r="AQ18" s="233">
        <f t="shared" si="12"/>
        <v>2022</v>
      </c>
      <c r="AR18" s="256">
        <f t="shared" si="3"/>
        <v>17826</v>
      </c>
      <c r="AS18" s="256">
        <f t="shared" si="4"/>
        <v>9658</v>
      </c>
      <c r="AT18" s="260"/>
      <c r="AU18" s="238">
        <f>ROUND(+'Res .95+% Res Furnace - NEW'!AU18+'Res .95+% Res Furnace - Replace'!AU18+'Programmable Tstats - Tier 1'!AU18+'Programmable Tstats - Tier 2'!AU18+'Residential Energy Assessments'!AU18+'Comm 95+% Furnace - NEW'!AU18+'Comm 95+% Furnace - Replace'!AU18+'Comm Custom'!AU18,0)</f>
        <v>9663</v>
      </c>
      <c r="AV18" s="253"/>
      <c r="AW18" s="238">
        <f>ROUND(+'Res .95+% Res Furnace - NEW'!AW18+'Res .95+% Res Furnace - Replace'!AW18+'Programmable Tstats - Tier 1'!AW18+'Programmable Tstats - Tier 2'!AW18+'Residential Energy Assessments'!AW18+'Comm 95+% Furnace - NEW'!AW18+'Comm 95+% Furnace - Replace'!AW18+'Comm Custom'!AW18,0)</f>
        <v>2634</v>
      </c>
      <c r="AX18" s="260"/>
      <c r="AY18" s="261"/>
      <c r="AZ18" s="256">
        <f t="shared" si="13"/>
        <v>39781</v>
      </c>
      <c r="BA18" s="246"/>
      <c r="BB18" s="238">
        <f>ROUND(+'Res .95+% Res Furnace - NEW'!BB18+'Res .95+% Res Furnace - Replace'!BB18+'Programmable Tstats - Tier 1'!BB18+'Programmable Tstats - Tier 2'!BB18+'Residential Energy Assessments'!BB18+'Comm 95+% Furnace - NEW'!BB18+'Comm 95+% Furnace - Replace'!BB18+'Comm Custom'!BB18,0)</f>
        <v>0</v>
      </c>
      <c r="BC18" s="238">
        <f>ROUND(+'Res .95+% Res Furnace - NEW'!BC18+'Res .95+% Res Furnace - Replace'!BC18+'Programmable Tstats - Tier 1'!BC18+'Programmable Tstats - Tier 2'!BC18+'Residential Energy Assessments'!BC18+'Comm 95+% Furnace - NEW'!BC18+'Comm 95+% Furnace - Replace'!BC18+'Comm Custom'!BC18,0)</f>
        <v>0</v>
      </c>
      <c r="BD18" s="262">
        <f t="shared" si="14"/>
        <v>0</v>
      </c>
      <c r="BE18" s="256">
        <f t="shared" si="5"/>
        <v>39781</v>
      </c>
      <c r="BH18" s="233">
        <f t="shared" si="15"/>
        <v>2022</v>
      </c>
      <c r="BI18" s="238">
        <f>ROUND(+'Res .95+% Res Furnace - NEW'!BI18+'Res .95+% Res Furnace - Replace'!BI18+'Programmable Tstats - Tier 1'!BI18+'Programmable Tstats - Tier 2'!BI18+'Residential Energy Assessments'!BI18+'Comm 95+% Furnace - NEW'!BI18+'Comm 95+% Furnace - Replace'!BI18+'Comm Custom'!BI18,0)</f>
        <v>0</v>
      </c>
      <c r="BJ18" s="238">
        <f>ROUND(+'Res .95+% Res Furnace - NEW'!BJ18+'Res .95+% Res Furnace - Replace'!BJ18+'Programmable Tstats - Tier 1'!BJ18+'Programmable Tstats - Tier 2'!BJ18+'Residential Energy Assessments'!BJ18+'Comm 95+% Furnace - NEW'!BJ18+'Comm 95+% Furnace - Replace'!BJ18+'Comm Custom'!BJ18,0)</f>
        <v>6228</v>
      </c>
      <c r="BK18" s="263"/>
      <c r="BL18" s="238">
        <f>ROUND(+'Res .95+% Res Furnace - NEW'!BL18+'Res .95+% Res Furnace - Replace'!BL18+'Programmable Tstats - Tier 1'!BL18+'Programmable Tstats - Tier 2'!BL18+'Residential Energy Assessments'!BL18+'Comm 95+% Furnace - NEW'!BL18+'Comm 95+% Furnace - Replace'!BL18+'Comm Custom'!BL18,0)</f>
        <v>45308</v>
      </c>
      <c r="BM18" s="263"/>
      <c r="BN18" s="238">
        <f>ROUND(+'Res .95+% Res Furnace - NEW'!BN18+'Res .95+% Res Furnace - Replace'!BN18+'Programmable Tstats - Tier 1'!BN18+'Programmable Tstats - Tier 2'!BN18+'Residential Energy Assessments'!BN18+'Comm 95+% Furnace - NEW'!BN18+'Comm 95+% Furnace - Replace'!BN18+'Comm Custom'!BN18,0)</f>
        <v>42413</v>
      </c>
      <c r="BO18" s="264"/>
      <c r="BP18" s="256">
        <f t="shared" si="6"/>
        <v>87721</v>
      </c>
      <c r="BR18" s="238">
        <f>ROUND(+'Res .95+% Res Furnace - NEW'!BR18+'Res .95+% Res Furnace - Replace'!BR18+'Programmable Tstats - Tier 1'!BR18+'Programmable Tstats - Tier 2'!BR18+'Residential Energy Assessments'!BR18+'Comm 95+% Furnace - NEW'!BR18+'Comm 95+% Furnace - Replace'!BR18+'Comm Custom'!BR18,0)</f>
        <v>0</v>
      </c>
      <c r="BS18" s="256"/>
      <c r="BT18" s="256">
        <f t="shared" si="16"/>
        <v>87721</v>
      </c>
      <c r="BW18" s="233">
        <f t="shared" si="17"/>
        <v>2022</v>
      </c>
      <c r="BX18" s="256">
        <f t="shared" si="18"/>
        <v>17826</v>
      </c>
      <c r="BY18" s="265">
        <f t="shared" si="23"/>
        <v>9658</v>
      </c>
      <c r="BZ18" s="266">
        <f t="shared" si="19"/>
        <v>9663</v>
      </c>
      <c r="CA18" s="256">
        <f>SUM(BX18:BZ18)</f>
        <v>37147</v>
      </c>
      <c r="CC18" s="256">
        <f t="shared" si="24"/>
        <v>0</v>
      </c>
      <c r="CD18" s="256">
        <f t="shared" si="24"/>
        <v>0</v>
      </c>
      <c r="CE18" s="256">
        <f t="shared" si="25"/>
        <v>0</v>
      </c>
      <c r="CF18" s="256"/>
      <c r="CG18" s="256">
        <f t="shared" si="21"/>
        <v>37147</v>
      </c>
      <c r="DB18" s="184" t="s">
        <v>247</v>
      </c>
    </row>
    <row r="19" spans="1:106">
      <c r="C19" s="180"/>
      <c r="G19" s="191"/>
      <c r="H19" s="191"/>
      <c r="J19" s="178">
        <f t="shared" si="7"/>
        <v>6</v>
      </c>
      <c r="L19" s="233">
        <f t="shared" si="8"/>
        <v>2023</v>
      </c>
      <c r="M19" s="238">
        <f>ROUND(+'Res .95+% Res Furnace - NEW'!M19+'Res .95+% Res Furnace - Replace'!M19+'Programmable Tstats - Tier 1'!M19+'Programmable Tstats - Tier 2'!M19+'Residential Energy Assessments'!M19+'Comm 95+% Furnace - NEW'!M19+'Comm 95+% Furnace - Replace'!M19+'Comm Custom'!M19,0)</f>
        <v>6228</v>
      </c>
      <c r="N19" s="253"/>
      <c r="O19" s="238">
        <f>ROUND(+'Res .95+% Res Furnace - NEW'!O19+'Res .95+% Res Furnace - Replace'!O19+'Programmable Tstats - Tier 1'!O19+'Programmable Tstats - Tier 2'!O19+'Residential Energy Assessments'!O19+'Comm 95+% Furnace - NEW'!O19+'Comm 95+% Furnace - Replace'!O19+'Comm Custom'!O19,0)</f>
        <v>18453</v>
      </c>
      <c r="P19" s="253"/>
      <c r="Q19" s="238">
        <f>ROUND(+'Res .95+% Res Furnace - NEW'!Q19+'Res .95+% Res Furnace - Replace'!Q19+'Programmable Tstats - Tier 1'!Q19+'Programmable Tstats - Tier 2'!Q19+'Residential Energy Assessments'!Q19+'Comm 95+% Furnace - NEW'!Q19+'Comm 95+% Furnace - Replace'!Q19+'Comm Custom'!Q19,0)</f>
        <v>0</v>
      </c>
      <c r="R19" s="238">
        <f>ROUND(+'Res .95+% Res Furnace - NEW'!R19+'Res .95+% Res Furnace - Replace'!R19+'Programmable Tstats - Tier 1'!R19+'Programmable Tstats - Tier 2'!R19+'Residential Energy Assessments'!R19+'Comm 95+% Furnace - NEW'!R19+'Comm 95+% Furnace - Replace'!R19+'Comm Custom'!R19,0)</f>
        <v>18453</v>
      </c>
      <c r="S19" s="240">
        <f>ROUND(+'Res .95+% Res Furnace - NEW'!S19+'Res .95+% Res Furnace - Replace'!S19+'Programmable Tstats - Tier 1'!S19+'Programmable Tstats - Tier 2'!S19+'Residential Energy Assessments'!S19+'Comm 95+% Furnace - NEW'!S19+'Comm 95+% Furnace - Replace'!S19+'Comm Custom'!S19,0)</f>
        <v>62</v>
      </c>
      <c r="T19" s="254"/>
      <c r="U19" s="238">
        <f>ROUND(+'Res .95+% Res Furnace - NEW'!U19+'Res .95+% Res Furnace - Replace'!U19+'Programmable Tstats - Tier 1'!U19+'Programmable Tstats - Tier 2'!U19+'Residential Energy Assessments'!U19+'Comm 95+% Furnace - NEW'!U19+'Comm 95+% Furnace - Replace'!U19+'Comm Custom'!U19,0)</f>
        <v>9782</v>
      </c>
      <c r="V19" s="238">
        <f>ROUND(+'Res .95+% Res Furnace - NEW'!V19+'Res .95+% Res Furnace - Replace'!V19+'Programmable Tstats - Tier 1'!V19+'Programmable Tstats - Tier 2'!V19+'Residential Energy Assessments'!V19+'Comm 95+% Furnace - NEW'!V19+'Comm 95+% Furnace - Replace'!V19+'Comm Custom'!V19,0)</f>
        <v>28235</v>
      </c>
      <c r="W19" s="255"/>
      <c r="X19" s="238">
        <f>ROUND(+'Res .95+% Res Furnace - NEW'!X19+'Res .95+% Res Furnace - Replace'!X19+'Programmable Tstats - Tier 1'!X19+'Programmable Tstats - Tier 2'!X19+'Residential Energy Assessments'!X19+'Comm 95+% Furnace - NEW'!X19+'Comm 95+% Furnace - Replace'!X19+'Comm Custom'!X19,0)</f>
        <v>10479</v>
      </c>
      <c r="Y19" s="238">
        <f>ROUND(+'Res .95+% Res Furnace - NEW'!Y19+'Res .95+% Res Furnace - Replace'!Y19+'Programmable Tstats - Tier 1'!Y19+'Programmable Tstats - Tier 2'!Y19+'Residential Energy Assessments'!Y19+'Comm 95+% Furnace - NEW'!Y19+'Comm 95+% Furnace - Replace'!Y19+'Comm Custom'!Y19,0)</f>
        <v>0</v>
      </c>
      <c r="Z19" s="238">
        <f>ROUND(+'Res .95+% Res Furnace - NEW'!Z19+'Res .95+% Res Furnace - Replace'!Z19+'Programmable Tstats - Tier 1'!Z19+'Programmable Tstats - Tier 2'!Z19+'Residential Energy Assessments'!Z19+'Comm 95+% Furnace - NEW'!Z19+'Comm 95+% Furnace - Replace'!Z19+'Comm Custom'!Z19,0)</f>
        <v>0</v>
      </c>
      <c r="AA19" s="238">
        <f>ROUND(+'Res .95+% Res Furnace - NEW'!AA19+'Res .95+% Res Furnace - Replace'!AA19+'Programmable Tstats - Tier 1'!AA19+'Programmable Tstats - Tier 2'!AA19+'Residential Energy Assessments'!AA19+'Comm 95+% Furnace - NEW'!AA19+'Comm 95+% Furnace - Replace'!AA19+'Comm Custom'!AA19,0)</f>
        <v>10479</v>
      </c>
      <c r="AB19" s="238">
        <f>ROUND(+'Res .95+% Res Furnace - NEW'!AB19+'Res .95+% Res Furnace - Replace'!AB19+'Programmable Tstats - Tier 1'!AB19+'Programmable Tstats - Tier 2'!AB19+'Residential Energy Assessments'!AB19+'Comm 95+% Furnace - NEW'!AB19+'Comm 95+% Furnace - Replace'!AB19+'Comm Custom'!AB19,0)</f>
        <v>17756</v>
      </c>
      <c r="AE19" s="233">
        <f t="shared" si="9"/>
        <v>2023</v>
      </c>
      <c r="AF19" s="256">
        <f t="shared" si="0"/>
        <v>18453</v>
      </c>
      <c r="AG19" s="236">
        <f t="shared" si="1"/>
        <v>9782</v>
      </c>
      <c r="AH19" s="256">
        <f t="shared" si="22"/>
        <v>28235</v>
      </c>
      <c r="AJ19" s="257">
        <f t="shared" si="10"/>
        <v>0</v>
      </c>
      <c r="AK19" s="257">
        <f t="shared" si="10"/>
        <v>0</v>
      </c>
      <c r="AL19" s="258">
        <f t="shared" si="2"/>
        <v>0</v>
      </c>
      <c r="AN19" s="259">
        <f t="shared" si="11"/>
        <v>28235</v>
      </c>
      <c r="AQ19" s="233">
        <f t="shared" si="12"/>
        <v>2023</v>
      </c>
      <c r="AR19" s="256">
        <f t="shared" si="3"/>
        <v>18453</v>
      </c>
      <c r="AS19" s="256">
        <f t="shared" si="4"/>
        <v>9782</v>
      </c>
      <c r="AT19" s="260"/>
      <c r="AU19" s="238">
        <f>ROUND(+'Res .95+% Res Furnace - NEW'!AU19+'Res .95+% Res Furnace - Replace'!AU19+'Programmable Tstats - Tier 1'!AU19+'Programmable Tstats - Tier 2'!AU19+'Residential Energy Assessments'!AU19+'Comm 95+% Furnace - NEW'!AU19+'Comm 95+% Furnace - Replace'!AU19+'Comm Custom'!AU19,0)</f>
        <v>9955</v>
      </c>
      <c r="AV19" s="253"/>
      <c r="AW19" s="238">
        <f>ROUND(+'Res .95+% Res Furnace - NEW'!AW19+'Res .95+% Res Furnace - Replace'!AW19+'Programmable Tstats - Tier 1'!AW19+'Programmable Tstats - Tier 2'!AW19+'Residential Energy Assessments'!AW19+'Comm 95+% Furnace - NEW'!AW19+'Comm 95+% Furnace - Replace'!AW19+'Comm Custom'!AW19,0)</f>
        <v>2690</v>
      </c>
      <c r="AX19" s="260"/>
      <c r="AY19" s="261"/>
      <c r="AZ19" s="256">
        <f t="shared" si="13"/>
        <v>40880</v>
      </c>
      <c r="BA19" s="246"/>
      <c r="BB19" s="238">
        <f>ROUND(+'Res .95+% Res Furnace - NEW'!BB19+'Res .95+% Res Furnace - Replace'!BB19+'Programmable Tstats - Tier 1'!BB19+'Programmable Tstats - Tier 2'!BB19+'Residential Energy Assessments'!BB19+'Comm 95+% Furnace - NEW'!BB19+'Comm 95+% Furnace - Replace'!BB19+'Comm Custom'!BB19,0)</f>
        <v>0</v>
      </c>
      <c r="BC19" s="238">
        <f>ROUND(+'Res .95+% Res Furnace - NEW'!BC19+'Res .95+% Res Furnace - Replace'!BC19+'Programmable Tstats - Tier 1'!BC19+'Programmable Tstats - Tier 2'!BC19+'Residential Energy Assessments'!BC19+'Comm 95+% Furnace - NEW'!BC19+'Comm 95+% Furnace - Replace'!BC19+'Comm Custom'!BC19,0)</f>
        <v>0</v>
      </c>
      <c r="BD19" s="262">
        <f t="shared" si="14"/>
        <v>0</v>
      </c>
      <c r="BE19" s="256">
        <f t="shared" si="5"/>
        <v>40880</v>
      </c>
      <c r="BH19" s="233">
        <f t="shared" si="15"/>
        <v>2023</v>
      </c>
      <c r="BI19" s="238">
        <f>ROUND(+'Res .95+% Res Furnace - NEW'!BI19+'Res .95+% Res Furnace - Replace'!BI19+'Programmable Tstats - Tier 1'!BI19+'Programmable Tstats - Tier 2'!BI19+'Residential Energy Assessments'!BI19+'Comm 95+% Furnace - NEW'!BI19+'Comm 95+% Furnace - Replace'!BI19+'Comm Custom'!BI19,0)</f>
        <v>0</v>
      </c>
      <c r="BJ19" s="238">
        <f>ROUND(+'Res .95+% Res Furnace - NEW'!BJ19+'Res .95+% Res Furnace - Replace'!BJ19+'Programmable Tstats - Tier 1'!BJ19+'Programmable Tstats - Tier 2'!BJ19+'Residential Energy Assessments'!BJ19+'Comm 95+% Furnace - NEW'!BJ19+'Comm 95+% Furnace - Replace'!BJ19+'Comm Custom'!BJ19,0)</f>
        <v>6228</v>
      </c>
      <c r="BK19" s="263"/>
      <c r="BL19" s="238">
        <f>ROUND(+'Res .95+% Res Furnace - NEW'!BL19+'Res .95+% Res Furnace - Replace'!BL19+'Programmable Tstats - Tier 1'!BL19+'Programmable Tstats - Tier 2'!BL19+'Residential Energy Assessments'!BL19+'Comm 95+% Furnace - NEW'!BL19+'Comm 95+% Furnace - Replace'!BL19+'Comm Custom'!BL19,0)</f>
        <v>46897</v>
      </c>
      <c r="BM19" s="263"/>
      <c r="BN19" s="238">
        <f>ROUND(+'Res .95+% Res Furnace - NEW'!BN19+'Res .95+% Res Furnace - Replace'!BN19+'Programmable Tstats - Tier 1'!BN19+'Programmable Tstats - Tier 2'!BN19+'Residential Energy Assessments'!BN19+'Comm 95+% Furnace - NEW'!BN19+'Comm 95+% Furnace - Replace'!BN19+'Comm Custom'!BN19,0)</f>
        <v>43875</v>
      </c>
      <c r="BO19" s="264"/>
      <c r="BP19" s="256">
        <f t="shared" si="6"/>
        <v>90772</v>
      </c>
      <c r="BR19" s="238">
        <f>ROUND(+'Res .95+% Res Furnace - NEW'!BR19+'Res .95+% Res Furnace - Replace'!BR19+'Programmable Tstats - Tier 1'!BR19+'Programmable Tstats - Tier 2'!BR19+'Residential Energy Assessments'!BR19+'Comm 95+% Furnace - NEW'!BR19+'Comm 95+% Furnace - Replace'!BR19+'Comm Custom'!BR19,0)</f>
        <v>0</v>
      </c>
      <c r="BS19" s="256"/>
      <c r="BT19" s="256">
        <f t="shared" si="16"/>
        <v>90772</v>
      </c>
      <c r="BW19" s="233">
        <f t="shared" si="17"/>
        <v>2023</v>
      </c>
      <c r="BX19" s="256">
        <f t="shared" si="18"/>
        <v>18453</v>
      </c>
      <c r="BY19" s="265">
        <f t="shared" si="23"/>
        <v>9782</v>
      </c>
      <c r="BZ19" s="266">
        <f t="shared" si="19"/>
        <v>9955</v>
      </c>
      <c r="CA19" s="256">
        <f t="shared" si="20"/>
        <v>38190</v>
      </c>
      <c r="CC19" s="256">
        <f t="shared" si="24"/>
        <v>0</v>
      </c>
      <c r="CD19" s="256">
        <f t="shared" si="24"/>
        <v>0</v>
      </c>
      <c r="CE19" s="256">
        <f t="shared" si="25"/>
        <v>0</v>
      </c>
      <c r="CF19" s="256"/>
      <c r="CG19" s="256">
        <f t="shared" si="21"/>
        <v>38190</v>
      </c>
    </row>
    <row r="20" spans="1:106">
      <c r="A20" s="180" t="s">
        <v>283</v>
      </c>
      <c r="C20" s="271"/>
      <c r="E20" s="180" t="s">
        <v>284</v>
      </c>
      <c r="F20" s="225"/>
      <c r="G20" s="226"/>
      <c r="H20" s="226"/>
      <c r="J20" s="178">
        <f t="shared" si="7"/>
        <v>7</v>
      </c>
      <c r="L20" s="233">
        <f t="shared" si="8"/>
        <v>2024</v>
      </c>
      <c r="M20" s="238">
        <f>ROUND(+'Res .95+% Res Furnace - NEW'!M20+'Res .95+% Res Furnace - Replace'!M20+'Programmable Tstats - Tier 1'!M20+'Programmable Tstats - Tier 2'!M20+'Residential Energy Assessments'!M20+'Comm 95+% Furnace - NEW'!M20+'Comm 95+% Furnace - Replace'!M20+'Comm Custom'!M20,0)</f>
        <v>6228</v>
      </c>
      <c r="N20" s="253"/>
      <c r="O20" s="238">
        <f>ROUND(+'Res .95+% Res Furnace - NEW'!O20+'Res .95+% Res Furnace - Replace'!O20+'Programmable Tstats - Tier 1'!O20+'Programmable Tstats - Tier 2'!O20+'Residential Energy Assessments'!O20+'Comm 95+% Furnace - NEW'!O20+'Comm 95+% Furnace - Replace'!O20+'Comm Custom'!O20,0)</f>
        <v>19095</v>
      </c>
      <c r="P20" s="253"/>
      <c r="Q20" s="238">
        <f>ROUND(+'Res .95+% Res Furnace - NEW'!Q20+'Res .95+% Res Furnace - Replace'!Q20+'Programmable Tstats - Tier 1'!Q20+'Programmable Tstats - Tier 2'!Q20+'Residential Energy Assessments'!Q20+'Comm 95+% Furnace - NEW'!Q20+'Comm 95+% Furnace - Replace'!Q20+'Comm Custom'!Q20,0)</f>
        <v>0</v>
      </c>
      <c r="R20" s="238">
        <f>ROUND(+'Res .95+% Res Furnace - NEW'!R20+'Res .95+% Res Furnace - Replace'!R20+'Programmable Tstats - Tier 1'!R20+'Programmable Tstats - Tier 2'!R20+'Residential Energy Assessments'!R20+'Comm 95+% Furnace - NEW'!R20+'Comm 95+% Furnace - Replace'!R20+'Comm Custom'!R20,0)</f>
        <v>19095</v>
      </c>
      <c r="S20" s="240">
        <f>ROUND(+'Res .95+% Res Furnace - NEW'!S20+'Res .95+% Res Furnace - Replace'!S20+'Programmable Tstats - Tier 1'!S20+'Programmable Tstats - Tier 2'!S20+'Residential Energy Assessments'!S20+'Comm 95+% Furnace - NEW'!S20+'Comm 95+% Furnace - Replace'!S20+'Comm Custom'!S20,0)</f>
        <v>62</v>
      </c>
      <c r="T20" s="254"/>
      <c r="U20" s="238">
        <f>ROUND(+'Res .95+% Res Furnace - NEW'!U20+'Res .95+% Res Furnace - Replace'!U20+'Programmable Tstats - Tier 1'!U20+'Programmable Tstats - Tier 2'!U20+'Residential Energy Assessments'!U20+'Comm 95+% Furnace - NEW'!U20+'Comm 95+% Furnace - Replace'!U20+'Comm Custom'!U20,0)</f>
        <v>9843</v>
      </c>
      <c r="V20" s="238">
        <f>ROUND(+'Res .95+% Res Furnace - NEW'!V20+'Res .95+% Res Furnace - Replace'!V20+'Programmable Tstats - Tier 1'!V20+'Programmable Tstats - Tier 2'!V20+'Residential Energy Assessments'!V20+'Comm 95+% Furnace - NEW'!V20+'Comm 95+% Furnace - Replace'!V20+'Comm Custom'!V20,0)</f>
        <v>28938</v>
      </c>
      <c r="W20" s="255"/>
      <c r="X20" s="238">
        <f>ROUND(+'Res .95+% Res Furnace - NEW'!X20+'Res .95+% Res Furnace - Replace'!X20+'Programmable Tstats - Tier 1'!X20+'Programmable Tstats - Tier 2'!X20+'Residential Energy Assessments'!X20+'Comm 95+% Furnace - NEW'!X20+'Comm 95+% Furnace - Replace'!X20+'Comm Custom'!X20,0)</f>
        <v>10846</v>
      </c>
      <c r="Y20" s="238">
        <f>ROUND(+'Res .95+% Res Furnace - NEW'!Y20+'Res .95+% Res Furnace - Replace'!Y20+'Programmable Tstats - Tier 1'!Y20+'Programmable Tstats - Tier 2'!Y20+'Residential Energy Assessments'!Y20+'Comm 95+% Furnace - NEW'!Y20+'Comm 95+% Furnace - Replace'!Y20+'Comm Custom'!Y20,0)</f>
        <v>0</v>
      </c>
      <c r="Z20" s="238">
        <f>ROUND(+'Res .95+% Res Furnace - NEW'!Z20+'Res .95+% Res Furnace - Replace'!Z20+'Programmable Tstats - Tier 1'!Z20+'Programmable Tstats - Tier 2'!Z20+'Residential Energy Assessments'!Z20+'Comm 95+% Furnace - NEW'!Z20+'Comm 95+% Furnace - Replace'!Z20+'Comm Custom'!Z20,0)</f>
        <v>0</v>
      </c>
      <c r="AA20" s="238">
        <f>ROUND(+'Res .95+% Res Furnace - NEW'!AA20+'Res .95+% Res Furnace - Replace'!AA20+'Programmable Tstats - Tier 1'!AA20+'Programmable Tstats - Tier 2'!AA20+'Residential Energy Assessments'!AA20+'Comm 95+% Furnace - NEW'!AA20+'Comm 95+% Furnace - Replace'!AA20+'Comm Custom'!AA20,0)</f>
        <v>10846</v>
      </c>
      <c r="AB20" s="238">
        <f>ROUND(+'Res .95+% Res Furnace - NEW'!AB20+'Res .95+% Res Furnace - Replace'!AB20+'Programmable Tstats - Tier 1'!AB20+'Programmable Tstats - Tier 2'!AB20+'Residential Energy Assessments'!AB20+'Comm 95+% Furnace - NEW'!AB20+'Comm 95+% Furnace - Replace'!AB20+'Comm Custom'!AB20,0)</f>
        <v>18092</v>
      </c>
      <c r="AE20" s="233">
        <f t="shared" si="9"/>
        <v>2024</v>
      </c>
      <c r="AF20" s="256">
        <f t="shared" si="0"/>
        <v>19095</v>
      </c>
      <c r="AG20" s="236">
        <f t="shared" si="1"/>
        <v>9843</v>
      </c>
      <c r="AH20" s="256">
        <f t="shared" si="22"/>
        <v>28938</v>
      </c>
      <c r="AJ20" s="257">
        <f t="shared" si="10"/>
        <v>0</v>
      </c>
      <c r="AK20" s="257">
        <f t="shared" si="10"/>
        <v>0</v>
      </c>
      <c r="AL20" s="258">
        <f t="shared" si="2"/>
        <v>0</v>
      </c>
      <c r="AN20" s="259">
        <f t="shared" si="11"/>
        <v>28938</v>
      </c>
      <c r="AQ20" s="233">
        <f t="shared" si="12"/>
        <v>2024</v>
      </c>
      <c r="AR20" s="256">
        <f t="shared" si="3"/>
        <v>19095</v>
      </c>
      <c r="AS20" s="256">
        <f t="shared" si="4"/>
        <v>9843</v>
      </c>
      <c r="AT20" s="260"/>
      <c r="AU20" s="238">
        <f>ROUND(+'Res .95+% Res Furnace - NEW'!AU20+'Res .95+% Res Furnace - Replace'!AU20+'Programmable Tstats - Tier 1'!AU20+'Programmable Tstats - Tier 2'!AU20+'Residential Energy Assessments'!AU20+'Comm 95+% Furnace - NEW'!AU20+'Comm 95+% Furnace - Replace'!AU20+'Comm Custom'!AU20,0)</f>
        <v>10541</v>
      </c>
      <c r="AV20" s="253"/>
      <c r="AW20" s="238">
        <f>ROUND(+'Res .95+% Res Furnace - NEW'!AW20+'Res .95+% Res Furnace - Replace'!AW20+'Programmable Tstats - Tier 1'!AW20+'Programmable Tstats - Tier 2'!AW20+'Residential Energy Assessments'!AW20+'Comm 95+% Furnace - NEW'!AW20+'Comm 95+% Furnace - Replace'!AW20+'Comm Custom'!AW20,0)</f>
        <v>2746</v>
      </c>
      <c r="AX20" s="260"/>
      <c r="AY20" s="261"/>
      <c r="AZ20" s="256">
        <f t="shared" si="13"/>
        <v>42225</v>
      </c>
      <c r="BA20" s="246"/>
      <c r="BB20" s="238">
        <f>ROUND(+'Res .95+% Res Furnace - NEW'!BB20+'Res .95+% Res Furnace - Replace'!BB20+'Programmable Tstats - Tier 1'!BB20+'Programmable Tstats - Tier 2'!BB20+'Residential Energy Assessments'!BB20+'Comm 95+% Furnace - NEW'!BB20+'Comm 95+% Furnace - Replace'!BB20+'Comm Custom'!BB20,0)</f>
        <v>0</v>
      </c>
      <c r="BC20" s="238">
        <f>ROUND(+'Res .95+% Res Furnace - NEW'!BC20+'Res .95+% Res Furnace - Replace'!BC20+'Programmable Tstats - Tier 1'!BC20+'Programmable Tstats - Tier 2'!BC20+'Residential Energy Assessments'!BC20+'Comm 95+% Furnace - NEW'!BC20+'Comm 95+% Furnace - Replace'!BC20+'Comm Custom'!BC20,0)</f>
        <v>0</v>
      </c>
      <c r="BD20" s="262">
        <f t="shared" si="14"/>
        <v>0</v>
      </c>
      <c r="BE20" s="256">
        <f t="shared" si="5"/>
        <v>42225</v>
      </c>
      <c r="BH20" s="233">
        <f t="shared" si="15"/>
        <v>2024</v>
      </c>
      <c r="BI20" s="238">
        <f>ROUND(+'Res .95+% Res Furnace - NEW'!BI20+'Res .95+% Res Furnace - Replace'!BI20+'Programmable Tstats - Tier 1'!BI20+'Programmable Tstats - Tier 2'!BI20+'Residential Energy Assessments'!BI20+'Comm 95+% Furnace - NEW'!BI20+'Comm 95+% Furnace - Replace'!BI20+'Comm Custom'!BI20,0)</f>
        <v>0</v>
      </c>
      <c r="BJ20" s="238">
        <f>ROUND(+'Res .95+% Res Furnace - NEW'!BJ20+'Res .95+% Res Furnace - Replace'!BJ20+'Programmable Tstats - Tier 1'!BJ20+'Programmable Tstats - Tier 2'!BJ20+'Residential Energy Assessments'!BJ20+'Comm 95+% Furnace - NEW'!BJ20+'Comm 95+% Furnace - Replace'!BJ20+'Comm Custom'!BJ20,0)</f>
        <v>6228</v>
      </c>
      <c r="BK20" s="263"/>
      <c r="BL20" s="238">
        <f>ROUND(+'Res .95+% Res Furnace - NEW'!BL20+'Res .95+% Res Furnace - Replace'!BL20+'Programmable Tstats - Tier 1'!BL20+'Programmable Tstats - Tier 2'!BL20+'Residential Energy Assessments'!BL20+'Comm 95+% Furnace - NEW'!BL20+'Comm 95+% Furnace - Replace'!BL20+'Comm Custom'!BL20,0)</f>
        <v>48532</v>
      </c>
      <c r="BM20" s="263"/>
      <c r="BN20" s="238">
        <f>ROUND(+'Res .95+% Res Furnace - NEW'!BN20+'Res .95+% Res Furnace - Replace'!BN20+'Programmable Tstats - Tier 1'!BN20+'Programmable Tstats - Tier 2'!BN20+'Residential Energy Assessments'!BN20+'Comm 95+% Furnace - NEW'!BN20+'Comm 95+% Furnace - Replace'!BN20+'Comm Custom'!BN20,0)</f>
        <v>45622</v>
      </c>
      <c r="BO20" s="264"/>
      <c r="BP20" s="256">
        <f t="shared" si="6"/>
        <v>94154</v>
      </c>
      <c r="BR20" s="238">
        <f>ROUND(+'Res .95+% Res Furnace - NEW'!BR20+'Res .95+% Res Furnace - Replace'!BR20+'Programmable Tstats - Tier 1'!BR20+'Programmable Tstats - Tier 2'!BR20+'Residential Energy Assessments'!BR20+'Comm 95+% Furnace - NEW'!BR20+'Comm 95+% Furnace - Replace'!BR20+'Comm Custom'!BR20,0)</f>
        <v>0</v>
      </c>
      <c r="BS20" s="256"/>
      <c r="BT20" s="256">
        <f t="shared" si="16"/>
        <v>94154</v>
      </c>
      <c r="BW20" s="233">
        <f t="shared" si="17"/>
        <v>2024</v>
      </c>
      <c r="BX20" s="256">
        <f t="shared" si="18"/>
        <v>19095</v>
      </c>
      <c r="BY20" s="265">
        <f t="shared" si="23"/>
        <v>9843</v>
      </c>
      <c r="BZ20" s="266">
        <f t="shared" si="19"/>
        <v>10541</v>
      </c>
      <c r="CA20" s="256">
        <f t="shared" si="20"/>
        <v>39479</v>
      </c>
      <c r="CC20" s="256">
        <f t="shared" si="24"/>
        <v>0</v>
      </c>
      <c r="CD20" s="256">
        <f t="shared" si="24"/>
        <v>0</v>
      </c>
      <c r="CE20" s="256">
        <f t="shared" si="25"/>
        <v>0</v>
      </c>
      <c r="CF20" s="256"/>
      <c r="CG20" s="256">
        <f t="shared" si="21"/>
        <v>39479</v>
      </c>
      <c r="DB20" s="233"/>
    </row>
    <row r="21" spans="1:106">
      <c r="A21" s="180" t="s">
        <v>245</v>
      </c>
      <c r="C21" s="221"/>
      <c r="E21" s="176" t="s">
        <v>282</v>
      </c>
      <c r="F21" s="269"/>
      <c r="G21" s="270"/>
      <c r="H21" s="270"/>
      <c r="J21" s="178">
        <f t="shared" si="7"/>
        <v>8</v>
      </c>
      <c r="L21" s="233">
        <f t="shared" si="8"/>
        <v>2025</v>
      </c>
      <c r="M21" s="238">
        <f>ROUND(+'Res .95+% Res Furnace - NEW'!M21+'Res .95+% Res Furnace - Replace'!M21+'Programmable Tstats - Tier 1'!M21+'Programmable Tstats - Tier 2'!M21+'Residential Energy Assessments'!M21+'Comm 95+% Furnace - NEW'!M21+'Comm 95+% Furnace - Replace'!M21+'Comm Custom'!M21,0)</f>
        <v>6228</v>
      </c>
      <c r="N21" s="253"/>
      <c r="O21" s="238">
        <f>ROUND(+'Res .95+% Res Furnace - NEW'!O21+'Res .95+% Res Furnace - Replace'!O21+'Programmable Tstats - Tier 1'!O21+'Programmable Tstats - Tier 2'!O21+'Residential Energy Assessments'!O21+'Comm 95+% Furnace - NEW'!O21+'Comm 95+% Furnace - Replace'!O21+'Comm Custom'!O21,0)</f>
        <v>19769</v>
      </c>
      <c r="P21" s="253"/>
      <c r="Q21" s="238">
        <f>ROUND(+'Res .95+% Res Furnace - NEW'!Q21+'Res .95+% Res Furnace - Replace'!Q21+'Programmable Tstats - Tier 1'!Q21+'Programmable Tstats - Tier 2'!Q21+'Residential Energy Assessments'!Q21+'Comm 95+% Furnace - NEW'!Q21+'Comm 95+% Furnace - Replace'!Q21+'Comm Custom'!Q21,0)</f>
        <v>0</v>
      </c>
      <c r="R21" s="238">
        <f>ROUND(+'Res .95+% Res Furnace - NEW'!R21+'Res .95+% Res Furnace - Replace'!R21+'Programmable Tstats - Tier 1'!R21+'Programmable Tstats - Tier 2'!R21+'Residential Energy Assessments'!R21+'Comm 95+% Furnace - NEW'!R21+'Comm 95+% Furnace - Replace'!R21+'Comm Custom'!R21,0)</f>
        <v>19769</v>
      </c>
      <c r="S21" s="240">
        <f>ROUND(+'Res .95+% Res Furnace - NEW'!S21+'Res .95+% Res Furnace - Replace'!S21+'Programmable Tstats - Tier 1'!S21+'Programmable Tstats - Tier 2'!S21+'Residential Energy Assessments'!S21+'Comm 95+% Furnace - NEW'!S21+'Comm 95+% Furnace - Replace'!S21+'Comm Custom'!S21,0)</f>
        <v>62</v>
      </c>
      <c r="T21" s="254"/>
      <c r="U21" s="238">
        <f>ROUND(+'Res .95+% Res Furnace - NEW'!U21+'Res .95+% Res Furnace - Replace'!U21+'Programmable Tstats - Tier 1'!U21+'Programmable Tstats - Tier 2'!U21+'Residential Energy Assessments'!U21+'Comm 95+% Furnace - NEW'!U21+'Comm 95+% Furnace - Replace'!U21+'Comm Custom'!U21,0)</f>
        <v>9968</v>
      </c>
      <c r="V21" s="238">
        <f>ROUND(+'Res .95+% Res Furnace - NEW'!V21+'Res .95+% Res Furnace - Replace'!V21+'Programmable Tstats - Tier 1'!V21+'Programmable Tstats - Tier 2'!V21+'Residential Energy Assessments'!V21+'Comm 95+% Furnace - NEW'!V21+'Comm 95+% Furnace - Replace'!V21+'Comm Custom'!V21,0)</f>
        <v>29737</v>
      </c>
      <c r="W21" s="255"/>
      <c r="X21" s="238">
        <f>ROUND(+'Res .95+% Res Furnace - NEW'!X21+'Res .95+% Res Furnace - Replace'!X21+'Programmable Tstats - Tier 1'!X21+'Programmable Tstats - Tier 2'!X21+'Residential Energy Assessments'!X21+'Comm 95+% Furnace - NEW'!X21+'Comm 95+% Furnace - Replace'!X21+'Comm Custom'!X21,0)</f>
        <v>11226</v>
      </c>
      <c r="Y21" s="238">
        <f>ROUND(+'Res .95+% Res Furnace - NEW'!Y21+'Res .95+% Res Furnace - Replace'!Y21+'Programmable Tstats - Tier 1'!Y21+'Programmable Tstats - Tier 2'!Y21+'Residential Energy Assessments'!Y21+'Comm 95+% Furnace - NEW'!Y21+'Comm 95+% Furnace - Replace'!Y21+'Comm Custom'!Y21,0)</f>
        <v>0</v>
      </c>
      <c r="Z21" s="238">
        <f>ROUND(+'Res .95+% Res Furnace - NEW'!Z21+'Res .95+% Res Furnace - Replace'!Z21+'Programmable Tstats - Tier 1'!Z21+'Programmable Tstats - Tier 2'!Z21+'Residential Energy Assessments'!Z21+'Comm 95+% Furnace - NEW'!Z21+'Comm 95+% Furnace - Replace'!Z21+'Comm Custom'!Z21,0)</f>
        <v>0</v>
      </c>
      <c r="AA21" s="238">
        <f>ROUND(+'Res .95+% Res Furnace - NEW'!AA21+'Res .95+% Res Furnace - Replace'!AA21+'Programmable Tstats - Tier 1'!AA21+'Programmable Tstats - Tier 2'!AA21+'Residential Energy Assessments'!AA21+'Comm 95+% Furnace - NEW'!AA21+'Comm 95+% Furnace - Replace'!AA21+'Comm Custom'!AA21,0)</f>
        <v>11226</v>
      </c>
      <c r="AB21" s="238">
        <f>ROUND(+'Res .95+% Res Furnace - NEW'!AB21+'Res .95+% Res Furnace - Replace'!AB21+'Programmable Tstats - Tier 1'!AB21+'Programmable Tstats - Tier 2'!AB21+'Residential Energy Assessments'!AB21+'Comm 95+% Furnace - NEW'!AB21+'Comm 95+% Furnace - Replace'!AB21+'Comm Custom'!AB21,0)</f>
        <v>18511</v>
      </c>
      <c r="AE21" s="233">
        <f t="shared" si="9"/>
        <v>2025</v>
      </c>
      <c r="AF21" s="256">
        <f t="shared" si="0"/>
        <v>19769</v>
      </c>
      <c r="AG21" s="236">
        <f t="shared" si="1"/>
        <v>9968</v>
      </c>
      <c r="AH21" s="256">
        <f t="shared" si="22"/>
        <v>29737</v>
      </c>
      <c r="AJ21" s="257">
        <f t="shared" si="10"/>
        <v>0</v>
      </c>
      <c r="AK21" s="257">
        <f t="shared" si="10"/>
        <v>0</v>
      </c>
      <c r="AL21" s="258">
        <f t="shared" si="2"/>
        <v>0</v>
      </c>
      <c r="AN21" s="259">
        <f t="shared" si="11"/>
        <v>29737</v>
      </c>
      <c r="AQ21" s="233">
        <f t="shared" si="12"/>
        <v>2025</v>
      </c>
      <c r="AR21" s="256">
        <f t="shared" si="3"/>
        <v>19769</v>
      </c>
      <c r="AS21" s="256">
        <f t="shared" si="4"/>
        <v>9968</v>
      </c>
      <c r="AT21" s="260"/>
      <c r="AU21" s="238">
        <f>ROUND(+'Res .95+% Res Furnace - NEW'!AU21+'Res .95+% Res Furnace - Replace'!AU21+'Programmable Tstats - Tier 1'!AU21+'Programmable Tstats - Tier 2'!AU21+'Residential Energy Assessments'!AU21+'Comm 95+% Furnace - NEW'!AU21+'Comm 95+% Furnace - Replace'!AU21+'Comm Custom'!AU21,0)</f>
        <v>10834</v>
      </c>
      <c r="AV21" s="253"/>
      <c r="AW21" s="238">
        <f>ROUND(+'Res .95+% Res Furnace - NEW'!AW21+'Res .95+% Res Furnace - Replace'!AW21+'Programmable Tstats - Tier 1'!AW21+'Programmable Tstats - Tier 2'!AW21+'Residential Energy Assessments'!AW21+'Comm 95+% Furnace - NEW'!AW21+'Comm 95+% Furnace - Replace'!AW21+'Comm Custom'!AW21,0)</f>
        <v>2809</v>
      </c>
      <c r="AX21" s="260"/>
      <c r="AY21" s="261"/>
      <c r="AZ21" s="256">
        <f t="shared" si="13"/>
        <v>43380</v>
      </c>
      <c r="BA21" s="246"/>
      <c r="BB21" s="238">
        <f>ROUND(+'Res .95+% Res Furnace - NEW'!BB21+'Res .95+% Res Furnace - Replace'!BB21+'Programmable Tstats - Tier 1'!BB21+'Programmable Tstats - Tier 2'!BB21+'Residential Energy Assessments'!BB21+'Comm 95+% Furnace - NEW'!BB21+'Comm 95+% Furnace - Replace'!BB21+'Comm Custom'!BB21,0)</f>
        <v>0</v>
      </c>
      <c r="BC21" s="238">
        <f>ROUND(+'Res .95+% Res Furnace - NEW'!BC21+'Res .95+% Res Furnace - Replace'!BC21+'Programmable Tstats - Tier 1'!BC21+'Programmable Tstats - Tier 2'!BC21+'Residential Energy Assessments'!BC21+'Comm 95+% Furnace - NEW'!BC21+'Comm 95+% Furnace - Replace'!BC21+'Comm Custom'!BC21,0)</f>
        <v>0</v>
      </c>
      <c r="BD21" s="262">
        <f t="shared" si="14"/>
        <v>0</v>
      </c>
      <c r="BE21" s="256">
        <f t="shared" si="5"/>
        <v>43380</v>
      </c>
      <c r="BH21" s="233">
        <f t="shared" si="15"/>
        <v>2025</v>
      </c>
      <c r="BI21" s="238">
        <f>ROUND(+'Res .95+% Res Furnace - NEW'!BI21+'Res .95+% Res Furnace - Replace'!BI21+'Programmable Tstats - Tier 1'!BI21+'Programmable Tstats - Tier 2'!BI21+'Residential Energy Assessments'!BI21+'Comm 95+% Furnace - NEW'!BI21+'Comm 95+% Furnace - Replace'!BI21+'Comm Custom'!BI21,0)</f>
        <v>0</v>
      </c>
      <c r="BJ21" s="238">
        <f>ROUND(+'Res .95+% Res Furnace - NEW'!BJ21+'Res .95+% Res Furnace - Replace'!BJ21+'Programmable Tstats - Tier 1'!BJ21+'Programmable Tstats - Tier 2'!BJ21+'Residential Energy Assessments'!BJ21+'Comm 95+% Furnace - NEW'!BJ21+'Comm 95+% Furnace - Replace'!BJ21+'Comm Custom'!BJ21,0)</f>
        <v>6228</v>
      </c>
      <c r="BK21" s="263"/>
      <c r="BL21" s="238">
        <f>ROUND(+'Res .95+% Res Furnace - NEW'!BL21+'Res .95+% Res Furnace - Replace'!BL21+'Programmable Tstats - Tier 1'!BL21+'Programmable Tstats - Tier 2'!BL21+'Residential Energy Assessments'!BL21+'Comm 95+% Furnace - NEW'!BL21+'Comm 95+% Furnace - Replace'!BL21+'Comm Custom'!BL21,0)</f>
        <v>50232</v>
      </c>
      <c r="BM21" s="263"/>
      <c r="BN21" s="238">
        <f>ROUND(+'Res .95+% Res Furnace - NEW'!BN21+'Res .95+% Res Furnace - Replace'!BN21+'Programmable Tstats - Tier 1'!BN21+'Programmable Tstats - Tier 2'!BN21+'Residential Energy Assessments'!BN21+'Comm 95+% Furnace - NEW'!BN21+'Comm 95+% Furnace - Replace'!BN21+'Comm Custom'!BN21,0)</f>
        <v>47087</v>
      </c>
      <c r="BO21" s="264"/>
      <c r="BP21" s="256">
        <f t="shared" si="6"/>
        <v>97319</v>
      </c>
      <c r="BR21" s="238">
        <f>ROUND(+'Res .95+% Res Furnace - NEW'!BR21+'Res .95+% Res Furnace - Replace'!BR21+'Programmable Tstats - Tier 1'!BR21+'Programmable Tstats - Tier 2'!BR21+'Residential Energy Assessments'!BR21+'Comm 95+% Furnace - NEW'!BR21+'Comm 95+% Furnace - Replace'!BR21+'Comm Custom'!BR21,0)</f>
        <v>0</v>
      </c>
      <c r="BS21" s="256"/>
      <c r="BT21" s="256">
        <f t="shared" si="16"/>
        <v>97319</v>
      </c>
      <c r="BW21" s="233">
        <f t="shared" si="17"/>
        <v>2025</v>
      </c>
      <c r="BX21" s="256">
        <f t="shared" si="18"/>
        <v>19769</v>
      </c>
      <c r="BY21" s="265">
        <f t="shared" si="23"/>
        <v>9968</v>
      </c>
      <c r="BZ21" s="266">
        <f t="shared" si="19"/>
        <v>10834</v>
      </c>
      <c r="CA21" s="256">
        <f t="shared" si="20"/>
        <v>40571</v>
      </c>
      <c r="CC21" s="256">
        <f t="shared" si="24"/>
        <v>0</v>
      </c>
      <c r="CD21" s="256">
        <f t="shared" si="24"/>
        <v>0</v>
      </c>
      <c r="CE21" s="256">
        <f t="shared" si="25"/>
        <v>0</v>
      </c>
      <c r="CF21" s="256"/>
      <c r="CG21" s="256">
        <f t="shared" si="21"/>
        <v>40571</v>
      </c>
      <c r="DB21" s="178">
        <f>$J14</f>
        <v>1</v>
      </c>
    </row>
    <row r="22" spans="1:106">
      <c r="F22" s="236"/>
      <c r="G22" s="237"/>
      <c r="H22" s="237"/>
      <c r="J22" s="178">
        <f t="shared" si="7"/>
        <v>9</v>
      </c>
      <c r="L22" s="233">
        <f t="shared" si="8"/>
        <v>2026</v>
      </c>
      <c r="M22" s="238">
        <f>ROUND(+'Res .95+% Res Furnace - NEW'!M22+'Res .95+% Res Furnace - Replace'!M22+'Programmable Tstats - Tier 1'!M22+'Programmable Tstats - Tier 2'!M22+'Residential Energy Assessments'!M22+'Comm 95+% Furnace - NEW'!M22+'Comm 95+% Furnace - Replace'!M22+'Comm Custom'!M22,0)</f>
        <v>6228</v>
      </c>
      <c r="N22" s="253"/>
      <c r="O22" s="238">
        <f>ROUND(+'Res .95+% Res Furnace - NEW'!O22+'Res .95+% Res Furnace - Replace'!O22+'Programmable Tstats - Tier 1'!O22+'Programmable Tstats - Tier 2'!O22+'Residential Energy Assessments'!O22+'Comm 95+% Furnace - NEW'!O22+'Comm 95+% Furnace - Replace'!O22+'Comm Custom'!O22,0)</f>
        <v>20459</v>
      </c>
      <c r="P22" s="253"/>
      <c r="Q22" s="238">
        <f>ROUND(+'Res .95+% Res Furnace - NEW'!Q22+'Res .95+% Res Furnace - Replace'!Q22+'Programmable Tstats - Tier 1'!Q22+'Programmable Tstats - Tier 2'!Q22+'Residential Energy Assessments'!Q22+'Comm 95+% Furnace - NEW'!Q22+'Comm 95+% Furnace - Replace'!Q22+'Comm Custom'!Q22,0)</f>
        <v>0</v>
      </c>
      <c r="R22" s="238">
        <f>ROUND(+'Res .95+% Res Furnace - NEW'!R22+'Res .95+% Res Furnace - Replace'!R22+'Programmable Tstats - Tier 1'!R22+'Programmable Tstats - Tier 2'!R22+'Residential Energy Assessments'!R22+'Comm 95+% Furnace - NEW'!R22+'Comm 95+% Furnace - Replace'!R22+'Comm Custom'!R22,0)</f>
        <v>20459</v>
      </c>
      <c r="S22" s="240">
        <f>ROUND(+'Res .95+% Res Furnace - NEW'!S22+'Res .95+% Res Furnace - Replace'!S22+'Programmable Tstats - Tier 1'!S22+'Programmable Tstats - Tier 2'!S22+'Residential Energy Assessments'!S22+'Comm 95+% Furnace - NEW'!S22+'Comm 95+% Furnace - Replace'!S22+'Comm Custom'!S22,0)</f>
        <v>62</v>
      </c>
      <c r="T22" s="254"/>
      <c r="U22" s="238">
        <f>ROUND(+'Res .95+% Res Furnace - NEW'!U22+'Res .95+% Res Furnace - Replace'!U22+'Programmable Tstats - Tier 1'!U22+'Programmable Tstats - Tier 2'!U22+'Residential Energy Assessments'!U22+'Comm 95+% Furnace - NEW'!U22+'Comm 95+% Furnace - Replace'!U22+'Comm Custom'!U22,0)</f>
        <v>10093</v>
      </c>
      <c r="V22" s="238">
        <f>ROUND(+'Res .95+% Res Furnace - NEW'!V22+'Res .95+% Res Furnace - Replace'!V22+'Programmable Tstats - Tier 1'!V22+'Programmable Tstats - Tier 2'!V22+'Residential Energy Assessments'!V22+'Comm 95+% Furnace - NEW'!V22+'Comm 95+% Furnace - Replace'!V22+'Comm Custom'!V22,0)</f>
        <v>30552</v>
      </c>
      <c r="W22" s="255"/>
      <c r="X22" s="238">
        <f>ROUND(+'Res .95+% Res Furnace - NEW'!X22+'Res .95+% Res Furnace - Replace'!X22+'Programmable Tstats - Tier 1'!X22+'Programmable Tstats - Tier 2'!X22+'Residential Energy Assessments'!X22+'Comm 95+% Furnace - NEW'!X22+'Comm 95+% Furnace - Replace'!X22+'Comm Custom'!X22,0)</f>
        <v>11616</v>
      </c>
      <c r="Y22" s="238">
        <f>ROUND(+'Res .95+% Res Furnace - NEW'!Y22+'Res .95+% Res Furnace - Replace'!Y22+'Programmable Tstats - Tier 1'!Y22+'Programmable Tstats - Tier 2'!Y22+'Residential Energy Assessments'!Y22+'Comm 95+% Furnace - NEW'!Y22+'Comm 95+% Furnace - Replace'!Y22+'Comm Custom'!Y22,0)</f>
        <v>0</v>
      </c>
      <c r="Z22" s="238">
        <f>ROUND(+'Res .95+% Res Furnace - NEW'!Z22+'Res .95+% Res Furnace - Replace'!Z22+'Programmable Tstats - Tier 1'!Z22+'Programmable Tstats - Tier 2'!Z22+'Residential Energy Assessments'!Z22+'Comm 95+% Furnace - NEW'!Z22+'Comm 95+% Furnace - Replace'!Z22+'Comm Custom'!Z22,0)</f>
        <v>0</v>
      </c>
      <c r="AA22" s="238">
        <f>ROUND(+'Res .95+% Res Furnace - NEW'!AA22+'Res .95+% Res Furnace - Replace'!AA22+'Programmable Tstats - Tier 1'!AA22+'Programmable Tstats - Tier 2'!AA22+'Residential Energy Assessments'!AA22+'Comm 95+% Furnace - NEW'!AA22+'Comm 95+% Furnace - Replace'!AA22+'Comm Custom'!AA22,0)</f>
        <v>11616</v>
      </c>
      <c r="AB22" s="238">
        <f>ROUND(+'Res .95+% Res Furnace - NEW'!AB22+'Res .95+% Res Furnace - Replace'!AB22+'Programmable Tstats - Tier 1'!AB22+'Programmable Tstats - Tier 2'!AB22+'Residential Energy Assessments'!AB22+'Comm 95+% Furnace - NEW'!AB22+'Comm 95+% Furnace - Replace'!AB22+'Comm Custom'!AB22,0)</f>
        <v>18936</v>
      </c>
      <c r="AE22" s="233">
        <f t="shared" si="9"/>
        <v>2026</v>
      </c>
      <c r="AF22" s="256">
        <f t="shared" si="0"/>
        <v>20459</v>
      </c>
      <c r="AG22" s="236">
        <f t="shared" si="1"/>
        <v>10093</v>
      </c>
      <c r="AH22" s="256">
        <f t="shared" si="22"/>
        <v>30552</v>
      </c>
      <c r="AJ22" s="257">
        <f t="shared" si="10"/>
        <v>0</v>
      </c>
      <c r="AK22" s="257">
        <f t="shared" si="10"/>
        <v>0</v>
      </c>
      <c r="AL22" s="258">
        <f t="shared" si="2"/>
        <v>0</v>
      </c>
      <c r="AN22" s="259">
        <f t="shared" si="11"/>
        <v>30552</v>
      </c>
      <c r="AQ22" s="233">
        <f t="shared" si="12"/>
        <v>2026</v>
      </c>
      <c r="AR22" s="256">
        <f t="shared" si="3"/>
        <v>20459</v>
      </c>
      <c r="AS22" s="256">
        <f t="shared" si="4"/>
        <v>10093</v>
      </c>
      <c r="AT22" s="260"/>
      <c r="AU22" s="238">
        <f>ROUND(+'Res .95+% Res Furnace - NEW'!AU22+'Res .95+% Res Furnace - Replace'!AU22+'Programmable Tstats - Tier 1'!AU22+'Programmable Tstats - Tier 2'!AU22+'Residential Energy Assessments'!AU22+'Comm 95+% Furnace - NEW'!AU22+'Comm 95+% Furnace - Replace'!AU22+'Comm Custom'!AU22,0)</f>
        <v>11127</v>
      </c>
      <c r="AV22" s="253"/>
      <c r="AW22" s="238">
        <f>ROUND(+'Res .95+% Res Furnace - NEW'!AW22+'Res .95+% Res Furnace - Replace'!AW22+'Programmable Tstats - Tier 1'!AW22+'Programmable Tstats - Tier 2'!AW22+'Residential Energy Assessments'!AW22+'Comm 95+% Furnace - NEW'!AW22+'Comm 95+% Furnace - Replace'!AW22+'Comm Custom'!AW22,0)</f>
        <v>2872</v>
      </c>
      <c r="AX22" s="260"/>
      <c r="AY22" s="261"/>
      <c r="AZ22" s="256">
        <f t="shared" si="13"/>
        <v>44551</v>
      </c>
      <c r="BA22" s="246"/>
      <c r="BB22" s="238">
        <f>ROUND(+'Res .95+% Res Furnace - NEW'!BB22+'Res .95+% Res Furnace - Replace'!BB22+'Programmable Tstats - Tier 1'!BB22+'Programmable Tstats - Tier 2'!BB22+'Residential Energy Assessments'!BB22+'Comm 95+% Furnace - NEW'!BB22+'Comm 95+% Furnace - Replace'!BB22+'Comm Custom'!BB22,0)</f>
        <v>0</v>
      </c>
      <c r="BC22" s="238">
        <f>ROUND(+'Res .95+% Res Furnace - NEW'!BC22+'Res .95+% Res Furnace - Replace'!BC22+'Programmable Tstats - Tier 1'!BC22+'Programmable Tstats - Tier 2'!BC22+'Residential Energy Assessments'!BC22+'Comm 95+% Furnace - NEW'!BC22+'Comm 95+% Furnace - Replace'!BC22+'Comm Custom'!BC22,0)</f>
        <v>0</v>
      </c>
      <c r="BD22" s="262">
        <f t="shared" si="14"/>
        <v>0</v>
      </c>
      <c r="BE22" s="256">
        <f t="shared" si="5"/>
        <v>44551</v>
      </c>
      <c r="BH22" s="233">
        <f t="shared" si="15"/>
        <v>2026</v>
      </c>
      <c r="BI22" s="238">
        <f>ROUND(+'Res .95+% Res Furnace - NEW'!BI22+'Res .95+% Res Furnace - Replace'!BI22+'Programmable Tstats - Tier 1'!BI22+'Programmable Tstats - Tier 2'!BI22+'Residential Energy Assessments'!BI22+'Comm 95+% Furnace - NEW'!BI22+'Comm 95+% Furnace - Replace'!BI22+'Comm Custom'!BI22,0)</f>
        <v>0</v>
      </c>
      <c r="BJ22" s="238">
        <f>ROUND(+'Res .95+% Res Furnace - NEW'!BJ22+'Res .95+% Res Furnace - Replace'!BJ22+'Programmable Tstats - Tier 1'!BJ22+'Programmable Tstats - Tier 2'!BJ22+'Residential Energy Assessments'!BJ22+'Comm 95+% Furnace - NEW'!BJ22+'Comm 95+% Furnace - Replace'!BJ22+'Comm Custom'!BJ22,0)</f>
        <v>6228</v>
      </c>
      <c r="BK22" s="263"/>
      <c r="BL22" s="238">
        <f>ROUND(+'Res .95+% Res Furnace - NEW'!BL22+'Res .95+% Res Furnace - Replace'!BL22+'Programmable Tstats - Tier 1'!BL22+'Programmable Tstats - Tier 2'!BL22+'Residential Energy Assessments'!BL22+'Comm 95+% Furnace - NEW'!BL22+'Comm 95+% Furnace - Replace'!BL22+'Comm Custom'!BL22,0)</f>
        <v>51989</v>
      </c>
      <c r="BM22" s="263"/>
      <c r="BN22" s="238">
        <f>ROUND(+'Res .95+% Res Furnace - NEW'!BN22+'Res .95+% Res Furnace - Replace'!BN22+'Programmable Tstats - Tier 1'!BN22+'Programmable Tstats - Tier 2'!BN22+'Residential Energy Assessments'!BN22+'Comm 95+% Furnace - NEW'!BN22+'Comm 95+% Furnace - Replace'!BN22+'Comm Custom'!BN22,0)</f>
        <v>48844</v>
      </c>
      <c r="BO22" s="264"/>
      <c r="BP22" s="256">
        <f t="shared" si="6"/>
        <v>100833</v>
      </c>
      <c r="BR22" s="238">
        <f>ROUND(+'Res .95+% Res Furnace - NEW'!BR22+'Res .95+% Res Furnace - Replace'!BR22+'Programmable Tstats - Tier 1'!BR22+'Programmable Tstats - Tier 2'!BR22+'Residential Energy Assessments'!BR22+'Comm 95+% Furnace - NEW'!BR22+'Comm 95+% Furnace - Replace'!BR22+'Comm Custom'!BR22,0)</f>
        <v>0</v>
      </c>
      <c r="BS22" s="256"/>
      <c r="BT22" s="256">
        <f t="shared" si="16"/>
        <v>100833</v>
      </c>
      <c r="BW22" s="233">
        <f t="shared" si="17"/>
        <v>2026</v>
      </c>
      <c r="BX22" s="256">
        <f t="shared" si="18"/>
        <v>20459</v>
      </c>
      <c r="BY22" s="265">
        <f t="shared" si="23"/>
        <v>10093</v>
      </c>
      <c r="BZ22" s="266">
        <f t="shared" si="19"/>
        <v>11127</v>
      </c>
      <c r="CA22" s="256">
        <f t="shared" si="20"/>
        <v>41679</v>
      </c>
      <c r="CC22" s="256">
        <f t="shared" si="24"/>
        <v>0</v>
      </c>
      <c r="CD22" s="256">
        <f t="shared" si="24"/>
        <v>0</v>
      </c>
      <c r="CE22" s="256">
        <f t="shared" si="25"/>
        <v>0</v>
      </c>
      <c r="CF22" s="256"/>
      <c r="CG22" s="256">
        <f t="shared" si="21"/>
        <v>41679</v>
      </c>
      <c r="DB22" s="178">
        <f>$J15</f>
        <v>2</v>
      </c>
    </row>
    <row r="23" spans="1:106">
      <c r="A23" s="180" t="s">
        <v>285</v>
      </c>
      <c r="C23" s="272"/>
      <c r="E23" s="180" t="s">
        <v>286</v>
      </c>
      <c r="F23" s="273"/>
      <c r="G23" s="274"/>
      <c r="H23" s="274"/>
      <c r="J23" s="178">
        <f t="shared" si="7"/>
        <v>10</v>
      </c>
      <c r="L23" s="233">
        <f t="shared" si="8"/>
        <v>2027</v>
      </c>
      <c r="M23" s="238">
        <f>ROUND(+'Res .95+% Res Furnace - NEW'!M23+'Res .95+% Res Furnace - Replace'!M23+'Programmable Tstats - Tier 1'!M23+'Programmable Tstats - Tier 2'!M23+'Residential Energy Assessments'!M23+'Comm 95+% Furnace - NEW'!M23+'Comm 95+% Furnace - Replace'!M23+'Comm Custom'!M23,0)</f>
        <v>6228</v>
      </c>
      <c r="N23" s="253"/>
      <c r="O23" s="238">
        <f>ROUND(+'Res .95+% Res Furnace - NEW'!O23+'Res .95+% Res Furnace - Replace'!O23+'Programmable Tstats - Tier 1'!O23+'Programmable Tstats - Tier 2'!O23+'Residential Energy Assessments'!O23+'Comm 95+% Furnace - NEW'!O23+'Comm 95+% Furnace - Replace'!O23+'Comm Custom'!O23,0)</f>
        <v>21175</v>
      </c>
      <c r="P23" s="253"/>
      <c r="Q23" s="238">
        <f>ROUND(+'Res .95+% Res Furnace - NEW'!Q23+'Res .95+% Res Furnace - Replace'!Q23+'Programmable Tstats - Tier 1'!Q23+'Programmable Tstats - Tier 2'!Q23+'Residential Energy Assessments'!Q23+'Comm 95+% Furnace - NEW'!Q23+'Comm 95+% Furnace - Replace'!Q23+'Comm Custom'!Q23,0)</f>
        <v>0</v>
      </c>
      <c r="R23" s="238">
        <f>ROUND(+'Res .95+% Res Furnace - NEW'!R23+'Res .95+% Res Furnace - Replace'!R23+'Programmable Tstats - Tier 1'!R23+'Programmable Tstats - Tier 2'!R23+'Residential Energy Assessments'!R23+'Comm 95+% Furnace - NEW'!R23+'Comm 95+% Furnace - Replace'!R23+'Comm Custom'!R23,0)</f>
        <v>21175</v>
      </c>
      <c r="S23" s="240">
        <f>ROUND(+'Res .95+% Res Furnace - NEW'!S23+'Res .95+% Res Furnace - Replace'!S23+'Programmable Tstats - Tier 1'!S23+'Programmable Tstats - Tier 2'!S23+'Residential Energy Assessments'!S23+'Comm 95+% Furnace - NEW'!S23+'Comm 95+% Furnace - Replace'!S23+'Comm Custom'!S23,0)</f>
        <v>62</v>
      </c>
      <c r="T23" s="254"/>
      <c r="U23" s="238">
        <f>ROUND(+'Res .95+% Res Furnace - NEW'!U23+'Res .95+% Res Furnace - Replace'!U23+'Programmable Tstats - Tier 1'!U23+'Programmable Tstats - Tier 2'!U23+'Residential Energy Assessments'!U23+'Comm 95+% Furnace - NEW'!U23+'Comm 95+% Furnace - Replace'!U23+'Comm Custom'!U23,0)</f>
        <v>10155</v>
      </c>
      <c r="V23" s="238">
        <f>ROUND(+'Res .95+% Res Furnace - NEW'!V23+'Res .95+% Res Furnace - Replace'!V23+'Programmable Tstats - Tier 1'!V23+'Programmable Tstats - Tier 2'!V23+'Residential Energy Assessments'!V23+'Comm 95+% Furnace - NEW'!V23+'Comm 95+% Furnace - Replace'!V23+'Comm Custom'!V23,0)</f>
        <v>31330</v>
      </c>
      <c r="W23" s="255"/>
      <c r="X23" s="238">
        <f>ROUND(+'Res .95+% Res Furnace - NEW'!X23+'Res .95+% Res Furnace - Replace'!X23+'Programmable Tstats - Tier 1'!X23+'Programmable Tstats - Tier 2'!X23+'Residential Energy Assessments'!X23+'Comm 95+% Furnace - NEW'!X23+'Comm 95+% Furnace - Replace'!X23+'Comm Custom'!X23,0)</f>
        <v>12023</v>
      </c>
      <c r="Y23" s="238">
        <f>ROUND(+'Res .95+% Res Furnace - NEW'!Y23+'Res .95+% Res Furnace - Replace'!Y23+'Programmable Tstats - Tier 1'!Y23+'Programmable Tstats - Tier 2'!Y23+'Residential Energy Assessments'!Y23+'Comm 95+% Furnace - NEW'!Y23+'Comm 95+% Furnace - Replace'!Y23+'Comm Custom'!Y23,0)</f>
        <v>0</v>
      </c>
      <c r="Z23" s="238">
        <f>ROUND(+'Res .95+% Res Furnace - NEW'!Z23+'Res .95+% Res Furnace - Replace'!Z23+'Programmable Tstats - Tier 1'!Z23+'Programmable Tstats - Tier 2'!Z23+'Residential Energy Assessments'!Z23+'Comm 95+% Furnace - NEW'!Z23+'Comm 95+% Furnace - Replace'!Z23+'Comm Custom'!Z23,0)</f>
        <v>0</v>
      </c>
      <c r="AA23" s="238">
        <f>ROUND(+'Res .95+% Res Furnace - NEW'!AA23+'Res .95+% Res Furnace - Replace'!AA23+'Programmable Tstats - Tier 1'!AA23+'Programmable Tstats - Tier 2'!AA23+'Residential Energy Assessments'!AA23+'Comm 95+% Furnace - NEW'!AA23+'Comm 95+% Furnace - Replace'!AA23+'Comm Custom'!AA23,0)</f>
        <v>12023</v>
      </c>
      <c r="AB23" s="238">
        <f>ROUND(+'Res .95+% Res Furnace - NEW'!AB23+'Res .95+% Res Furnace - Replace'!AB23+'Programmable Tstats - Tier 1'!AB23+'Programmable Tstats - Tier 2'!AB23+'Residential Energy Assessments'!AB23+'Comm 95+% Furnace - NEW'!AB23+'Comm 95+% Furnace - Replace'!AB23+'Comm Custom'!AB23,0)</f>
        <v>19307</v>
      </c>
      <c r="AE23" s="233">
        <f t="shared" si="9"/>
        <v>2027</v>
      </c>
      <c r="AF23" s="256">
        <f t="shared" si="0"/>
        <v>21175</v>
      </c>
      <c r="AG23" s="236">
        <f t="shared" si="1"/>
        <v>10155</v>
      </c>
      <c r="AH23" s="256">
        <f t="shared" si="22"/>
        <v>31330</v>
      </c>
      <c r="AJ23" s="257">
        <f t="shared" si="10"/>
        <v>0</v>
      </c>
      <c r="AK23" s="257">
        <f t="shared" si="10"/>
        <v>0</v>
      </c>
      <c r="AL23" s="258">
        <f t="shared" si="2"/>
        <v>0</v>
      </c>
      <c r="AN23" s="259">
        <f t="shared" si="11"/>
        <v>31330</v>
      </c>
      <c r="AQ23" s="233">
        <f t="shared" si="12"/>
        <v>2027</v>
      </c>
      <c r="AR23" s="256">
        <f t="shared" si="3"/>
        <v>21175</v>
      </c>
      <c r="AS23" s="256">
        <f t="shared" si="4"/>
        <v>10155</v>
      </c>
      <c r="AT23" s="260"/>
      <c r="AU23" s="238">
        <f>ROUND(+'Res .95+% Res Furnace - NEW'!AU23+'Res .95+% Res Furnace - Replace'!AU23+'Programmable Tstats - Tier 1'!AU23+'Programmable Tstats - Tier 2'!AU23+'Residential Energy Assessments'!AU23+'Comm 95+% Furnace - NEW'!AU23+'Comm 95+% Furnace - Replace'!AU23+'Comm Custom'!AU23,0)</f>
        <v>11713</v>
      </c>
      <c r="AV23" s="253"/>
      <c r="AW23" s="238">
        <f>ROUND(+'Res .95+% Res Furnace - NEW'!AW23+'Res .95+% Res Furnace - Replace'!AW23+'Programmable Tstats - Tier 1'!AW23+'Programmable Tstats - Tier 2'!AW23+'Residential Energy Assessments'!AW23+'Comm 95+% Furnace - NEW'!AW23+'Comm 95+% Furnace - Replace'!AW23+'Comm Custom'!AW23,0)</f>
        <v>2934</v>
      </c>
      <c r="AX23" s="260"/>
      <c r="AY23" s="261"/>
      <c r="AZ23" s="256">
        <f t="shared" si="13"/>
        <v>45977</v>
      </c>
      <c r="BA23" s="246"/>
      <c r="BB23" s="238">
        <f>ROUND(+'Res .95+% Res Furnace - NEW'!BB23+'Res .95+% Res Furnace - Replace'!BB23+'Programmable Tstats - Tier 1'!BB23+'Programmable Tstats - Tier 2'!BB23+'Residential Energy Assessments'!BB23+'Comm 95+% Furnace - NEW'!BB23+'Comm 95+% Furnace - Replace'!BB23+'Comm Custom'!BB23,0)</f>
        <v>0</v>
      </c>
      <c r="BC23" s="238">
        <f>ROUND(+'Res .95+% Res Furnace - NEW'!BC23+'Res .95+% Res Furnace - Replace'!BC23+'Programmable Tstats - Tier 1'!BC23+'Programmable Tstats - Tier 2'!BC23+'Residential Energy Assessments'!BC23+'Comm 95+% Furnace - NEW'!BC23+'Comm 95+% Furnace - Replace'!BC23+'Comm Custom'!BC23,0)</f>
        <v>0</v>
      </c>
      <c r="BD23" s="262">
        <f t="shared" si="14"/>
        <v>0</v>
      </c>
      <c r="BE23" s="256">
        <f t="shared" si="5"/>
        <v>45977</v>
      </c>
      <c r="BH23" s="233">
        <f t="shared" si="15"/>
        <v>2027</v>
      </c>
      <c r="BI23" s="238">
        <f>ROUND(+'Res .95+% Res Furnace - NEW'!BI23+'Res .95+% Res Furnace - Replace'!BI23+'Programmable Tstats - Tier 1'!BI23+'Programmable Tstats - Tier 2'!BI23+'Residential Energy Assessments'!BI23+'Comm 95+% Furnace - NEW'!BI23+'Comm 95+% Furnace - Replace'!BI23+'Comm Custom'!BI23,0)</f>
        <v>0</v>
      </c>
      <c r="BJ23" s="238">
        <f>ROUND(+'Res .95+% Res Furnace - NEW'!BJ23+'Res .95+% Res Furnace - Replace'!BJ23+'Programmable Tstats - Tier 1'!BJ23+'Programmable Tstats - Tier 2'!BJ23+'Residential Energy Assessments'!BJ23+'Comm 95+% Furnace - NEW'!BJ23+'Comm 95+% Furnace - Replace'!BJ23+'Comm Custom'!BJ23,0)</f>
        <v>6228</v>
      </c>
      <c r="BK23" s="263"/>
      <c r="BL23" s="238">
        <f>ROUND(+'Res .95+% Res Furnace - NEW'!BL23+'Res .95+% Res Furnace - Replace'!BL23+'Programmable Tstats - Tier 1'!BL23+'Programmable Tstats - Tier 2'!BL23+'Residential Energy Assessments'!BL23+'Comm 95+% Furnace - NEW'!BL23+'Comm 95+% Furnace - Replace'!BL23+'Comm Custom'!BL23,0)</f>
        <v>53814</v>
      </c>
      <c r="BM23" s="263"/>
      <c r="BN23" s="238">
        <f>ROUND(+'Res .95+% Res Furnace - NEW'!BN23+'Res .95+% Res Furnace - Replace'!BN23+'Programmable Tstats - Tier 1'!BN23+'Programmable Tstats - Tier 2'!BN23+'Residential Energy Assessments'!BN23+'Comm 95+% Furnace - NEW'!BN23+'Comm 95+% Furnace - Replace'!BN23+'Comm Custom'!BN23,0)</f>
        <v>50592</v>
      </c>
      <c r="BO23" s="264"/>
      <c r="BP23" s="256">
        <f t="shared" si="6"/>
        <v>104406</v>
      </c>
      <c r="BR23" s="238">
        <f>ROUND(+'Res .95+% Res Furnace - NEW'!BR23+'Res .95+% Res Furnace - Replace'!BR23+'Programmable Tstats - Tier 1'!BR23+'Programmable Tstats - Tier 2'!BR23+'Residential Energy Assessments'!BR23+'Comm 95+% Furnace - NEW'!BR23+'Comm 95+% Furnace - Replace'!BR23+'Comm Custom'!BR23,0)</f>
        <v>0</v>
      </c>
      <c r="BS23" s="256"/>
      <c r="BT23" s="256">
        <f t="shared" si="16"/>
        <v>104406</v>
      </c>
      <c r="BW23" s="233">
        <f t="shared" si="17"/>
        <v>2027</v>
      </c>
      <c r="BX23" s="256">
        <f t="shared" si="18"/>
        <v>21175</v>
      </c>
      <c r="BY23" s="265">
        <f t="shared" si="23"/>
        <v>10155</v>
      </c>
      <c r="BZ23" s="266">
        <f t="shared" si="19"/>
        <v>11713</v>
      </c>
      <c r="CA23" s="256">
        <f t="shared" si="20"/>
        <v>43043</v>
      </c>
      <c r="CC23" s="256">
        <f t="shared" si="24"/>
        <v>0</v>
      </c>
      <c r="CD23" s="256">
        <f t="shared" si="24"/>
        <v>0</v>
      </c>
      <c r="CE23" s="256">
        <f t="shared" si="25"/>
        <v>0</v>
      </c>
      <c r="CF23" s="256"/>
      <c r="CG23" s="256">
        <f t="shared" si="21"/>
        <v>43043</v>
      </c>
      <c r="DB23" s="178">
        <f>$J16</f>
        <v>3</v>
      </c>
    </row>
    <row r="24" spans="1:106">
      <c r="F24" s="236"/>
      <c r="G24" s="237"/>
      <c r="H24" s="237"/>
      <c r="J24" s="178">
        <f t="shared" si="7"/>
        <v>11</v>
      </c>
      <c r="L24" s="233">
        <f t="shared" si="8"/>
        <v>2028</v>
      </c>
      <c r="M24" s="238">
        <f>ROUND(+'Res .95+% Res Furnace - NEW'!M24+'Res .95+% Res Furnace - Replace'!M24+'Programmable Tstats - Tier 1'!M24+'Programmable Tstats - Tier 2'!M24+'Residential Energy Assessments'!M24+'Comm 95+% Furnace - NEW'!M24+'Comm 95+% Furnace - Replace'!M24+'Comm Custom'!M24,0)</f>
        <v>5357</v>
      </c>
      <c r="N24" s="253"/>
      <c r="O24" s="238">
        <f>ROUND(+'Res .95+% Res Furnace - NEW'!O24+'Res .95+% Res Furnace - Replace'!O24+'Programmable Tstats - Tier 1'!O24+'Programmable Tstats - Tier 2'!O24+'Residential Energy Assessments'!O24+'Comm 95+% Furnace - NEW'!O24+'Comm 95+% Furnace - Replace'!O24+'Comm Custom'!O24,0)</f>
        <v>18852</v>
      </c>
      <c r="P24" s="253"/>
      <c r="Q24" s="238">
        <f>ROUND(+'Res .95+% Res Furnace - NEW'!Q24+'Res .95+% Res Furnace - Replace'!Q24+'Programmable Tstats - Tier 1'!Q24+'Programmable Tstats - Tier 2'!Q24+'Residential Energy Assessments'!Q24+'Comm 95+% Furnace - NEW'!Q24+'Comm 95+% Furnace - Replace'!Q24+'Comm Custom'!Q24,0)</f>
        <v>0</v>
      </c>
      <c r="R24" s="238">
        <f>ROUND(+'Res .95+% Res Furnace - NEW'!R24+'Res .95+% Res Furnace - Replace'!R24+'Programmable Tstats - Tier 1'!R24+'Programmable Tstats - Tier 2'!R24+'Residential Energy Assessments'!R24+'Comm 95+% Furnace - NEW'!R24+'Comm 95+% Furnace - Replace'!R24+'Comm Custom'!R24,0)</f>
        <v>18852</v>
      </c>
      <c r="S24" s="240">
        <f>ROUND(+'Res .95+% Res Furnace - NEW'!S24+'Res .95+% Res Furnace - Replace'!S24+'Programmable Tstats - Tier 1'!S24+'Programmable Tstats - Tier 2'!S24+'Residential Energy Assessments'!S24+'Comm 95+% Furnace - NEW'!S24+'Comm 95+% Furnace - Replace'!S24+'Comm Custom'!S24,0)</f>
        <v>54</v>
      </c>
      <c r="T24" s="254"/>
      <c r="U24" s="238">
        <f>ROUND(+'Res .95+% Res Furnace - NEW'!U24+'Res .95+% Res Furnace - Replace'!U24+'Programmable Tstats - Tier 1'!U24+'Programmable Tstats - Tier 2'!U24+'Residential Energy Assessments'!U24+'Comm 95+% Furnace - NEW'!U24+'Comm 95+% Furnace - Replace'!U24+'Comm Custom'!U24,0)</f>
        <v>8845</v>
      </c>
      <c r="V24" s="238">
        <f>ROUND(+'Res .95+% Res Furnace - NEW'!V24+'Res .95+% Res Furnace - Replace'!V24+'Programmable Tstats - Tier 1'!V24+'Programmable Tstats - Tier 2'!V24+'Residential Energy Assessments'!V24+'Comm 95+% Furnace - NEW'!V24+'Comm 95+% Furnace - Replace'!V24+'Comm Custom'!V24,0)</f>
        <v>27697</v>
      </c>
      <c r="W24" s="255"/>
      <c r="X24" s="238">
        <f>ROUND(+'Res .95+% Res Furnace - NEW'!X24+'Res .95+% Res Furnace - Replace'!X24+'Programmable Tstats - Tier 1'!X24+'Programmable Tstats - Tier 2'!X24+'Residential Energy Assessments'!X24+'Comm 95+% Furnace - NEW'!X24+'Comm 95+% Furnace - Replace'!X24+'Comm Custom'!X24,0)</f>
        <v>10692</v>
      </c>
      <c r="Y24" s="238">
        <f>ROUND(+'Res .95+% Res Furnace - NEW'!Y24+'Res .95+% Res Furnace - Replace'!Y24+'Programmable Tstats - Tier 1'!Y24+'Programmable Tstats - Tier 2'!Y24+'Residential Energy Assessments'!Y24+'Comm 95+% Furnace - NEW'!Y24+'Comm 95+% Furnace - Replace'!Y24+'Comm Custom'!Y24,0)</f>
        <v>0</v>
      </c>
      <c r="Z24" s="238">
        <f>ROUND(+'Res .95+% Res Furnace - NEW'!Z24+'Res .95+% Res Furnace - Replace'!Z24+'Programmable Tstats - Tier 1'!Z24+'Programmable Tstats - Tier 2'!Z24+'Residential Energy Assessments'!Z24+'Comm 95+% Furnace - NEW'!Z24+'Comm 95+% Furnace - Replace'!Z24+'Comm Custom'!Z24,0)</f>
        <v>0</v>
      </c>
      <c r="AA24" s="238">
        <f>ROUND(+'Res .95+% Res Furnace - NEW'!AA24+'Res .95+% Res Furnace - Replace'!AA24+'Programmable Tstats - Tier 1'!AA24+'Programmable Tstats - Tier 2'!AA24+'Residential Energy Assessments'!AA24+'Comm 95+% Furnace - NEW'!AA24+'Comm 95+% Furnace - Replace'!AA24+'Comm Custom'!AA24,0)</f>
        <v>10692</v>
      </c>
      <c r="AB24" s="238">
        <f>ROUND(+'Res .95+% Res Furnace - NEW'!AB24+'Res .95+% Res Furnace - Replace'!AB24+'Programmable Tstats - Tier 1'!AB24+'Programmable Tstats - Tier 2'!AB24+'Residential Energy Assessments'!AB24+'Comm 95+% Furnace - NEW'!AB24+'Comm 95+% Furnace - Replace'!AB24+'Comm Custom'!AB24,0)</f>
        <v>17005</v>
      </c>
      <c r="AE24" s="233">
        <f t="shared" si="9"/>
        <v>2028</v>
      </c>
      <c r="AF24" s="256">
        <f t="shared" si="0"/>
        <v>18852</v>
      </c>
      <c r="AG24" s="236">
        <f t="shared" si="1"/>
        <v>8845</v>
      </c>
      <c r="AH24" s="256">
        <f t="shared" si="22"/>
        <v>27697</v>
      </c>
      <c r="AJ24" s="257">
        <f t="shared" si="10"/>
        <v>0</v>
      </c>
      <c r="AK24" s="257">
        <f t="shared" si="10"/>
        <v>0</v>
      </c>
      <c r="AL24" s="258">
        <f t="shared" si="2"/>
        <v>0</v>
      </c>
      <c r="AN24" s="259">
        <f t="shared" si="11"/>
        <v>27697</v>
      </c>
      <c r="AQ24" s="233">
        <f t="shared" si="12"/>
        <v>2028</v>
      </c>
      <c r="AR24" s="256">
        <f t="shared" si="3"/>
        <v>18852</v>
      </c>
      <c r="AS24" s="256">
        <f t="shared" si="4"/>
        <v>8845</v>
      </c>
      <c r="AT24" s="260"/>
      <c r="AU24" s="238">
        <f>ROUND(+'Res .95+% Res Furnace - NEW'!AU24+'Res .95+% Res Furnace - Replace'!AU24+'Programmable Tstats - Tier 1'!AU24+'Programmable Tstats - Tier 2'!AU24+'Residential Energy Assessments'!AU24+'Comm 95+% Furnace - NEW'!AU24+'Comm 95+% Furnace - Replace'!AU24+'Comm Custom'!AU24,0)</f>
        <v>11779</v>
      </c>
      <c r="AV24" s="253"/>
      <c r="AW24" s="238">
        <f>ROUND(+'Res .95+% Res Furnace - NEW'!AW24+'Res .95+% Res Furnace - Replace'!AW24+'Programmable Tstats - Tier 1'!AW24+'Programmable Tstats - Tier 2'!AW24+'Residential Energy Assessments'!AW24+'Comm 95+% Furnace - NEW'!AW24+'Comm 95+% Furnace - Replace'!AW24+'Comm Custom'!AW24,0)</f>
        <v>2576</v>
      </c>
      <c r="AX24" s="260"/>
      <c r="AY24" s="261"/>
      <c r="AZ24" s="256">
        <f t="shared" si="13"/>
        <v>42052</v>
      </c>
      <c r="BA24" s="246"/>
      <c r="BB24" s="238">
        <f>ROUND(+'Res .95+% Res Furnace - NEW'!BB24+'Res .95+% Res Furnace - Replace'!BB24+'Programmable Tstats - Tier 1'!BB24+'Programmable Tstats - Tier 2'!BB24+'Residential Energy Assessments'!BB24+'Comm 95+% Furnace - NEW'!BB24+'Comm 95+% Furnace - Replace'!BB24+'Comm Custom'!BB24,0)</f>
        <v>0</v>
      </c>
      <c r="BC24" s="238">
        <f>ROUND(+'Res .95+% Res Furnace - NEW'!BC24+'Res .95+% Res Furnace - Replace'!BC24+'Programmable Tstats - Tier 1'!BC24+'Programmable Tstats - Tier 2'!BC24+'Residential Energy Assessments'!BC24+'Comm 95+% Furnace - NEW'!BC24+'Comm 95+% Furnace - Replace'!BC24+'Comm Custom'!BC24,0)</f>
        <v>0</v>
      </c>
      <c r="BD24" s="262">
        <f t="shared" si="14"/>
        <v>0</v>
      </c>
      <c r="BE24" s="256">
        <f t="shared" si="5"/>
        <v>42052</v>
      </c>
      <c r="BH24" s="233">
        <f t="shared" si="15"/>
        <v>2028</v>
      </c>
      <c r="BI24" s="238">
        <f>ROUND(+'Res .95+% Res Furnace - NEW'!BI24+'Res .95+% Res Furnace - Replace'!BI24+'Programmable Tstats - Tier 1'!BI24+'Programmable Tstats - Tier 2'!BI24+'Residential Energy Assessments'!BI24+'Comm 95+% Furnace - NEW'!BI24+'Comm 95+% Furnace - Replace'!BI24+'Comm Custom'!BI24,0)</f>
        <v>0</v>
      </c>
      <c r="BJ24" s="238">
        <f>ROUND(+'Res .95+% Res Furnace - NEW'!BJ24+'Res .95+% Res Furnace - Replace'!BJ24+'Programmable Tstats - Tier 1'!BJ24+'Programmable Tstats - Tier 2'!BJ24+'Residential Energy Assessments'!BJ24+'Comm 95+% Furnace - NEW'!BJ24+'Comm 95+% Furnace - Replace'!BJ24+'Comm Custom'!BJ24,0)</f>
        <v>5357</v>
      </c>
      <c r="BK24" s="263"/>
      <c r="BL24" s="238">
        <f>ROUND(+'Res .95+% Res Furnace - NEW'!BL24+'Res .95+% Res Furnace - Replace'!BL24+'Programmable Tstats - Tier 1'!BL24+'Programmable Tstats - Tier 2'!BL24+'Residential Energy Assessments'!BL24+'Comm 95+% Furnace - NEW'!BL24+'Comm 95+% Furnace - Replace'!BL24+'Comm Custom'!BL24,0)</f>
        <v>47875</v>
      </c>
      <c r="BM24" s="263"/>
      <c r="BN24" s="238">
        <f>ROUND(+'Res .95+% Res Furnace - NEW'!BN24+'Res .95+% Res Furnace - Replace'!BN24+'Programmable Tstats - Tier 1'!BN24+'Programmable Tstats - Tier 2'!BN24+'Residential Energy Assessments'!BN24+'Comm 95+% Furnace - NEW'!BN24+'Comm 95+% Furnace - Replace'!BN24+'Comm Custom'!BN24,0)</f>
        <v>51358</v>
      </c>
      <c r="BO24" s="264"/>
      <c r="BP24" s="256">
        <f t="shared" si="6"/>
        <v>99233</v>
      </c>
      <c r="BR24" s="238">
        <f>ROUND(+'Res .95+% Res Furnace - NEW'!BR24+'Res .95+% Res Furnace - Replace'!BR24+'Programmable Tstats - Tier 1'!BR24+'Programmable Tstats - Tier 2'!BR24+'Residential Energy Assessments'!BR24+'Comm 95+% Furnace - NEW'!BR24+'Comm 95+% Furnace - Replace'!BR24+'Comm Custom'!BR24,0)</f>
        <v>0</v>
      </c>
      <c r="BS24" s="256"/>
      <c r="BT24" s="256">
        <f t="shared" si="16"/>
        <v>99233</v>
      </c>
      <c r="BW24" s="233">
        <f t="shared" si="17"/>
        <v>2028</v>
      </c>
      <c r="BX24" s="256">
        <f t="shared" si="18"/>
        <v>18852</v>
      </c>
      <c r="BY24" s="265">
        <f t="shared" si="23"/>
        <v>8845</v>
      </c>
      <c r="BZ24" s="266">
        <f t="shared" si="19"/>
        <v>11779</v>
      </c>
      <c r="CA24" s="256">
        <f t="shared" si="20"/>
        <v>39476</v>
      </c>
      <c r="CC24" s="256">
        <f t="shared" si="24"/>
        <v>0</v>
      </c>
      <c r="CD24" s="256">
        <f t="shared" si="24"/>
        <v>0</v>
      </c>
      <c r="CE24" s="256">
        <f t="shared" si="25"/>
        <v>0</v>
      </c>
      <c r="CF24" s="256"/>
      <c r="CG24" s="256">
        <f t="shared" si="21"/>
        <v>39476</v>
      </c>
      <c r="DB24" s="178">
        <f>$J17</f>
        <v>4</v>
      </c>
    </row>
    <row r="25" spans="1:106">
      <c r="A25" s="176" t="s">
        <v>287</v>
      </c>
      <c r="C25" s="219"/>
      <c r="E25" s="275" t="s">
        <v>288</v>
      </c>
      <c r="F25" s="276"/>
      <c r="G25" s="277"/>
      <c r="H25" s="277"/>
      <c r="J25" s="178">
        <f t="shared" si="7"/>
        <v>12</v>
      </c>
      <c r="L25" s="233">
        <f t="shared" si="8"/>
        <v>2029</v>
      </c>
      <c r="M25" s="238">
        <f>ROUND(+'Res .95+% Res Furnace - NEW'!M25+'Res .95+% Res Furnace - Replace'!M25+'Programmable Tstats - Tier 1'!M25+'Programmable Tstats - Tier 2'!M25+'Residential Energy Assessments'!M25+'Comm 95+% Furnace - NEW'!M25+'Comm 95+% Furnace - Replace'!M25+'Comm Custom'!M25,0)</f>
        <v>5357</v>
      </c>
      <c r="N25" s="253"/>
      <c r="O25" s="238">
        <f>ROUND(+'Res .95+% Res Furnace - NEW'!O25+'Res .95+% Res Furnace - Replace'!O25+'Programmable Tstats - Tier 1'!O25+'Programmable Tstats - Tier 2'!O25+'Residential Energy Assessments'!O25+'Comm 95+% Furnace - NEW'!O25+'Comm 95+% Furnace - Replace'!O25+'Comm Custom'!O25,0)</f>
        <v>19510</v>
      </c>
      <c r="P25" s="253"/>
      <c r="Q25" s="238">
        <f>ROUND(+'Res .95+% Res Furnace - NEW'!Q25+'Res .95+% Res Furnace - Replace'!Q25+'Programmable Tstats - Tier 1'!Q25+'Programmable Tstats - Tier 2'!Q25+'Residential Energy Assessments'!Q25+'Comm 95+% Furnace - NEW'!Q25+'Comm 95+% Furnace - Replace'!Q25+'Comm Custom'!Q25,0)</f>
        <v>0</v>
      </c>
      <c r="R25" s="238">
        <f>ROUND(+'Res .95+% Res Furnace - NEW'!R25+'Res .95+% Res Furnace - Replace'!R25+'Programmable Tstats - Tier 1'!R25+'Programmable Tstats - Tier 2'!R25+'Residential Energy Assessments'!R25+'Comm 95+% Furnace - NEW'!R25+'Comm 95+% Furnace - Replace'!R25+'Comm Custom'!R25,0)</f>
        <v>19510</v>
      </c>
      <c r="S25" s="240">
        <f>ROUND(+'Res .95+% Res Furnace - NEW'!S25+'Res .95+% Res Furnace - Replace'!S25+'Programmable Tstats - Tier 1'!S25+'Programmable Tstats - Tier 2'!S25+'Residential Energy Assessments'!S25+'Comm 95+% Furnace - NEW'!S25+'Comm 95+% Furnace - Replace'!S25+'Comm Custom'!S25,0)</f>
        <v>54</v>
      </c>
      <c r="T25" s="254"/>
      <c r="U25" s="238">
        <f>ROUND(+'Res .95+% Res Furnace - NEW'!U25+'Res .95+% Res Furnace - Replace'!U25+'Programmable Tstats - Tier 1'!U25+'Programmable Tstats - Tier 2'!U25+'Residential Energy Assessments'!U25+'Comm 95+% Furnace - NEW'!U25+'Comm 95+% Furnace - Replace'!U25+'Comm Custom'!U25,0)</f>
        <v>8898</v>
      </c>
      <c r="V25" s="238">
        <f>ROUND(+'Res .95+% Res Furnace - NEW'!V25+'Res .95+% Res Furnace - Replace'!V25+'Programmable Tstats - Tier 1'!V25+'Programmable Tstats - Tier 2'!V25+'Residential Energy Assessments'!V25+'Comm 95+% Furnace - NEW'!V25+'Comm 95+% Furnace - Replace'!V25+'Comm Custom'!V25,0)</f>
        <v>28408</v>
      </c>
      <c r="W25" s="255"/>
      <c r="X25" s="238">
        <f>ROUND(+'Res .95+% Res Furnace - NEW'!X25+'Res .95+% Res Furnace - Replace'!X25+'Programmable Tstats - Tier 1'!X25+'Programmable Tstats - Tier 2'!X25+'Residential Energy Assessments'!X25+'Comm 95+% Furnace - NEW'!X25+'Comm 95+% Furnace - Replace'!X25+'Comm Custom'!X25,0)</f>
        <v>11065</v>
      </c>
      <c r="Y25" s="238">
        <f>ROUND(+'Res .95+% Res Furnace - NEW'!Y25+'Res .95+% Res Furnace - Replace'!Y25+'Programmable Tstats - Tier 1'!Y25+'Programmable Tstats - Tier 2'!Y25+'Residential Energy Assessments'!Y25+'Comm 95+% Furnace - NEW'!Y25+'Comm 95+% Furnace - Replace'!Y25+'Comm Custom'!Y25,0)</f>
        <v>0</v>
      </c>
      <c r="Z25" s="238">
        <f>ROUND(+'Res .95+% Res Furnace - NEW'!Z25+'Res .95+% Res Furnace - Replace'!Z25+'Programmable Tstats - Tier 1'!Z25+'Programmable Tstats - Tier 2'!Z25+'Residential Energy Assessments'!Z25+'Comm 95+% Furnace - NEW'!Z25+'Comm 95+% Furnace - Replace'!Z25+'Comm Custom'!Z25,0)</f>
        <v>0</v>
      </c>
      <c r="AA25" s="238">
        <f>ROUND(+'Res .95+% Res Furnace - NEW'!AA25+'Res .95+% Res Furnace - Replace'!AA25+'Programmable Tstats - Tier 1'!AA25+'Programmable Tstats - Tier 2'!AA25+'Residential Energy Assessments'!AA25+'Comm 95+% Furnace - NEW'!AA25+'Comm 95+% Furnace - Replace'!AA25+'Comm Custom'!AA25,0)</f>
        <v>11065</v>
      </c>
      <c r="AB25" s="238">
        <f>ROUND(+'Res .95+% Res Furnace - NEW'!AB25+'Res .95+% Res Furnace - Replace'!AB25+'Programmable Tstats - Tier 1'!AB25+'Programmable Tstats - Tier 2'!AB25+'Residential Energy Assessments'!AB25+'Comm 95+% Furnace - NEW'!AB25+'Comm 95+% Furnace - Replace'!AB25+'Comm Custom'!AB25,0)</f>
        <v>17343</v>
      </c>
      <c r="AE25" s="233">
        <f t="shared" si="9"/>
        <v>2029</v>
      </c>
      <c r="AF25" s="256">
        <f t="shared" si="0"/>
        <v>19510</v>
      </c>
      <c r="AG25" s="236">
        <f t="shared" si="1"/>
        <v>8898</v>
      </c>
      <c r="AH25" s="256">
        <f t="shared" si="22"/>
        <v>28408</v>
      </c>
      <c r="AJ25" s="257">
        <f t="shared" si="10"/>
        <v>0</v>
      </c>
      <c r="AK25" s="257">
        <f t="shared" si="10"/>
        <v>0</v>
      </c>
      <c r="AL25" s="258">
        <f t="shared" si="2"/>
        <v>0</v>
      </c>
      <c r="AN25" s="259">
        <f t="shared" si="11"/>
        <v>28408</v>
      </c>
      <c r="AQ25" s="233">
        <f t="shared" si="12"/>
        <v>2029</v>
      </c>
      <c r="AR25" s="256">
        <f t="shared" si="3"/>
        <v>19510</v>
      </c>
      <c r="AS25" s="256">
        <f t="shared" si="4"/>
        <v>8898</v>
      </c>
      <c r="AT25" s="260"/>
      <c r="AU25" s="238">
        <f>ROUND(+'Res .95+% Res Furnace - NEW'!AU25+'Res .95+% Res Furnace - Replace'!AU25+'Programmable Tstats - Tier 1'!AU25+'Programmable Tstats - Tier 2'!AU25+'Residential Energy Assessments'!AU25+'Comm 95+% Furnace - NEW'!AU25+'Comm 95+% Furnace - Replace'!AU25+'Comm Custom'!AU25,0)</f>
        <v>12066</v>
      </c>
      <c r="AV25" s="253"/>
      <c r="AW25" s="238">
        <f>ROUND(+'Res .95+% Res Furnace - NEW'!AW25+'Res .95+% Res Furnace - Replace'!AW25+'Programmable Tstats - Tier 1'!AW25+'Programmable Tstats - Tier 2'!AW25+'Residential Energy Assessments'!AW25+'Comm 95+% Furnace - NEW'!AW25+'Comm 95+% Furnace - Replace'!AW25+'Comm Custom'!AW25,0)</f>
        <v>2630</v>
      </c>
      <c r="AX25" s="260"/>
      <c r="AY25" s="261"/>
      <c r="AZ25" s="256">
        <f t="shared" si="13"/>
        <v>43104</v>
      </c>
      <c r="BA25" s="246"/>
      <c r="BB25" s="238">
        <f>ROUND(+'Res .95+% Res Furnace - NEW'!BB25+'Res .95+% Res Furnace - Replace'!BB25+'Programmable Tstats - Tier 1'!BB25+'Programmable Tstats - Tier 2'!BB25+'Residential Energy Assessments'!BB25+'Comm 95+% Furnace - NEW'!BB25+'Comm 95+% Furnace - Replace'!BB25+'Comm Custom'!BB25,0)</f>
        <v>0</v>
      </c>
      <c r="BC25" s="238">
        <f>ROUND(+'Res .95+% Res Furnace - NEW'!BC25+'Res .95+% Res Furnace - Replace'!BC25+'Programmable Tstats - Tier 1'!BC25+'Programmable Tstats - Tier 2'!BC25+'Residential Energy Assessments'!BC25+'Comm 95+% Furnace - NEW'!BC25+'Comm 95+% Furnace - Replace'!BC25+'Comm Custom'!BC25,0)</f>
        <v>0</v>
      </c>
      <c r="BD25" s="262">
        <f t="shared" si="14"/>
        <v>0</v>
      </c>
      <c r="BE25" s="256">
        <f t="shared" si="5"/>
        <v>43104</v>
      </c>
      <c r="BH25" s="233">
        <f t="shared" si="15"/>
        <v>2029</v>
      </c>
      <c r="BI25" s="238">
        <f>ROUND(+'Res .95+% Res Furnace - NEW'!BI25+'Res .95+% Res Furnace - Replace'!BI25+'Programmable Tstats - Tier 1'!BI25+'Programmable Tstats - Tier 2'!BI25+'Residential Energy Assessments'!BI25+'Comm 95+% Furnace - NEW'!BI25+'Comm 95+% Furnace - Replace'!BI25+'Comm Custom'!BI25,0)</f>
        <v>0</v>
      </c>
      <c r="BJ25" s="238">
        <f>ROUND(+'Res .95+% Res Furnace - NEW'!BJ25+'Res .95+% Res Furnace - Replace'!BJ25+'Programmable Tstats - Tier 1'!BJ25+'Programmable Tstats - Tier 2'!BJ25+'Residential Energy Assessments'!BJ25+'Comm 95+% Furnace - NEW'!BJ25+'Comm 95+% Furnace - Replace'!BJ25+'Comm Custom'!BJ25,0)</f>
        <v>5357</v>
      </c>
      <c r="BK25" s="263"/>
      <c r="BL25" s="238">
        <f>ROUND(+'Res .95+% Res Furnace - NEW'!BL25+'Res .95+% Res Furnace - Replace'!BL25+'Programmable Tstats - Tier 1'!BL25+'Programmable Tstats - Tier 2'!BL25+'Residential Energy Assessments'!BL25+'Comm 95+% Furnace - NEW'!BL25+'Comm 95+% Furnace - Replace'!BL25+'Comm Custom'!BL25,0)</f>
        <v>49554</v>
      </c>
      <c r="BM25" s="263"/>
      <c r="BN25" s="238">
        <f>ROUND(+'Res .95+% Res Furnace - NEW'!BN25+'Res .95+% Res Furnace - Replace'!BN25+'Programmable Tstats - Tier 1'!BN25+'Programmable Tstats - Tier 2'!BN25+'Residential Energy Assessments'!BN25+'Comm 95+% Furnace - NEW'!BN25+'Comm 95+% Furnace - Replace'!BN25+'Comm Custom'!BN25,0)</f>
        <v>53081</v>
      </c>
      <c r="BO25" s="264"/>
      <c r="BP25" s="256">
        <f t="shared" si="6"/>
        <v>102635</v>
      </c>
      <c r="BR25" s="238">
        <f>ROUND(+'Res .95+% Res Furnace - NEW'!BR25+'Res .95+% Res Furnace - Replace'!BR25+'Programmable Tstats - Tier 1'!BR25+'Programmable Tstats - Tier 2'!BR25+'Residential Energy Assessments'!BR25+'Comm 95+% Furnace - NEW'!BR25+'Comm 95+% Furnace - Replace'!BR25+'Comm Custom'!BR25,0)</f>
        <v>0</v>
      </c>
      <c r="BS25" s="256"/>
      <c r="BT25" s="256">
        <f t="shared" si="16"/>
        <v>102635</v>
      </c>
      <c r="BW25" s="233">
        <f t="shared" si="17"/>
        <v>2029</v>
      </c>
      <c r="BX25" s="256">
        <f t="shared" si="18"/>
        <v>19510</v>
      </c>
      <c r="BY25" s="265">
        <f t="shared" si="23"/>
        <v>8898</v>
      </c>
      <c r="BZ25" s="266">
        <f t="shared" si="19"/>
        <v>12066</v>
      </c>
      <c r="CA25" s="256">
        <f t="shared" si="20"/>
        <v>40474</v>
      </c>
      <c r="CC25" s="256">
        <f t="shared" si="24"/>
        <v>0</v>
      </c>
      <c r="CD25" s="256">
        <f t="shared" si="24"/>
        <v>0</v>
      </c>
      <c r="CE25" s="256">
        <f t="shared" si="25"/>
        <v>0</v>
      </c>
      <c r="CF25" s="256"/>
      <c r="CG25" s="256">
        <f t="shared" si="21"/>
        <v>40474</v>
      </c>
      <c r="DB25" s="178"/>
    </row>
    <row r="26" spans="1:106">
      <c r="A26" s="180" t="s">
        <v>245</v>
      </c>
      <c r="C26" s="221"/>
      <c r="F26" s="236"/>
      <c r="G26" s="237"/>
      <c r="H26" s="237"/>
      <c r="J26" s="178">
        <f t="shared" si="7"/>
        <v>13</v>
      </c>
      <c r="L26" s="233">
        <f t="shared" si="8"/>
        <v>2030</v>
      </c>
      <c r="M26" s="238">
        <f>ROUND(+'Res .95+% Res Furnace - NEW'!M26+'Res .95+% Res Furnace - Replace'!M26+'Programmable Tstats - Tier 1'!M26+'Programmable Tstats - Tier 2'!M26+'Residential Energy Assessments'!M26+'Comm 95+% Furnace - NEW'!M26+'Comm 95+% Furnace - Replace'!M26+'Comm Custom'!M26,0)</f>
        <v>5357</v>
      </c>
      <c r="N26" s="253"/>
      <c r="O26" s="238">
        <f>ROUND(+'Res .95+% Res Furnace - NEW'!O26+'Res .95+% Res Furnace - Replace'!O26+'Programmable Tstats - Tier 1'!O26+'Programmable Tstats - Tier 2'!O26+'Residential Energy Assessments'!O26+'Comm 95+% Furnace - NEW'!O26+'Comm 95+% Furnace - Replace'!O26+'Comm Custom'!O26,0)</f>
        <v>20190</v>
      </c>
      <c r="P26" s="253"/>
      <c r="Q26" s="238">
        <f>ROUND(+'Res .95+% Res Furnace - NEW'!Q26+'Res .95+% Res Furnace - Replace'!Q26+'Programmable Tstats - Tier 1'!Q26+'Programmable Tstats - Tier 2'!Q26+'Residential Energy Assessments'!Q26+'Comm 95+% Furnace - NEW'!Q26+'Comm 95+% Furnace - Replace'!Q26+'Comm Custom'!Q26,0)</f>
        <v>0</v>
      </c>
      <c r="R26" s="238">
        <f>ROUND(+'Res .95+% Res Furnace - NEW'!R26+'Res .95+% Res Furnace - Replace'!R26+'Programmable Tstats - Tier 1'!R26+'Programmable Tstats - Tier 2'!R26+'Residential Energy Assessments'!R26+'Comm 95+% Furnace - NEW'!R26+'Comm 95+% Furnace - Replace'!R26+'Comm Custom'!R26,0)</f>
        <v>20190</v>
      </c>
      <c r="S26" s="240">
        <f>ROUND(+'Res .95+% Res Furnace - NEW'!S26+'Res .95+% Res Furnace - Replace'!S26+'Programmable Tstats - Tier 1'!S26+'Programmable Tstats - Tier 2'!S26+'Residential Energy Assessments'!S26+'Comm 95+% Furnace - NEW'!S26+'Comm 95+% Furnace - Replace'!S26+'Comm Custom'!S26,0)</f>
        <v>54</v>
      </c>
      <c r="T26" s="254"/>
      <c r="U26" s="238">
        <f>ROUND(+'Res .95+% Res Furnace - NEW'!U26+'Res .95+% Res Furnace - Replace'!U26+'Programmable Tstats - Tier 1'!U26+'Programmable Tstats - Tier 2'!U26+'Residential Energy Assessments'!U26+'Comm 95+% Furnace - NEW'!U26+'Comm 95+% Furnace - Replace'!U26+'Comm Custom'!U26,0)</f>
        <v>9004</v>
      </c>
      <c r="V26" s="238">
        <f>ROUND(+'Res .95+% Res Furnace - NEW'!V26+'Res .95+% Res Furnace - Replace'!V26+'Programmable Tstats - Tier 1'!V26+'Programmable Tstats - Tier 2'!V26+'Residential Energy Assessments'!V26+'Comm 95+% Furnace - NEW'!V26+'Comm 95+% Furnace - Replace'!V26+'Comm Custom'!V26,0)</f>
        <v>29194</v>
      </c>
      <c r="W26" s="255"/>
      <c r="X26" s="238">
        <f>ROUND(+'Res .95+% Res Furnace - NEW'!X26+'Res .95+% Res Furnace - Replace'!X26+'Programmable Tstats - Tier 1'!X26+'Programmable Tstats - Tier 2'!X26+'Residential Energy Assessments'!X26+'Comm 95+% Furnace - NEW'!X26+'Comm 95+% Furnace - Replace'!X26+'Comm Custom'!X26,0)</f>
        <v>11456</v>
      </c>
      <c r="Y26" s="238">
        <f>ROUND(+'Res .95+% Res Furnace - NEW'!Y26+'Res .95+% Res Furnace - Replace'!Y26+'Programmable Tstats - Tier 1'!Y26+'Programmable Tstats - Tier 2'!Y26+'Residential Energy Assessments'!Y26+'Comm 95+% Furnace - NEW'!Y26+'Comm 95+% Furnace - Replace'!Y26+'Comm Custom'!Y26,0)</f>
        <v>0</v>
      </c>
      <c r="Z26" s="238">
        <f>ROUND(+'Res .95+% Res Furnace - NEW'!Z26+'Res .95+% Res Furnace - Replace'!Z26+'Programmable Tstats - Tier 1'!Z26+'Programmable Tstats - Tier 2'!Z26+'Residential Energy Assessments'!Z26+'Comm 95+% Furnace - NEW'!Z26+'Comm 95+% Furnace - Replace'!Z26+'Comm Custom'!Z26,0)</f>
        <v>0</v>
      </c>
      <c r="AA26" s="238">
        <f>ROUND(+'Res .95+% Res Furnace - NEW'!AA26+'Res .95+% Res Furnace - Replace'!AA26+'Programmable Tstats - Tier 1'!AA26+'Programmable Tstats - Tier 2'!AA26+'Residential Energy Assessments'!AA26+'Comm 95+% Furnace - NEW'!AA26+'Comm 95+% Furnace - Replace'!AA26+'Comm Custom'!AA26,0)</f>
        <v>11456</v>
      </c>
      <c r="AB26" s="238">
        <f>ROUND(+'Res .95+% Res Furnace - NEW'!AB26+'Res .95+% Res Furnace - Replace'!AB26+'Programmable Tstats - Tier 1'!AB26+'Programmable Tstats - Tier 2'!AB26+'Residential Energy Assessments'!AB26+'Comm 95+% Furnace - NEW'!AB26+'Comm 95+% Furnace - Replace'!AB26+'Comm Custom'!AB26,0)</f>
        <v>17738</v>
      </c>
      <c r="AE26" s="233">
        <f t="shared" si="9"/>
        <v>2030</v>
      </c>
      <c r="AF26" s="256">
        <f t="shared" si="0"/>
        <v>20190</v>
      </c>
      <c r="AG26" s="236">
        <f t="shared" si="1"/>
        <v>9004</v>
      </c>
      <c r="AH26" s="256">
        <f t="shared" si="22"/>
        <v>29194</v>
      </c>
      <c r="AJ26" s="257">
        <f t="shared" si="10"/>
        <v>0</v>
      </c>
      <c r="AK26" s="257">
        <f t="shared" si="10"/>
        <v>0</v>
      </c>
      <c r="AL26" s="258">
        <f t="shared" si="2"/>
        <v>0</v>
      </c>
      <c r="AN26" s="259">
        <f t="shared" si="11"/>
        <v>29194</v>
      </c>
      <c r="AQ26" s="233">
        <f t="shared" si="12"/>
        <v>2030</v>
      </c>
      <c r="AR26" s="256">
        <f t="shared" si="3"/>
        <v>20190</v>
      </c>
      <c r="AS26" s="256">
        <f t="shared" si="4"/>
        <v>9004</v>
      </c>
      <c r="AT26" s="260"/>
      <c r="AU26" s="238">
        <f>ROUND(+'Res .95+% Res Furnace - NEW'!AU26+'Res .95+% Res Furnace - Replace'!AU26+'Programmable Tstats - Tier 1'!AU26+'Programmable Tstats - Tier 2'!AU26+'Residential Energy Assessments'!AU26+'Comm 95+% Furnace - NEW'!AU26+'Comm 95+% Furnace - Replace'!AU26+'Comm Custom'!AU26,0)</f>
        <v>12641</v>
      </c>
      <c r="AV26" s="253"/>
      <c r="AW26" s="238">
        <f>ROUND(+'Res .95+% Res Furnace - NEW'!AW26+'Res .95+% Res Furnace - Replace'!AW26+'Programmable Tstats - Tier 1'!AW26+'Programmable Tstats - Tier 2'!AW26+'Residential Energy Assessments'!AW26+'Comm 95+% Furnace - NEW'!AW26+'Comm 95+% Furnace - Replace'!AW26+'Comm Custom'!AW26,0)</f>
        <v>2690</v>
      </c>
      <c r="AX26" s="260"/>
      <c r="AY26" s="261"/>
      <c r="AZ26" s="256">
        <f t="shared" si="13"/>
        <v>44525</v>
      </c>
      <c r="BA26" s="246"/>
      <c r="BB26" s="238">
        <f>ROUND(+'Res .95+% Res Furnace - NEW'!BB26+'Res .95+% Res Furnace - Replace'!BB26+'Programmable Tstats - Tier 1'!BB26+'Programmable Tstats - Tier 2'!BB26+'Residential Energy Assessments'!BB26+'Comm 95+% Furnace - NEW'!BB26+'Comm 95+% Furnace - Replace'!BB26+'Comm Custom'!BB26,0)</f>
        <v>0</v>
      </c>
      <c r="BC26" s="238">
        <f>ROUND(+'Res .95+% Res Furnace - NEW'!BC26+'Res .95+% Res Furnace - Replace'!BC26+'Programmable Tstats - Tier 1'!BC26+'Programmable Tstats - Tier 2'!BC26+'Residential Energy Assessments'!BC26+'Comm 95+% Furnace - NEW'!BC26+'Comm 95+% Furnace - Replace'!BC26+'Comm Custom'!BC26,0)</f>
        <v>0</v>
      </c>
      <c r="BD26" s="262">
        <f t="shared" si="14"/>
        <v>0</v>
      </c>
      <c r="BE26" s="256">
        <f t="shared" si="5"/>
        <v>44525</v>
      </c>
      <c r="BH26" s="233">
        <f t="shared" si="15"/>
        <v>2030</v>
      </c>
      <c r="BI26" s="238">
        <f>ROUND(+'Res .95+% Res Furnace - NEW'!BI26+'Res .95+% Res Furnace - Replace'!BI26+'Programmable Tstats - Tier 1'!BI26+'Programmable Tstats - Tier 2'!BI26+'Residential Energy Assessments'!BI26+'Comm 95+% Furnace - NEW'!BI26+'Comm 95+% Furnace - Replace'!BI26+'Comm Custom'!BI26,0)</f>
        <v>0</v>
      </c>
      <c r="BJ26" s="238">
        <f>ROUND(+'Res .95+% Res Furnace - NEW'!BJ26+'Res .95+% Res Furnace - Replace'!BJ26+'Programmable Tstats - Tier 1'!BJ26+'Programmable Tstats - Tier 2'!BJ26+'Residential Energy Assessments'!BJ26+'Comm 95+% Furnace - NEW'!BJ26+'Comm 95+% Furnace - Replace'!BJ26+'Comm Custom'!BJ26,0)</f>
        <v>5357</v>
      </c>
      <c r="BK26" s="263"/>
      <c r="BL26" s="238">
        <f>ROUND(+'Res .95+% Res Furnace - NEW'!BL26+'Res .95+% Res Furnace - Replace'!BL26+'Programmable Tstats - Tier 1'!BL26+'Programmable Tstats - Tier 2'!BL26+'Residential Energy Assessments'!BL26+'Comm 95+% Furnace - NEW'!BL26+'Comm 95+% Furnace - Replace'!BL26+'Comm Custom'!BL26,0)</f>
        <v>51288</v>
      </c>
      <c r="BM26" s="263"/>
      <c r="BN26" s="238">
        <f>ROUND(+'Res .95+% Res Furnace - NEW'!BN26+'Res .95+% Res Furnace - Replace'!BN26+'Programmable Tstats - Tier 1'!BN26+'Programmable Tstats - Tier 2'!BN26+'Residential Energy Assessments'!BN26+'Comm 95+% Furnace - NEW'!BN26+'Comm 95+% Furnace - Replace'!BN26+'Comm Custom'!BN26,0)</f>
        <v>54805</v>
      </c>
      <c r="BO26" s="264"/>
      <c r="BP26" s="256">
        <f t="shared" si="6"/>
        <v>106093</v>
      </c>
      <c r="BR26" s="238">
        <f>ROUND(+'Res .95+% Res Furnace - NEW'!BR26+'Res .95+% Res Furnace - Replace'!BR26+'Programmable Tstats - Tier 1'!BR26+'Programmable Tstats - Tier 2'!BR26+'Residential Energy Assessments'!BR26+'Comm 95+% Furnace - NEW'!BR26+'Comm 95+% Furnace - Replace'!BR26+'Comm Custom'!BR26,0)</f>
        <v>0</v>
      </c>
      <c r="BS26" s="256"/>
      <c r="BT26" s="256">
        <f t="shared" si="16"/>
        <v>106093</v>
      </c>
      <c r="BW26" s="233">
        <f t="shared" si="17"/>
        <v>2030</v>
      </c>
      <c r="BX26" s="256">
        <f t="shared" si="18"/>
        <v>20190</v>
      </c>
      <c r="BY26" s="265">
        <f t="shared" si="23"/>
        <v>9004</v>
      </c>
      <c r="BZ26" s="266">
        <f t="shared" si="19"/>
        <v>12641</v>
      </c>
      <c r="CA26" s="256">
        <f t="shared" si="20"/>
        <v>41835</v>
      </c>
      <c r="CC26" s="256">
        <f t="shared" si="24"/>
        <v>0</v>
      </c>
      <c r="CD26" s="256">
        <f t="shared" si="24"/>
        <v>0</v>
      </c>
      <c r="CE26" s="256">
        <f t="shared" si="25"/>
        <v>0</v>
      </c>
      <c r="CF26" s="256"/>
      <c r="CG26" s="256">
        <f t="shared" si="21"/>
        <v>41835</v>
      </c>
      <c r="DB26" s="178"/>
    </row>
    <row r="27" spans="1:106">
      <c r="A27" s="180"/>
      <c r="C27" s="221"/>
      <c r="E27" s="180" t="s">
        <v>289</v>
      </c>
      <c r="F27" s="265"/>
      <c r="G27" s="238"/>
      <c r="H27" s="238"/>
      <c r="J27" s="178">
        <f t="shared" si="7"/>
        <v>14</v>
      </c>
      <c r="L27" s="233">
        <f t="shared" si="8"/>
        <v>2031</v>
      </c>
      <c r="M27" s="238">
        <f>ROUND(+'Res .95+% Res Furnace - NEW'!M27+'Res .95+% Res Furnace - Replace'!M27+'Programmable Tstats - Tier 1'!M27+'Programmable Tstats - Tier 2'!M27+'Residential Energy Assessments'!M27+'Comm 95+% Furnace - NEW'!M27+'Comm 95+% Furnace - Replace'!M27+'Comm Custom'!M27,0)</f>
        <v>5357</v>
      </c>
      <c r="N27" s="253"/>
      <c r="O27" s="238">
        <f>ROUND(+'Res .95+% Res Furnace - NEW'!O27+'Res .95+% Res Furnace - Replace'!O27+'Programmable Tstats - Tier 1'!O27+'Programmable Tstats - Tier 2'!O27+'Residential Energy Assessments'!O27+'Comm 95+% Furnace - NEW'!O27+'Comm 95+% Furnace - Replace'!O27+'Comm Custom'!O27,0)</f>
        <v>20898</v>
      </c>
      <c r="P27" s="253"/>
      <c r="Q27" s="238">
        <f>ROUND(+'Res .95+% Res Furnace - NEW'!Q27+'Res .95+% Res Furnace - Replace'!Q27+'Programmable Tstats - Tier 1'!Q27+'Programmable Tstats - Tier 2'!Q27+'Residential Energy Assessments'!Q27+'Comm 95+% Furnace - NEW'!Q27+'Comm 95+% Furnace - Replace'!Q27+'Comm Custom'!Q27,0)</f>
        <v>0</v>
      </c>
      <c r="R27" s="238">
        <f>ROUND(+'Res .95+% Res Furnace - NEW'!R27+'Res .95+% Res Furnace - Replace'!R27+'Programmable Tstats - Tier 1'!R27+'Programmable Tstats - Tier 2'!R27+'Residential Energy Assessments'!R27+'Comm 95+% Furnace - NEW'!R27+'Comm 95+% Furnace - Replace'!R27+'Comm Custom'!R27,0)</f>
        <v>20898</v>
      </c>
      <c r="S27" s="240">
        <f>ROUND(+'Res .95+% Res Furnace - NEW'!S27+'Res .95+% Res Furnace - Replace'!S27+'Programmable Tstats - Tier 1'!S27+'Programmable Tstats - Tier 2'!S27+'Residential Energy Assessments'!S27+'Comm 95+% Furnace - NEW'!S27+'Comm 95+% Furnace - Replace'!S27+'Comm Custom'!S27,0)</f>
        <v>54</v>
      </c>
      <c r="T27" s="254"/>
      <c r="U27" s="238">
        <f>ROUND(+'Res .95+% Res Furnace - NEW'!U27+'Res .95+% Res Furnace - Replace'!U27+'Programmable Tstats - Tier 1'!U27+'Programmable Tstats - Tier 2'!U27+'Residential Energy Assessments'!U27+'Comm 95+% Furnace - NEW'!U27+'Comm 95+% Furnace - Replace'!U27+'Comm Custom'!U27,0)</f>
        <v>9112</v>
      </c>
      <c r="V27" s="238">
        <f>ROUND(+'Res .95+% Res Furnace - NEW'!V27+'Res .95+% Res Furnace - Replace'!V27+'Programmable Tstats - Tier 1'!V27+'Programmable Tstats - Tier 2'!V27+'Residential Energy Assessments'!V27+'Comm 95+% Furnace - NEW'!V27+'Comm 95+% Furnace - Replace'!V27+'Comm Custom'!V27,0)</f>
        <v>30010</v>
      </c>
      <c r="W27" s="255"/>
      <c r="X27" s="238">
        <f>ROUND(+'Res .95+% Res Furnace - NEW'!X27+'Res .95+% Res Furnace - Replace'!X27+'Programmable Tstats - Tier 1'!X27+'Programmable Tstats - Tier 2'!X27+'Residential Energy Assessments'!X27+'Comm 95+% Furnace - NEW'!X27+'Comm 95+% Furnace - Replace'!X27+'Comm Custom'!X27,0)</f>
        <v>11855</v>
      </c>
      <c r="Y27" s="238">
        <f>ROUND(+'Res .95+% Res Furnace - NEW'!Y27+'Res .95+% Res Furnace - Replace'!Y27+'Programmable Tstats - Tier 1'!Y27+'Programmable Tstats - Tier 2'!Y27+'Residential Energy Assessments'!Y27+'Comm 95+% Furnace - NEW'!Y27+'Comm 95+% Furnace - Replace'!Y27+'Comm Custom'!Y27,0)</f>
        <v>0</v>
      </c>
      <c r="Z27" s="238">
        <f>ROUND(+'Res .95+% Res Furnace - NEW'!Z27+'Res .95+% Res Furnace - Replace'!Z27+'Programmable Tstats - Tier 1'!Z27+'Programmable Tstats - Tier 2'!Z27+'Residential Energy Assessments'!Z27+'Comm 95+% Furnace - NEW'!Z27+'Comm 95+% Furnace - Replace'!Z27+'Comm Custom'!Z27,0)</f>
        <v>0</v>
      </c>
      <c r="AA27" s="238">
        <f>ROUND(+'Res .95+% Res Furnace - NEW'!AA27+'Res .95+% Res Furnace - Replace'!AA27+'Programmable Tstats - Tier 1'!AA27+'Programmable Tstats - Tier 2'!AA27+'Residential Energy Assessments'!AA27+'Comm 95+% Furnace - NEW'!AA27+'Comm 95+% Furnace - Replace'!AA27+'Comm Custom'!AA27,0)</f>
        <v>11855</v>
      </c>
      <c r="AB27" s="238">
        <f>ROUND(+'Res .95+% Res Furnace - NEW'!AB27+'Res .95+% Res Furnace - Replace'!AB27+'Programmable Tstats - Tier 1'!AB27+'Programmable Tstats - Tier 2'!AB27+'Residential Energy Assessments'!AB27+'Comm 95+% Furnace - NEW'!AB27+'Comm 95+% Furnace - Replace'!AB27+'Comm Custom'!AB27,0)</f>
        <v>18155</v>
      </c>
      <c r="AE27" s="233">
        <f t="shared" si="9"/>
        <v>2031</v>
      </c>
      <c r="AF27" s="256">
        <f t="shared" si="0"/>
        <v>20898</v>
      </c>
      <c r="AG27" s="236">
        <f t="shared" si="1"/>
        <v>9112</v>
      </c>
      <c r="AH27" s="256">
        <f t="shared" si="22"/>
        <v>30010</v>
      </c>
      <c r="AJ27" s="257">
        <f t="shared" si="10"/>
        <v>0</v>
      </c>
      <c r="AK27" s="257">
        <f t="shared" si="10"/>
        <v>0</v>
      </c>
      <c r="AL27" s="258">
        <f t="shared" si="2"/>
        <v>0</v>
      </c>
      <c r="AN27" s="259">
        <f t="shared" si="11"/>
        <v>30010</v>
      </c>
      <c r="AQ27" s="233">
        <f t="shared" si="12"/>
        <v>2031</v>
      </c>
      <c r="AR27" s="256">
        <f t="shared" si="3"/>
        <v>20898</v>
      </c>
      <c r="AS27" s="256">
        <f t="shared" si="4"/>
        <v>9112</v>
      </c>
      <c r="AT27" s="260"/>
      <c r="AU27" s="238">
        <f>ROUND(+'Res .95+% Res Furnace - NEW'!AU27+'Res .95+% Res Furnace - Replace'!AU27+'Programmable Tstats - Tier 1'!AU27+'Programmable Tstats - Tier 2'!AU27+'Residential Energy Assessments'!AU27+'Comm 95+% Furnace - NEW'!AU27+'Comm 95+% Furnace - Replace'!AU27+'Comm Custom'!AU27,0)</f>
        <v>12928</v>
      </c>
      <c r="AV27" s="253"/>
      <c r="AW27" s="238">
        <f>ROUND(+'Res .95+% Res Furnace - NEW'!AW27+'Res .95+% Res Furnace - Replace'!AW27+'Programmable Tstats - Tier 1'!AW27+'Programmable Tstats - Tier 2'!AW27+'Residential Energy Assessments'!AW27+'Comm 95+% Furnace - NEW'!AW27+'Comm 95+% Furnace - Replace'!AW27+'Comm Custom'!AW27,0)</f>
        <v>2747</v>
      </c>
      <c r="AX27" s="260"/>
      <c r="AY27" s="261"/>
      <c r="AZ27" s="256">
        <f t="shared" si="13"/>
        <v>45685</v>
      </c>
      <c r="BA27" s="246"/>
      <c r="BB27" s="238">
        <f>ROUND(+'Res .95+% Res Furnace - NEW'!BB27+'Res .95+% Res Furnace - Replace'!BB27+'Programmable Tstats - Tier 1'!BB27+'Programmable Tstats - Tier 2'!BB27+'Residential Energy Assessments'!BB27+'Comm 95+% Furnace - NEW'!BB27+'Comm 95+% Furnace - Replace'!BB27+'Comm Custom'!BB27,0)</f>
        <v>0</v>
      </c>
      <c r="BC27" s="238">
        <f>ROUND(+'Res .95+% Res Furnace - NEW'!BC27+'Res .95+% Res Furnace - Replace'!BC27+'Programmable Tstats - Tier 1'!BC27+'Programmable Tstats - Tier 2'!BC27+'Residential Energy Assessments'!BC27+'Comm 95+% Furnace - NEW'!BC27+'Comm 95+% Furnace - Replace'!BC27+'Comm Custom'!BC27,0)</f>
        <v>0</v>
      </c>
      <c r="BD27" s="262">
        <f t="shared" si="14"/>
        <v>0</v>
      </c>
      <c r="BE27" s="256">
        <f t="shared" si="5"/>
        <v>45685</v>
      </c>
      <c r="BH27" s="233">
        <f t="shared" si="15"/>
        <v>2031</v>
      </c>
      <c r="BI27" s="238">
        <f>ROUND(+'Res .95+% Res Furnace - NEW'!BI27+'Res .95+% Res Furnace - Replace'!BI27+'Programmable Tstats - Tier 1'!BI27+'Programmable Tstats - Tier 2'!BI27+'Residential Energy Assessments'!BI27+'Comm 95+% Furnace - NEW'!BI27+'Comm 95+% Furnace - Replace'!BI27+'Comm Custom'!BI27,0)</f>
        <v>0</v>
      </c>
      <c r="BJ27" s="238">
        <f>ROUND(+'Res .95+% Res Furnace - NEW'!BJ27+'Res .95+% Res Furnace - Replace'!BJ27+'Programmable Tstats - Tier 1'!BJ27+'Programmable Tstats - Tier 2'!BJ27+'Residential Energy Assessments'!BJ27+'Comm 95+% Furnace - NEW'!BJ27+'Comm 95+% Furnace - Replace'!BJ27+'Comm Custom'!BJ27,0)</f>
        <v>5357</v>
      </c>
      <c r="BK27" s="263"/>
      <c r="BL27" s="238">
        <f>ROUND(+'Res .95+% Res Furnace - NEW'!BL27+'Res .95+% Res Furnace - Replace'!BL27+'Programmable Tstats - Tier 1'!BL27+'Programmable Tstats - Tier 2'!BL27+'Residential Energy Assessments'!BL27+'Comm 95+% Furnace - NEW'!BL27+'Comm 95+% Furnace - Replace'!BL27+'Comm Custom'!BL27,0)</f>
        <v>53080</v>
      </c>
      <c r="BM27" s="263"/>
      <c r="BN27" s="238">
        <f>ROUND(+'Res .95+% Res Furnace - NEW'!BN27+'Res .95+% Res Furnace - Replace'!BN27+'Programmable Tstats - Tier 1'!BN27+'Programmable Tstats - Tier 2'!BN27+'Residential Energy Assessments'!BN27+'Comm 95+% Furnace - NEW'!BN27+'Comm 95+% Furnace - Replace'!BN27+'Comm Custom'!BN27,0)</f>
        <v>56816</v>
      </c>
      <c r="BO27" s="264"/>
      <c r="BP27" s="256">
        <f t="shared" si="6"/>
        <v>109896</v>
      </c>
      <c r="BR27" s="238">
        <f>ROUND(+'Res .95+% Res Furnace - NEW'!BR27+'Res .95+% Res Furnace - Replace'!BR27+'Programmable Tstats - Tier 1'!BR27+'Programmable Tstats - Tier 2'!BR27+'Residential Energy Assessments'!BR27+'Comm 95+% Furnace - NEW'!BR27+'Comm 95+% Furnace - Replace'!BR27+'Comm Custom'!BR27,0)</f>
        <v>0</v>
      </c>
      <c r="BS27" s="256"/>
      <c r="BT27" s="256">
        <f t="shared" si="16"/>
        <v>109896</v>
      </c>
      <c r="BW27" s="233">
        <f t="shared" si="17"/>
        <v>2031</v>
      </c>
      <c r="BX27" s="256">
        <f t="shared" si="18"/>
        <v>20898</v>
      </c>
      <c r="BY27" s="265">
        <f t="shared" si="23"/>
        <v>9112</v>
      </c>
      <c r="BZ27" s="266">
        <f t="shared" si="19"/>
        <v>12928</v>
      </c>
      <c r="CA27" s="256">
        <f t="shared" si="20"/>
        <v>42938</v>
      </c>
      <c r="CC27" s="256">
        <f t="shared" si="24"/>
        <v>0</v>
      </c>
      <c r="CD27" s="256">
        <f t="shared" si="24"/>
        <v>0</v>
      </c>
      <c r="CE27" s="256">
        <f t="shared" si="25"/>
        <v>0</v>
      </c>
      <c r="CF27" s="256"/>
      <c r="CG27" s="256">
        <f t="shared" si="21"/>
        <v>42938</v>
      </c>
      <c r="DB27" s="178"/>
    </row>
    <row r="28" spans="1:106">
      <c r="A28" s="180" t="s">
        <v>290</v>
      </c>
      <c r="C28" s="219"/>
      <c r="E28" s="180" t="s">
        <v>291</v>
      </c>
      <c r="F28" s="265"/>
      <c r="G28" s="238"/>
      <c r="H28" s="238"/>
      <c r="J28" s="178">
        <f t="shared" si="7"/>
        <v>15</v>
      </c>
      <c r="L28" s="233">
        <f t="shared" si="8"/>
        <v>2032</v>
      </c>
      <c r="M28" s="238">
        <f>ROUND(+'Res .95+% Res Furnace - NEW'!M28+'Res .95+% Res Furnace - Replace'!M28+'Programmable Tstats - Tier 1'!M28+'Programmable Tstats - Tier 2'!M28+'Residential Energy Assessments'!M28+'Comm 95+% Furnace - NEW'!M28+'Comm 95+% Furnace - Replace'!M28+'Comm Custom'!M28,0)</f>
        <v>5357</v>
      </c>
      <c r="N28" s="253"/>
      <c r="O28" s="238">
        <f>ROUND(+'Res .95+% Res Furnace - NEW'!O28+'Res .95+% Res Furnace - Replace'!O28+'Programmable Tstats - Tier 1'!O28+'Programmable Tstats - Tier 2'!O28+'Residential Energy Assessments'!O28+'Comm 95+% Furnace - NEW'!O28+'Comm 95+% Furnace - Replace'!O28+'Comm Custom'!O28,0)</f>
        <v>21631</v>
      </c>
      <c r="P28" s="253"/>
      <c r="Q28" s="238">
        <f>ROUND(+'Res .95+% Res Furnace - NEW'!Q28+'Res .95+% Res Furnace - Replace'!Q28+'Programmable Tstats - Tier 1'!Q28+'Programmable Tstats - Tier 2'!Q28+'Residential Energy Assessments'!Q28+'Comm 95+% Furnace - NEW'!Q28+'Comm 95+% Furnace - Replace'!Q28+'Comm Custom'!Q28,0)</f>
        <v>0</v>
      </c>
      <c r="R28" s="238">
        <f>ROUND(+'Res .95+% Res Furnace - NEW'!R28+'Res .95+% Res Furnace - Replace'!R28+'Programmable Tstats - Tier 1'!R28+'Programmable Tstats - Tier 2'!R28+'Residential Energy Assessments'!R28+'Comm 95+% Furnace - NEW'!R28+'Comm 95+% Furnace - Replace'!R28+'Comm Custom'!R28,0)</f>
        <v>21631</v>
      </c>
      <c r="S28" s="240">
        <f>ROUND(+'Res .95+% Res Furnace - NEW'!S28+'Res .95+% Res Furnace - Replace'!S28+'Programmable Tstats - Tier 1'!S28+'Programmable Tstats - Tier 2'!S28+'Residential Energy Assessments'!S28+'Comm 95+% Furnace - NEW'!S28+'Comm 95+% Furnace - Replace'!S28+'Comm Custom'!S28,0)</f>
        <v>54</v>
      </c>
      <c r="T28" s="254"/>
      <c r="U28" s="238">
        <f>ROUND(+'Res .95+% Res Furnace - NEW'!U28+'Res .95+% Res Furnace - Replace'!U28+'Programmable Tstats - Tier 1'!U28+'Programmable Tstats - Tier 2'!U28+'Residential Energy Assessments'!U28+'Comm 95+% Furnace - NEW'!U28+'Comm 95+% Furnace - Replace'!U28+'Comm Custom'!U28,0)</f>
        <v>9165</v>
      </c>
      <c r="V28" s="238">
        <f>ROUND(+'Res .95+% Res Furnace - NEW'!V28+'Res .95+% Res Furnace - Replace'!V28+'Programmable Tstats - Tier 1'!V28+'Programmable Tstats - Tier 2'!V28+'Residential Energy Assessments'!V28+'Comm 95+% Furnace - NEW'!V28+'Comm 95+% Furnace - Replace'!V28+'Comm Custom'!V28,0)</f>
        <v>30796</v>
      </c>
      <c r="W28" s="255"/>
      <c r="X28" s="238">
        <f>ROUND(+'Res .95+% Res Furnace - NEW'!X28+'Res .95+% Res Furnace - Replace'!X28+'Programmable Tstats - Tier 1'!X28+'Programmable Tstats - Tier 2'!X28+'Residential Energy Assessments'!X28+'Comm 95+% Furnace - NEW'!X28+'Comm 95+% Furnace - Replace'!X28+'Comm Custom'!X28,0)</f>
        <v>12269</v>
      </c>
      <c r="Y28" s="238">
        <f>ROUND(+'Res .95+% Res Furnace - NEW'!Y28+'Res .95+% Res Furnace - Replace'!Y28+'Programmable Tstats - Tier 1'!Y28+'Programmable Tstats - Tier 2'!Y28+'Residential Energy Assessments'!Y28+'Comm 95+% Furnace - NEW'!Y28+'Comm 95+% Furnace - Replace'!Y28+'Comm Custom'!Y28,0)</f>
        <v>0</v>
      </c>
      <c r="Z28" s="238">
        <f>ROUND(+'Res .95+% Res Furnace - NEW'!Z28+'Res .95+% Res Furnace - Replace'!Z28+'Programmable Tstats - Tier 1'!Z28+'Programmable Tstats - Tier 2'!Z28+'Residential Energy Assessments'!Z28+'Comm 95+% Furnace - NEW'!Z28+'Comm 95+% Furnace - Replace'!Z28+'Comm Custom'!Z28,0)</f>
        <v>0</v>
      </c>
      <c r="AA28" s="238">
        <f>ROUND(+'Res .95+% Res Furnace - NEW'!AA28+'Res .95+% Res Furnace - Replace'!AA28+'Programmable Tstats - Tier 1'!AA28+'Programmable Tstats - Tier 2'!AA28+'Residential Energy Assessments'!AA28+'Comm 95+% Furnace - NEW'!AA28+'Comm 95+% Furnace - Replace'!AA28+'Comm Custom'!AA28,0)</f>
        <v>12269</v>
      </c>
      <c r="AB28" s="238">
        <f>ROUND(+'Res .95+% Res Furnace - NEW'!AB28+'Res .95+% Res Furnace - Replace'!AB28+'Programmable Tstats - Tier 1'!AB28+'Programmable Tstats - Tier 2'!AB28+'Residential Energy Assessments'!AB28+'Comm 95+% Furnace - NEW'!AB28+'Comm 95+% Furnace - Replace'!AB28+'Comm Custom'!AB28,0)</f>
        <v>18527</v>
      </c>
      <c r="AE28" s="233">
        <f t="shared" si="9"/>
        <v>2032</v>
      </c>
      <c r="AF28" s="256">
        <f t="shared" si="0"/>
        <v>21631</v>
      </c>
      <c r="AG28" s="236">
        <f t="shared" si="1"/>
        <v>9165</v>
      </c>
      <c r="AH28" s="256">
        <f t="shared" si="22"/>
        <v>30796</v>
      </c>
      <c r="AJ28" s="257">
        <f t="shared" si="10"/>
        <v>0</v>
      </c>
      <c r="AK28" s="257">
        <f t="shared" si="10"/>
        <v>0</v>
      </c>
      <c r="AL28" s="258">
        <f t="shared" si="2"/>
        <v>0</v>
      </c>
      <c r="AN28" s="259">
        <f t="shared" si="11"/>
        <v>30796</v>
      </c>
      <c r="AQ28" s="233">
        <f t="shared" si="12"/>
        <v>2032</v>
      </c>
      <c r="AR28" s="256">
        <f t="shared" si="3"/>
        <v>21631</v>
      </c>
      <c r="AS28" s="256">
        <f t="shared" si="4"/>
        <v>9165</v>
      </c>
      <c r="AT28" s="260"/>
      <c r="AU28" s="238">
        <f>ROUND(+'Res .95+% Res Furnace - NEW'!AU28+'Res .95+% Res Furnace - Replace'!AU28+'Programmable Tstats - Tier 1'!AU28+'Programmable Tstats - Tier 2'!AU28+'Residential Energy Assessments'!AU28+'Comm 95+% Furnace - NEW'!AU28+'Comm 95+% Furnace - Replace'!AU28+'Comm Custom'!AU28,0)</f>
        <v>13502</v>
      </c>
      <c r="AV28" s="253"/>
      <c r="AW28" s="238">
        <f>ROUND(+'Res .95+% Res Furnace - NEW'!AW28+'Res .95+% Res Furnace - Replace'!AW28+'Programmable Tstats - Tier 1'!AW28+'Programmable Tstats - Tier 2'!AW28+'Residential Energy Assessments'!AW28+'Comm 95+% Furnace - NEW'!AW28+'Comm 95+% Furnace - Replace'!AW28+'Comm Custom'!AW28,0)</f>
        <v>2808</v>
      </c>
      <c r="AX28" s="260"/>
      <c r="AY28" s="261"/>
      <c r="AZ28" s="256">
        <f t="shared" si="13"/>
        <v>47106</v>
      </c>
      <c r="BA28" s="246"/>
      <c r="BB28" s="238">
        <f>ROUND(+'Res .95+% Res Furnace - NEW'!BB28+'Res .95+% Res Furnace - Replace'!BB28+'Programmable Tstats - Tier 1'!BB28+'Programmable Tstats - Tier 2'!BB28+'Residential Energy Assessments'!BB28+'Comm 95+% Furnace - NEW'!BB28+'Comm 95+% Furnace - Replace'!BB28+'Comm Custom'!BB28,0)</f>
        <v>0</v>
      </c>
      <c r="BC28" s="238">
        <f>ROUND(+'Res .95+% Res Furnace - NEW'!BC28+'Res .95+% Res Furnace - Replace'!BC28+'Programmable Tstats - Tier 1'!BC28+'Programmable Tstats - Tier 2'!BC28+'Residential Energy Assessments'!BC28+'Comm 95+% Furnace - NEW'!BC28+'Comm 95+% Furnace - Replace'!BC28+'Comm Custom'!BC28,0)</f>
        <v>0</v>
      </c>
      <c r="BD28" s="262">
        <f t="shared" si="14"/>
        <v>0</v>
      </c>
      <c r="BE28" s="256">
        <f t="shared" si="5"/>
        <v>47106</v>
      </c>
      <c r="BH28" s="233">
        <f t="shared" si="15"/>
        <v>2032</v>
      </c>
      <c r="BI28" s="238">
        <f>ROUND(+'Res .95+% Res Furnace - NEW'!BI28+'Res .95+% Res Furnace - Replace'!BI28+'Programmable Tstats - Tier 1'!BI28+'Programmable Tstats - Tier 2'!BI28+'Residential Energy Assessments'!BI28+'Comm 95+% Furnace - NEW'!BI28+'Comm 95+% Furnace - Replace'!BI28+'Comm Custom'!BI28,0)</f>
        <v>0</v>
      </c>
      <c r="BJ28" s="238">
        <f>ROUND(+'Res .95+% Res Furnace - NEW'!BJ28+'Res .95+% Res Furnace - Replace'!BJ28+'Programmable Tstats - Tier 1'!BJ28+'Programmable Tstats - Tier 2'!BJ28+'Residential Energy Assessments'!BJ28+'Comm 95+% Furnace - NEW'!BJ28+'Comm 95+% Furnace - Replace'!BJ28+'Comm Custom'!BJ28,0)</f>
        <v>5357</v>
      </c>
      <c r="BK28" s="263"/>
      <c r="BL28" s="238">
        <f>ROUND(+'Res .95+% Res Furnace - NEW'!BL28+'Res .95+% Res Furnace - Replace'!BL28+'Programmable Tstats - Tier 1'!BL28+'Programmable Tstats - Tier 2'!BL28+'Residential Energy Assessments'!BL28+'Comm 95+% Furnace - NEW'!BL28+'Comm 95+% Furnace - Replace'!BL28+'Comm Custom'!BL28,0)</f>
        <v>54941</v>
      </c>
      <c r="BM28" s="263"/>
      <c r="BN28" s="238">
        <f>ROUND(+'Res .95+% Res Furnace - NEW'!BN28+'Res .95+% Res Furnace - Replace'!BN28+'Programmable Tstats - Tier 1'!BN28+'Programmable Tstats - Tier 2'!BN28+'Residential Energy Assessments'!BN28+'Comm 95+% Furnace - NEW'!BN28+'Comm 95+% Furnace - Replace'!BN28+'Comm Custom'!BN28,0)</f>
        <v>58826</v>
      </c>
      <c r="BO28" s="264"/>
      <c r="BP28" s="256">
        <f t="shared" si="6"/>
        <v>113767</v>
      </c>
      <c r="BR28" s="238">
        <f>ROUND(+'Res .95+% Res Furnace - NEW'!BR28+'Res .95+% Res Furnace - Replace'!BR28+'Programmable Tstats - Tier 1'!BR28+'Programmable Tstats - Tier 2'!BR28+'Residential Energy Assessments'!BR28+'Comm 95+% Furnace - NEW'!BR28+'Comm 95+% Furnace - Replace'!BR28+'Comm Custom'!BR28,0)</f>
        <v>0</v>
      </c>
      <c r="BS28" s="256"/>
      <c r="BT28" s="256">
        <f t="shared" si="16"/>
        <v>113767</v>
      </c>
      <c r="BW28" s="233">
        <f t="shared" si="17"/>
        <v>2032</v>
      </c>
      <c r="BX28" s="256">
        <f t="shared" si="18"/>
        <v>21631</v>
      </c>
      <c r="BY28" s="265">
        <f t="shared" si="23"/>
        <v>9165</v>
      </c>
      <c r="BZ28" s="266">
        <f t="shared" si="19"/>
        <v>13502</v>
      </c>
      <c r="CA28" s="256">
        <f t="shared" si="20"/>
        <v>44298</v>
      </c>
      <c r="CC28" s="256">
        <f t="shared" si="24"/>
        <v>0</v>
      </c>
      <c r="CD28" s="256">
        <f t="shared" si="24"/>
        <v>0</v>
      </c>
      <c r="CE28" s="256">
        <f t="shared" si="25"/>
        <v>0</v>
      </c>
      <c r="CF28" s="256"/>
      <c r="CG28" s="256">
        <f t="shared" si="21"/>
        <v>44298</v>
      </c>
      <c r="DB28" s="178"/>
    </row>
    <row r="29" spans="1:106">
      <c r="A29" s="180" t="s">
        <v>277</v>
      </c>
      <c r="C29" s="221"/>
      <c r="E29" s="180"/>
      <c r="F29" s="265"/>
      <c r="G29" s="238"/>
      <c r="H29" s="238"/>
      <c r="J29" s="178">
        <f t="shared" si="7"/>
        <v>16</v>
      </c>
      <c r="L29" s="233">
        <f t="shared" si="8"/>
        <v>2033</v>
      </c>
      <c r="M29" s="238">
        <f>ROUND(+'Res .95+% Res Furnace - NEW'!M29+'Res .95+% Res Furnace - Replace'!M29+'Programmable Tstats - Tier 1'!M29+'Programmable Tstats - Tier 2'!M29+'Residential Energy Assessments'!M29+'Comm 95+% Furnace - NEW'!M29+'Comm 95+% Furnace - Replace'!M29+'Comm Custom'!M29,0)</f>
        <v>5357</v>
      </c>
      <c r="N29" s="253"/>
      <c r="O29" s="238">
        <f>ROUND(+'Res .95+% Res Furnace - NEW'!O29+'Res .95+% Res Furnace - Replace'!O29+'Programmable Tstats - Tier 1'!O29+'Programmable Tstats - Tier 2'!O29+'Residential Energy Assessments'!O29+'Comm 95+% Furnace - NEW'!O29+'Comm 95+% Furnace - Replace'!O29+'Comm Custom'!O29,0)</f>
        <v>22387</v>
      </c>
      <c r="P29" s="253"/>
      <c r="Q29" s="238">
        <f>ROUND(+'Res .95+% Res Furnace - NEW'!Q29+'Res .95+% Res Furnace - Replace'!Q29+'Programmable Tstats - Tier 1'!Q29+'Programmable Tstats - Tier 2'!Q29+'Residential Energy Assessments'!Q29+'Comm 95+% Furnace - NEW'!Q29+'Comm 95+% Furnace - Replace'!Q29+'Comm Custom'!Q29,0)</f>
        <v>0</v>
      </c>
      <c r="R29" s="238">
        <f>ROUND(+'Res .95+% Res Furnace - NEW'!R29+'Res .95+% Res Furnace - Replace'!R29+'Programmable Tstats - Tier 1'!R29+'Programmable Tstats - Tier 2'!R29+'Residential Energy Assessments'!R29+'Comm 95+% Furnace - NEW'!R29+'Comm 95+% Furnace - Replace'!R29+'Comm Custom'!R29,0)</f>
        <v>22387</v>
      </c>
      <c r="S29" s="240">
        <f>ROUND(+'Res .95+% Res Furnace - NEW'!S29+'Res .95+% Res Furnace - Replace'!S29+'Programmable Tstats - Tier 1'!S29+'Programmable Tstats - Tier 2'!S29+'Residential Energy Assessments'!S29+'Comm 95+% Furnace - NEW'!S29+'Comm 95+% Furnace - Replace'!S29+'Comm Custom'!S29,0)</f>
        <v>54</v>
      </c>
      <c r="T29" s="254"/>
      <c r="U29" s="238">
        <f>ROUND(+'Res .95+% Res Furnace - NEW'!U29+'Res .95+% Res Furnace - Replace'!U29+'Programmable Tstats - Tier 1'!U29+'Programmable Tstats - Tier 2'!U29+'Residential Energy Assessments'!U29+'Comm 95+% Furnace - NEW'!U29+'Comm 95+% Furnace - Replace'!U29+'Comm Custom'!U29,0)</f>
        <v>9272</v>
      </c>
      <c r="V29" s="238">
        <f>ROUND(+'Res .95+% Res Furnace - NEW'!V29+'Res .95+% Res Furnace - Replace'!V29+'Programmable Tstats - Tier 1'!V29+'Programmable Tstats - Tier 2'!V29+'Residential Energy Assessments'!V29+'Comm 95+% Furnace - NEW'!V29+'Comm 95+% Furnace - Replace'!V29+'Comm Custom'!V29,0)</f>
        <v>31659</v>
      </c>
      <c r="W29" s="255"/>
      <c r="X29" s="238">
        <f>ROUND(+'Res .95+% Res Furnace - NEW'!X29+'Res .95+% Res Furnace - Replace'!X29+'Programmable Tstats - Tier 1'!X29+'Programmable Tstats - Tier 2'!X29+'Residential Energy Assessments'!X29+'Comm 95+% Furnace - NEW'!X29+'Comm 95+% Furnace - Replace'!X29+'Comm Custom'!X29,0)</f>
        <v>12699</v>
      </c>
      <c r="Y29" s="238">
        <f>ROUND(+'Res .95+% Res Furnace - NEW'!Y29+'Res .95+% Res Furnace - Replace'!Y29+'Programmable Tstats - Tier 1'!Y29+'Programmable Tstats - Tier 2'!Y29+'Residential Energy Assessments'!Y29+'Comm 95+% Furnace - NEW'!Y29+'Comm 95+% Furnace - Replace'!Y29+'Comm Custom'!Y29,0)</f>
        <v>0</v>
      </c>
      <c r="Z29" s="238">
        <f>ROUND(+'Res .95+% Res Furnace - NEW'!Z29+'Res .95+% Res Furnace - Replace'!Z29+'Programmable Tstats - Tier 1'!Z29+'Programmable Tstats - Tier 2'!Z29+'Residential Energy Assessments'!Z29+'Comm 95+% Furnace - NEW'!Z29+'Comm 95+% Furnace - Replace'!Z29+'Comm Custom'!Z29,0)</f>
        <v>0</v>
      </c>
      <c r="AA29" s="238">
        <f>ROUND(+'Res .95+% Res Furnace - NEW'!AA29+'Res .95+% Res Furnace - Replace'!AA29+'Programmable Tstats - Tier 1'!AA29+'Programmable Tstats - Tier 2'!AA29+'Residential Energy Assessments'!AA29+'Comm 95+% Furnace - NEW'!AA29+'Comm 95+% Furnace - Replace'!AA29+'Comm Custom'!AA29,0)</f>
        <v>12699</v>
      </c>
      <c r="AB29" s="238">
        <f>ROUND(+'Res .95+% Res Furnace - NEW'!AB29+'Res .95+% Res Furnace - Replace'!AB29+'Programmable Tstats - Tier 1'!AB29+'Programmable Tstats - Tier 2'!AB29+'Residential Energy Assessments'!AB29+'Comm 95+% Furnace - NEW'!AB29+'Comm 95+% Furnace - Replace'!AB29+'Comm Custom'!AB29,0)</f>
        <v>18960</v>
      </c>
      <c r="AE29" s="233">
        <f t="shared" si="9"/>
        <v>2033</v>
      </c>
      <c r="AF29" s="256">
        <f t="shared" si="0"/>
        <v>22387</v>
      </c>
      <c r="AG29" s="236">
        <f t="shared" si="1"/>
        <v>9272</v>
      </c>
      <c r="AH29" s="256">
        <f t="shared" si="22"/>
        <v>31659</v>
      </c>
      <c r="AJ29" s="257">
        <f t="shared" si="10"/>
        <v>0</v>
      </c>
      <c r="AK29" s="257">
        <f t="shared" si="10"/>
        <v>0</v>
      </c>
      <c r="AL29" s="258">
        <f t="shared" si="2"/>
        <v>0</v>
      </c>
      <c r="AN29" s="259">
        <f t="shared" si="11"/>
        <v>31659</v>
      </c>
      <c r="AQ29" s="233">
        <f t="shared" si="12"/>
        <v>2033</v>
      </c>
      <c r="AR29" s="278">
        <f t="shared" si="3"/>
        <v>22387</v>
      </c>
      <c r="AS29" s="256">
        <f t="shared" si="4"/>
        <v>9272</v>
      </c>
      <c r="AT29" s="260"/>
      <c r="AU29" s="238">
        <f>ROUND(+'Res .95+% Res Furnace - NEW'!AU29+'Res .95+% Res Furnace - Replace'!AU29+'Programmable Tstats - Tier 1'!AU29+'Programmable Tstats - Tier 2'!AU29+'Residential Energy Assessments'!AU29+'Comm 95+% Furnace - NEW'!AU29+'Comm 95+% Furnace - Replace'!AU29+'Comm Custom'!AU29,0)</f>
        <v>14077</v>
      </c>
      <c r="AV29" s="253"/>
      <c r="AW29" s="238">
        <f>ROUND(+'Res .95+% Res Furnace - NEW'!AW29+'Res .95+% Res Furnace - Replace'!AW29+'Programmable Tstats - Tier 1'!AW29+'Programmable Tstats - Tier 2'!AW29+'Residential Energy Assessments'!AW29+'Comm 95+% Furnace - NEW'!AW29+'Comm 95+% Furnace - Replace'!AW29+'Comm Custom'!AW29,0)</f>
        <v>2866</v>
      </c>
      <c r="AX29" s="260"/>
      <c r="AY29" s="261"/>
      <c r="AZ29" s="278">
        <f t="shared" si="13"/>
        <v>48602</v>
      </c>
      <c r="BA29" s="246"/>
      <c r="BB29" s="238">
        <f>ROUND(+'Res .95+% Res Furnace - NEW'!BB29+'Res .95+% Res Furnace - Replace'!BB29+'Programmable Tstats - Tier 1'!BB29+'Programmable Tstats - Tier 2'!BB29+'Residential Energy Assessments'!BB29+'Comm 95+% Furnace - NEW'!BB29+'Comm 95+% Furnace - Replace'!BB29+'Comm Custom'!BB29,0)</f>
        <v>0</v>
      </c>
      <c r="BC29" s="238">
        <f>ROUND(+'Res .95+% Res Furnace - NEW'!BC29+'Res .95+% Res Furnace - Replace'!BC29+'Programmable Tstats - Tier 1'!BC29+'Programmable Tstats - Tier 2'!BC29+'Residential Energy Assessments'!BC29+'Comm 95+% Furnace - NEW'!BC29+'Comm 95+% Furnace - Replace'!BC29+'Comm Custom'!BC29,0)</f>
        <v>0</v>
      </c>
      <c r="BD29" s="262">
        <f t="shared" si="14"/>
        <v>0</v>
      </c>
      <c r="BE29" s="278">
        <f t="shared" si="5"/>
        <v>48602</v>
      </c>
      <c r="BH29" s="233">
        <f t="shared" si="15"/>
        <v>2033</v>
      </c>
      <c r="BI29" s="238">
        <f>ROUND(+'Res .95+% Res Furnace - NEW'!BI29+'Res .95+% Res Furnace - Replace'!BI29+'Programmable Tstats - Tier 1'!BI29+'Programmable Tstats - Tier 2'!BI29+'Residential Energy Assessments'!BI29+'Comm 95+% Furnace - NEW'!BI29+'Comm 95+% Furnace - Replace'!BI29+'Comm Custom'!BI29,0)</f>
        <v>0</v>
      </c>
      <c r="BJ29" s="238">
        <f>ROUND(+'Res .95+% Res Furnace - NEW'!BJ29+'Res .95+% Res Furnace - Replace'!BJ29+'Programmable Tstats - Tier 1'!BJ29+'Programmable Tstats - Tier 2'!BJ29+'Residential Energy Assessments'!BJ29+'Comm 95+% Furnace - NEW'!BJ29+'Comm 95+% Furnace - Replace'!BJ29+'Comm Custom'!BJ29,0)</f>
        <v>5357</v>
      </c>
      <c r="BK29" s="263"/>
      <c r="BL29" s="238">
        <f>ROUND(+'Res .95+% Res Furnace - NEW'!BL29+'Res .95+% Res Furnace - Replace'!BL29+'Programmable Tstats - Tier 1'!BL29+'Programmable Tstats - Tier 2'!BL29+'Residential Energy Assessments'!BL29+'Comm 95+% Furnace - NEW'!BL29+'Comm 95+% Furnace - Replace'!BL29+'Comm Custom'!BL29,0)</f>
        <v>56860</v>
      </c>
      <c r="BM29" s="263"/>
      <c r="BN29" s="238">
        <f>ROUND(+'Res .95+% Res Furnace - NEW'!BN29+'Res .95+% Res Furnace - Replace'!BN29+'Programmable Tstats - Tier 1'!BN29+'Programmable Tstats - Tier 2'!BN29+'Residential Energy Assessments'!BN29+'Comm 95+% Furnace - NEW'!BN29+'Comm 95+% Furnace - Replace'!BN29+'Comm Custom'!BN29,0)</f>
        <v>60828</v>
      </c>
      <c r="BO29" s="264"/>
      <c r="BP29" s="256">
        <f t="shared" si="6"/>
        <v>117688</v>
      </c>
      <c r="BR29" s="238">
        <f>ROUND(+'Res .95+% Res Furnace - NEW'!BR29+'Res .95+% Res Furnace - Replace'!BR29+'Programmable Tstats - Tier 1'!BR29+'Programmable Tstats - Tier 2'!BR29+'Residential Energy Assessments'!BR29+'Comm 95+% Furnace - NEW'!BR29+'Comm 95+% Furnace - Replace'!BR29+'Comm Custom'!BR29,0)</f>
        <v>0</v>
      </c>
      <c r="BS29" s="256"/>
      <c r="BT29" s="256">
        <f t="shared" si="16"/>
        <v>117688</v>
      </c>
      <c r="BW29" s="233">
        <f t="shared" si="17"/>
        <v>2033</v>
      </c>
      <c r="BX29" s="256">
        <f t="shared" si="18"/>
        <v>22387</v>
      </c>
      <c r="BY29" s="265">
        <f t="shared" si="23"/>
        <v>9272</v>
      </c>
      <c r="BZ29" s="266">
        <f t="shared" si="19"/>
        <v>14077</v>
      </c>
      <c r="CA29" s="256">
        <f t="shared" si="20"/>
        <v>45736</v>
      </c>
      <c r="CC29" s="256">
        <f t="shared" si="24"/>
        <v>0</v>
      </c>
      <c r="CD29" s="256">
        <f t="shared" si="24"/>
        <v>0</v>
      </c>
      <c r="CE29" s="256">
        <f t="shared" si="25"/>
        <v>0</v>
      </c>
      <c r="CF29" s="256"/>
      <c r="CG29" s="256">
        <f t="shared" si="21"/>
        <v>45736</v>
      </c>
      <c r="DB29" s="178"/>
    </row>
    <row r="30" spans="1:106">
      <c r="E30" s="180" t="s">
        <v>292</v>
      </c>
      <c r="F30" s="279">
        <f>+'Res .95+% Res Furnace - NEW'!F30+'Res .95+% Res Furnace - Replace'!F30+'Programmable Tstats - Tier 1'!F30+'Programmable Tstats - Tier 2'!F30+'Residential Energy Assessments'!F30+'Comm 95+% Furnace - NEW'!F30+'Comm 95+% Furnace - Replace'!F30+'Comm Custom'!F30</f>
        <v>645</v>
      </c>
      <c r="G30" s="280"/>
      <c r="H30" s="280"/>
      <c r="J30" s="178">
        <f t="shared" si="7"/>
        <v>17</v>
      </c>
      <c r="L30" s="233">
        <f t="shared" si="8"/>
        <v>2034</v>
      </c>
      <c r="M30" s="238">
        <f>ROUND(+'Res .95+% Res Furnace - NEW'!M30+'Res .95+% Res Furnace - Replace'!M30+'Programmable Tstats - Tier 1'!M30+'Programmable Tstats - Tier 2'!M30+'Residential Energy Assessments'!M30+'Comm 95+% Furnace - NEW'!M30+'Comm 95+% Furnace - Replace'!M30+'Comm Custom'!M30,0)</f>
        <v>5357</v>
      </c>
      <c r="N30" s="253"/>
      <c r="O30" s="238">
        <f>ROUND(+'Res .95+% Res Furnace - NEW'!O30+'Res .95+% Res Furnace - Replace'!O30+'Programmable Tstats - Tier 1'!O30+'Programmable Tstats - Tier 2'!O30+'Residential Energy Assessments'!O30+'Comm 95+% Furnace - NEW'!O30+'Comm 95+% Furnace - Replace'!O30+'Comm Custom'!O30,0)</f>
        <v>23169</v>
      </c>
      <c r="P30" s="253"/>
      <c r="Q30" s="238">
        <f>ROUND(+'Res .95+% Res Furnace - NEW'!Q30+'Res .95+% Res Furnace - Replace'!Q30+'Programmable Tstats - Tier 1'!Q30+'Programmable Tstats - Tier 2'!Q30+'Residential Energy Assessments'!Q30+'Comm 95+% Furnace - NEW'!Q30+'Comm 95+% Furnace - Replace'!Q30+'Comm Custom'!Q30,0)</f>
        <v>0</v>
      </c>
      <c r="R30" s="238">
        <f>ROUND(+'Res .95+% Res Furnace - NEW'!R30+'Res .95+% Res Furnace - Replace'!R30+'Programmable Tstats - Tier 1'!R30+'Programmable Tstats - Tier 2'!R30+'Residential Energy Assessments'!R30+'Comm 95+% Furnace - NEW'!R30+'Comm 95+% Furnace - Replace'!R30+'Comm Custom'!R30,0)</f>
        <v>23169</v>
      </c>
      <c r="S30" s="240">
        <f>ROUND(+'Res .95+% Res Furnace - NEW'!S30+'Res .95+% Res Furnace - Replace'!S30+'Programmable Tstats - Tier 1'!S30+'Programmable Tstats - Tier 2'!S30+'Residential Energy Assessments'!S30+'Comm 95+% Furnace - NEW'!S30+'Comm 95+% Furnace - Replace'!S30+'Comm Custom'!S30,0)</f>
        <v>54</v>
      </c>
      <c r="T30" s="254"/>
      <c r="U30" s="238">
        <f>ROUND(+'Res .95+% Res Furnace - NEW'!U30+'Res .95+% Res Furnace - Replace'!U30+'Programmable Tstats - Tier 1'!U30+'Programmable Tstats - Tier 2'!U30+'Residential Energy Assessments'!U30+'Comm 95+% Furnace - NEW'!U30+'Comm 95+% Furnace - Replace'!U30+'Comm Custom'!U30,0)</f>
        <v>9381</v>
      </c>
      <c r="V30" s="238">
        <f>ROUND(+'Res .95+% Res Furnace - NEW'!V30+'Res .95+% Res Furnace - Replace'!V30+'Programmable Tstats - Tier 1'!V30+'Programmable Tstats - Tier 2'!V30+'Residential Energy Assessments'!V30+'Comm 95+% Furnace - NEW'!V30+'Comm 95+% Furnace - Replace'!V30+'Comm Custom'!V30,0)</f>
        <v>32550</v>
      </c>
      <c r="W30" s="255"/>
      <c r="X30" s="238">
        <f>ROUND(+'Res .95+% Res Furnace - NEW'!X30+'Res .95+% Res Furnace - Replace'!X30+'Programmable Tstats - Tier 1'!X30+'Programmable Tstats - Tier 2'!X30+'Residential Energy Assessments'!X30+'Comm 95+% Furnace - NEW'!X30+'Comm 95+% Furnace - Replace'!X30+'Comm Custom'!X30,0)</f>
        <v>13144</v>
      </c>
      <c r="Y30" s="238">
        <f>ROUND(+'Res .95+% Res Furnace - NEW'!Y30+'Res .95+% Res Furnace - Replace'!Y30+'Programmable Tstats - Tier 1'!Y30+'Programmable Tstats - Tier 2'!Y30+'Residential Energy Assessments'!Y30+'Comm 95+% Furnace - NEW'!Y30+'Comm 95+% Furnace - Replace'!Y30+'Comm Custom'!Y30,0)</f>
        <v>0</v>
      </c>
      <c r="Z30" s="238">
        <f>ROUND(+'Res .95+% Res Furnace - NEW'!Z30+'Res .95+% Res Furnace - Replace'!Z30+'Programmable Tstats - Tier 1'!Z30+'Programmable Tstats - Tier 2'!Z30+'Residential Energy Assessments'!Z30+'Comm 95+% Furnace - NEW'!Z30+'Comm 95+% Furnace - Replace'!Z30+'Comm Custom'!Z30,0)</f>
        <v>0</v>
      </c>
      <c r="AA30" s="238">
        <f>ROUND(+'Res .95+% Res Furnace - NEW'!AA30+'Res .95+% Res Furnace - Replace'!AA30+'Programmable Tstats - Tier 1'!AA30+'Programmable Tstats - Tier 2'!AA30+'Residential Energy Assessments'!AA30+'Comm 95+% Furnace - NEW'!AA30+'Comm 95+% Furnace - Replace'!AA30+'Comm Custom'!AA30,0)</f>
        <v>13144</v>
      </c>
      <c r="AB30" s="238">
        <f>ROUND(+'Res .95+% Res Furnace - NEW'!AB30+'Res .95+% Res Furnace - Replace'!AB30+'Programmable Tstats - Tier 1'!AB30+'Programmable Tstats - Tier 2'!AB30+'Residential Energy Assessments'!AB30+'Comm 95+% Furnace - NEW'!AB30+'Comm 95+% Furnace - Replace'!AB30+'Comm Custom'!AB30,0)</f>
        <v>19406</v>
      </c>
      <c r="AE30" s="233">
        <f t="shared" si="9"/>
        <v>2034</v>
      </c>
      <c r="AF30" s="256">
        <f t="shared" si="0"/>
        <v>23169</v>
      </c>
      <c r="AG30" s="236">
        <f t="shared" si="1"/>
        <v>9381</v>
      </c>
      <c r="AH30" s="256">
        <f t="shared" si="22"/>
        <v>32550</v>
      </c>
      <c r="AJ30" s="257">
        <f t="shared" si="10"/>
        <v>0</v>
      </c>
      <c r="AK30" s="257">
        <f t="shared" si="10"/>
        <v>0</v>
      </c>
      <c r="AL30" s="258">
        <f t="shared" si="2"/>
        <v>0</v>
      </c>
      <c r="AN30" s="259">
        <f t="shared" si="11"/>
        <v>32550</v>
      </c>
      <c r="AQ30" s="233">
        <f t="shared" si="12"/>
        <v>2034</v>
      </c>
      <c r="AR30" s="278">
        <f t="shared" si="3"/>
        <v>23169</v>
      </c>
      <c r="AS30" s="256">
        <f t="shared" si="4"/>
        <v>9381</v>
      </c>
      <c r="AT30" s="260"/>
      <c r="AU30" s="238">
        <f>ROUND(+'Res .95+% Res Furnace - NEW'!AU30+'Res .95+% Res Furnace - Replace'!AU30+'Programmable Tstats - Tier 1'!AU30+'Programmable Tstats - Tier 2'!AU30+'Residential Energy Assessments'!AU30+'Comm 95+% Furnace - NEW'!AU30+'Comm 95+% Furnace - Replace'!AU30+'Comm Custom'!AU30,0)</f>
        <v>14364</v>
      </c>
      <c r="AV30" s="253"/>
      <c r="AW30" s="238">
        <f>ROUND(+'Res .95+% Res Furnace - NEW'!AW30+'Res .95+% Res Furnace - Replace'!AW30+'Programmable Tstats - Tier 1'!AW30+'Programmable Tstats - Tier 2'!AW30+'Residential Energy Assessments'!AW30+'Comm 95+% Furnace - NEW'!AW30+'Comm 95+% Furnace - Replace'!AW30+'Comm Custom'!AW30,0)</f>
        <v>2924</v>
      </c>
      <c r="AX30" s="260"/>
      <c r="AY30" s="261"/>
      <c r="AZ30" s="278">
        <f t="shared" si="13"/>
        <v>49838</v>
      </c>
      <c r="BA30" s="246"/>
      <c r="BB30" s="238">
        <f>ROUND(+'Res .95+% Res Furnace - NEW'!BB30+'Res .95+% Res Furnace - Replace'!BB30+'Programmable Tstats - Tier 1'!BB30+'Programmable Tstats - Tier 2'!BB30+'Residential Energy Assessments'!BB30+'Comm 95+% Furnace - NEW'!BB30+'Comm 95+% Furnace - Replace'!BB30+'Comm Custom'!BB30,0)</f>
        <v>0</v>
      </c>
      <c r="BC30" s="238">
        <f>ROUND(+'Res .95+% Res Furnace - NEW'!BC30+'Res .95+% Res Furnace - Replace'!BC30+'Programmable Tstats - Tier 1'!BC30+'Programmable Tstats - Tier 2'!BC30+'Residential Energy Assessments'!BC30+'Comm 95+% Furnace - NEW'!BC30+'Comm 95+% Furnace - Replace'!BC30+'Comm Custom'!BC30,0)</f>
        <v>0</v>
      </c>
      <c r="BD30" s="262">
        <f t="shared" si="14"/>
        <v>0</v>
      </c>
      <c r="BE30" s="278">
        <f t="shared" si="5"/>
        <v>49838</v>
      </c>
      <c r="BH30" s="233">
        <f t="shared" si="15"/>
        <v>2034</v>
      </c>
      <c r="BI30" s="238">
        <f>ROUND(+'Res .95+% Res Furnace - NEW'!BI30+'Res .95+% Res Furnace - Replace'!BI30+'Programmable Tstats - Tier 1'!BI30+'Programmable Tstats - Tier 2'!BI30+'Residential Energy Assessments'!BI30+'Comm 95+% Furnace - NEW'!BI30+'Comm 95+% Furnace - Replace'!BI30+'Comm Custom'!BI30,0)</f>
        <v>0</v>
      </c>
      <c r="BJ30" s="238">
        <f>ROUND(+'Res .95+% Res Furnace - NEW'!BJ30+'Res .95+% Res Furnace - Replace'!BJ30+'Programmable Tstats - Tier 1'!BJ30+'Programmable Tstats - Tier 2'!BJ30+'Residential Energy Assessments'!BJ30+'Comm 95+% Furnace - NEW'!BJ30+'Comm 95+% Furnace - Replace'!BJ30+'Comm Custom'!BJ30,0)</f>
        <v>5357</v>
      </c>
      <c r="BK30" s="263"/>
      <c r="BL30" s="238">
        <f>ROUND(+'Res .95+% Res Furnace - NEW'!BL30+'Res .95+% Res Furnace - Replace'!BL30+'Programmable Tstats - Tier 1'!BL30+'Programmable Tstats - Tier 2'!BL30+'Residential Energy Assessments'!BL30+'Comm 95+% Furnace - NEW'!BL30+'Comm 95+% Furnace - Replace'!BL30+'Comm Custom'!BL30,0)</f>
        <v>58850</v>
      </c>
      <c r="BM30" s="263"/>
      <c r="BN30" s="238">
        <f>ROUND(+'Res .95+% Res Furnace - NEW'!BN30+'Res .95+% Res Furnace - Replace'!BN30+'Programmable Tstats - Tier 1'!BN30+'Programmable Tstats - Tier 2'!BN30+'Residential Energy Assessments'!BN30+'Comm 95+% Furnace - NEW'!BN30+'Comm 95+% Furnace - Replace'!BN30+'Comm Custom'!BN30,0)</f>
        <v>63127</v>
      </c>
      <c r="BO30" s="264"/>
      <c r="BP30" s="256">
        <f t="shared" si="6"/>
        <v>121977</v>
      </c>
      <c r="BR30" s="238">
        <f>ROUND(+'Res .95+% Res Furnace - NEW'!BR30+'Res .95+% Res Furnace - Replace'!BR30+'Programmable Tstats - Tier 1'!BR30+'Programmable Tstats - Tier 2'!BR30+'Residential Energy Assessments'!BR30+'Comm 95+% Furnace - NEW'!BR30+'Comm 95+% Furnace - Replace'!BR30+'Comm Custom'!BR30,0)</f>
        <v>0</v>
      </c>
      <c r="BS30" s="256"/>
      <c r="BT30" s="256">
        <f t="shared" si="16"/>
        <v>121977</v>
      </c>
      <c r="BW30" s="233">
        <f t="shared" si="17"/>
        <v>2034</v>
      </c>
      <c r="BX30" s="256">
        <f t="shared" si="18"/>
        <v>23169</v>
      </c>
      <c r="BY30" s="265">
        <f t="shared" si="23"/>
        <v>9381</v>
      </c>
      <c r="BZ30" s="266">
        <f t="shared" si="19"/>
        <v>14364</v>
      </c>
      <c r="CA30" s="256">
        <f t="shared" si="20"/>
        <v>46914</v>
      </c>
      <c r="CC30" s="256">
        <f t="shared" si="24"/>
        <v>0</v>
      </c>
      <c r="CD30" s="256">
        <f t="shared" si="24"/>
        <v>0</v>
      </c>
      <c r="CE30" s="256">
        <f t="shared" si="25"/>
        <v>0</v>
      </c>
      <c r="CF30" s="256"/>
      <c r="CG30" s="256">
        <f t="shared" si="21"/>
        <v>46914</v>
      </c>
      <c r="DB30" s="178">
        <f>$J18</f>
        <v>5</v>
      </c>
    </row>
    <row r="31" spans="1:106">
      <c r="A31" s="176" t="s">
        <v>293</v>
      </c>
      <c r="C31" s="224"/>
      <c r="F31" s="236"/>
      <c r="G31" s="237"/>
      <c r="H31" s="237"/>
      <c r="J31" s="178">
        <f t="shared" si="7"/>
        <v>18</v>
      </c>
      <c r="L31" s="233">
        <f t="shared" si="8"/>
        <v>2035</v>
      </c>
      <c r="M31" s="238">
        <f>ROUND(+'Res .95+% Res Furnace - NEW'!M31+'Res .95+% Res Furnace - Replace'!M31+'Programmable Tstats - Tier 1'!M31+'Programmable Tstats - Tier 2'!M31+'Residential Energy Assessments'!M31+'Comm 95+% Furnace - NEW'!M31+'Comm 95+% Furnace - Replace'!M31+'Comm Custom'!M31,0)</f>
        <v>5357</v>
      </c>
      <c r="N31" s="253"/>
      <c r="O31" s="238">
        <f>ROUND(+'Res .95+% Res Furnace - NEW'!O31+'Res .95+% Res Furnace - Replace'!O31+'Programmable Tstats - Tier 1'!O31+'Programmable Tstats - Tier 2'!O31+'Residential Energy Assessments'!O31+'Comm 95+% Furnace - NEW'!O31+'Comm 95+% Furnace - Replace'!O31+'Comm Custom'!O31,0)</f>
        <v>23984</v>
      </c>
      <c r="P31" s="253"/>
      <c r="Q31" s="238">
        <f>ROUND(+'Res .95+% Res Furnace - NEW'!Q31+'Res .95+% Res Furnace - Replace'!Q31+'Programmable Tstats - Tier 1'!Q31+'Programmable Tstats - Tier 2'!Q31+'Residential Energy Assessments'!Q31+'Comm 95+% Furnace - NEW'!Q31+'Comm 95+% Furnace - Replace'!Q31+'Comm Custom'!Q31,0)</f>
        <v>0</v>
      </c>
      <c r="R31" s="238">
        <f>ROUND(+'Res .95+% Res Furnace - NEW'!R31+'Res .95+% Res Furnace - Replace'!R31+'Programmable Tstats - Tier 1'!R31+'Programmable Tstats - Tier 2'!R31+'Residential Energy Assessments'!R31+'Comm 95+% Furnace - NEW'!R31+'Comm 95+% Furnace - Replace'!R31+'Comm Custom'!R31,0)</f>
        <v>23984</v>
      </c>
      <c r="S31" s="240">
        <f>ROUND(+'Res .95+% Res Furnace - NEW'!S31+'Res .95+% Res Furnace - Replace'!S31+'Programmable Tstats - Tier 1'!S31+'Programmable Tstats - Tier 2'!S31+'Residential Energy Assessments'!S31+'Comm 95+% Furnace - NEW'!S31+'Comm 95+% Furnace - Replace'!S31+'Comm Custom'!S31,0)</f>
        <v>54</v>
      </c>
      <c r="T31" s="254"/>
      <c r="U31" s="238">
        <f>ROUND(+'Res .95+% Res Furnace - NEW'!U31+'Res .95+% Res Furnace - Replace'!U31+'Programmable Tstats - Tier 1'!U31+'Programmable Tstats - Tier 2'!U31+'Residential Energy Assessments'!U31+'Comm 95+% Furnace - NEW'!U31+'Comm 95+% Furnace - Replace'!U31+'Comm Custom'!U31,0)</f>
        <v>9488</v>
      </c>
      <c r="V31" s="238">
        <f>ROUND(+'Res .95+% Res Furnace - NEW'!V31+'Res .95+% Res Furnace - Replace'!V31+'Programmable Tstats - Tier 1'!V31+'Programmable Tstats - Tier 2'!V31+'Residential Energy Assessments'!V31+'Comm 95+% Furnace - NEW'!V31+'Comm 95+% Furnace - Replace'!V31+'Comm Custom'!V31,0)</f>
        <v>33472</v>
      </c>
      <c r="W31" s="255"/>
      <c r="X31" s="238">
        <f>ROUND(+'Res .95+% Res Furnace - NEW'!X31+'Res .95+% Res Furnace - Replace'!X31+'Programmable Tstats - Tier 1'!X31+'Programmable Tstats - Tier 2'!X31+'Residential Energy Assessments'!X31+'Comm 95+% Furnace - NEW'!X31+'Comm 95+% Furnace - Replace'!X31+'Comm Custom'!X31,0)</f>
        <v>13603</v>
      </c>
      <c r="Y31" s="238">
        <f>ROUND(+'Res .95+% Res Furnace - NEW'!Y31+'Res .95+% Res Furnace - Replace'!Y31+'Programmable Tstats - Tier 1'!Y31+'Programmable Tstats - Tier 2'!Y31+'Residential Energy Assessments'!Y31+'Comm 95+% Furnace - NEW'!Y31+'Comm 95+% Furnace - Replace'!Y31+'Comm Custom'!Y31,0)</f>
        <v>0</v>
      </c>
      <c r="Z31" s="238">
        <f>ROUND(+'Res .95+% Res Furnace - NEW'!Z31+'Res .95+% Res Furnace - Replace'!Z31+'Programmable Tstats - Tier 1'!Z31+'Programmable Tstats - Tier 2'!Z31+'Residential Energy Assessments'!Z31+'Comm 95+% Furnace - NEW'!Z31+'Comm 95+% Furnace - Replace'!Z31+'Comm Custom'!Z31,0)</f>
        <v>0</v>
      </c>
      <c r="AA31" s="238">
        <f>ROUND(+'Res .95+% Res Furnace - NEW'!AA31+'Res .95+% Res Furnace - Replace'!AA31+'Programmable Tstats - Tier 1'!AA31+'Programmable Tstats - Tier 2'!AA31+'Residential Energy Assessments'!AA31+'Comm 95+% Furnace - NEW'!AA31+'Comm 95+% Furnace - Replace'!AA31+'Comm Custom'!AA31,0)</f>
        <v>13603</v>
      </c>
      <c r="AB31" s="238">
        <f>ROUND(+'Res .95+% Res Furnace - NEW'!AB31+'Res .95+% Res Furnace - Replace'!AB31+'Programmable Tstats - Tier 1'!AB31+'Programmable Tstats - Tier 2'!AB31+'Residential Energy Assessments'!AB31+'Comm 95+% Furnace - NEW'!AB31+'Comm 95+% Furnace - Replace'!AB31+'Comm Custom'!AB31,0)</f>
        <v>19869</v>
      </c>
      <c r="AE31" s="233">
        <f t="shared" si="9"/>
        <v>2035</v>
      </c>
      <c r="AF31" s="256">
        <f t="shared" si="0"/>
        <v>23984</v>
      </c>
      <c r="AG31" s="236">
        <f t="shared" si="1"/>
        <v>9488</v>
      </c>
      <c r="AH31" s="256">
        <f t="shared" si="22"/>
        <v>33472</v>
      </c>
      <c r="AJ31" s="257">
        <f t="shared" si="10"/>
        <v>0</v>
      </c>
      <c r="AK31" s="257">
        <f t="shared" si="10"/>
        <v>0</v>
      </c>
      <c r="AL31" s="258">
        <f t="shared" si="2"/>
        <v>0</v>
      </c>
      <c r="AN31" s="259">
        <f t="shared" si="11"/>
        <v>33472</v>
      </c>
      <c r="AQ31" s="233">
        <f t="shared" si="12"/>
        <v>2035</v>
      </c>
      <c r="AR31" s="278">
        <f t="shared" si="3"/>
        <v>23984</v>
      </c>
      <c r="AS31" s="256">
        <f t="shared" si="4"/>
        <v>9488</v>
      </c>
      <c r="AT31" s="260"/>
      <c r="AU31" s="238">
        <f>ROUND(+'Res .95+% Res Furnace - NEW'!AU31+'Res .95+% Res Furnace - Replace'!AU31+'Programmable Tstats - Tier 1'!AU31+'Programmable Tstats - Tier 2'!AU31+'Residential Energy Assessments'!AU31+'Comm 95+% Furnace - NEW'!AU31+'Comm 95+% Furnace - Replace'!AU31+'Comm Custom'!AU31,0)</f>
        <v>14939</v>
      </c>
      <c r="AV31" s="253"/>
      <c r="AW31" s="238">
        <f>ROUND(+'Res .95+% Res Furnace - NEW'!AW31+'Res .95+% Res Furnace - Replace'!AW31+'Programmable Tstats - Tier 1'!AW31+'Programmable Tstats - Tier 2'!AW31+'Residential Energy Assessments'!AW31+'Comm 95+% Furnace - NEW'!AW31+'Comm 95+% Furnace - Replace'!AW31+'Comm Custom'!AW31,0)</f>
        <v>2989</v>
      </c>
      <c r="AX31" s="260"/>
      <c r="AY31" s="261"/>
      <c r="AZ31" s="278">
        <f t="shared" si="13"/>
        <v>51400</v>
      </c>
      <c r="BA31" s="246"/>
      <c r="BB31" s="238">
        <f>ROUND(+'Res .95+% Res Furnace - NEW'!BB31+'Res .95+% Res Furnace - Replace'!BB31+'Programmable Tstats - Tier 1'!BB31+'Programmable Tstats - Tier 2'!BB31+'Residential Energy Assessments'!BB31+'Comm 95+% Furnace - NEW'!BB31+'Comm 95+% Furnace - Replace'!BB31+'Comm Custom'!BB31,0)</f>
        <v>0</v>
      </c>
      <c r="BC31" s="238">
        <f>ROUND(+'Res .95+% Res Furnace - NEW'!BC31+'Res .95+% Res Furnace - Replace'!BC31+'Programmable Tstats - Tier 1'!BC31+'Programmable Tstats - Tier 2'!BC31+'Residential Energy Assessments'!BC31+'Comm 95+% Furnace - NEW'!BC31+'Comm 95+% Furnace - Replace'!BC31+'Comm Custom'!BC31,0)</f>
        <v>0</v>
      </c>
      <c r="BD31" s="262">
        <f t="shared" si="14"/>
        <v>0</v>
      </c>
      <c r="BE31" s="278">
        <f t="shared" si="5"/>
        <v>51400</v>
      </c>
      <c r="BH31" s="233">
        <f t="shared" si="15"/>
        <v>2035</v>
      </c>
      <c r="BI31" s="238">
        <f>ROUND(+'Res .95+% Res Furnace - NEW'!BI31+'Res .95+% Res Furnace - Replace'!BI31+'Programmable Tstats - Tier 1'!BI31+'Programmable Tstats - Tier 2'!BI31+'Residential Energy Assessments'!BI31+'Comm 95+% Furnace - NEW'!BI31+'Comm 95+% Furnace - Replace'!BI31+'Comm Custom'!BI31,0)</f>
        <v>0</v>
      </c>
      <c r="BJ31" s="238">
        <f>ROUND(+'Res .95+% Res Furnace - NEW'!BJ31+'Res .95+% Res Furnace - Replace'!BJ31+'Programmable Tstats - Tier 1'!BJ31+'Programmable Tstats - Tier 2'!BJ31+'Residential Energy Assessments'!BJ31+'Comm 95+% Furnace - NEW'!BJ31+'Comm 95+% Furnace - Replace'!BJ31+'Comm Custom'!BJ31,0)</f>
        <v>5357</v>
      </c>
      <c r="BK31" s="263"/>
      <c r="BL31" s="238">
        <f>ROUND(+'Res .95+% Res Furnace - NEW'!BL31+'Res .95+% Res Furnace - Replace'!BL31+'Programmable Tstats - Tier 1'!BL31+'Programmable Tstats - Tier 2'!BL31+'Residential Energy Assessments'!BL31+'Comm 95+% Furnace - NEW'!BL31+'Comm 95+% Furnace - Replace'!BL31+'Comm Custom'!BL31,0)</f>
        <v>60913</v>
      </c>
      <c r="BM31" s="263"/>
      <c r="BN31" s="238">
        <f>ROUND(+'Res .95+% Res Furnace - NEW'!BN31+'Res .95+% Res Furnace - Replace'!BN31+'Programmable Tstats - Tier 1'!BN31+'Programmable Tstats - Tier 2'!BN31+'Residential Energy Assessments'!BN31+'Comm 95+% Furnace - NEW'!BN31+'Comm 95+% Furnace - Replace'!BN31+'Comm Custom'!BN31,0)</f>
        <v>65138</v>
      </c>
      <c r="BO31" s="264"/>
      <c r="BP31" s="256">
        <f t="shared" si="6"/>
        <v>126051</v>
      </c>
      <c r="BR31" s="238">
        <f>ROUND(+'Res .95+% Res Furnace - NEW'!BR31+'Res .95+% Res Furnace - Replace'!BR31+'Programmable Tstats - Tier 1'!BR31+'Programmable Tstats - Tier 2'!BR31+'Residential Energy Assessments'!BR31+'Comm 95+% Furnace - NEW'!BR31+'Comm 95+% Furnace - Replace'!BR31+'Comm Custom'!BR31,0)</f>
        <v>0</v>
      </c>
      <c r="BS31" s="256"/>
      <c r="BT31" s="256">
        <f t="shared" si="16"/>
        <v>126051</v>
      </c>
      <c r="BW31" s="233">
        <f t="shared" si="17"/>
        <v>2035</v>
      </c>
      <c r="BX31" s="256">
        <f t="shared" si="18"/>
        <v>23984</v>
      </c>
      <c r="BY31" s="265">
        <f t="shared" si="23"/>
        <v>9488</v>
      </c>
      <c r="BZ31" s="266">
        <f t="shared" si="19"/>
        <v>14939</v>
      </c>
      <c r="CA31" s="256">
        <f t="shared" si="20"/>
        <v>48411</v>
      </c>
      <c r="CC31" s="256">
        <f t="shared" si="24"/>
        <v>0</v>
      </c>
      <c r="CD31" s="256">
        <f t="shared" si="24"/>
        <v>0</v>
      </c>
      <c r="CE31" s="256">
        <f t="shared" si="25"/>
        <v>0</v>
      </c>
      <c r="CF31" s="256"/>
      <c r="CG31" s="256">
        <f t="shared" si="21"/>
        <v>48411</v>
      </c>
      <c r="DB31" s="178">
        <f>$J19</f>
        <v>6</v>
      </c>
    </row>
    <row r="32" spans="1:106">
      <c r="E32" s="275" t="s">
        <v>294</v>
      </c>
      <c r="F32" s="281">
        <f>+'Res .95+% Res Furnace - NEW'!F32+'Res .95+% Res Furnace - Replace'!F32+'Programmable Tstats - Tier 1'!F32+'Programmable Tstats - Tier 2'!F32+'Residential Energy Assessments'!F32+'Comm 95+% Furnace - NEW'!F32+'Comm 95+% Furnace - Replace'!F32+'Comm Custom'!F32</f>
        <v>6228</v>
      </c>
      <c r="G32" s="282"/>
      <c r="H32" s="282"/>
      <c r="J32" s="178">
        <f t="shared" si="7"/>
        <v>19</v>
      </c>
      <c r="L32" s="233">
        <f t="shared" si="8"/>
        <v>2036</v>
      </c>
      <c r="M32" s="238">
        <f>ROUND(+'Res .95+% Res Furnace - NEW'!M32+'Res .95+% Res Furnace - Replace'!M32+'Programmable Tstats - Tier 1'!M32+'Programmable Tstats - Tier 2'!M32+'Residential Energy Assessments'!M32+'Comm 95+% Furnace - NEW'!M32+'Comm 95+% Furnace - Replace'!M32+'Comm Custom'!M32,0)</f>
        <v>5357</v>
      </c>
      <c r="N32" s="253"/>
      <c r="O32" s="238">
        <f>ROUND(+'Res .95+% Res Furnace - NEW'!O32+'Res .95+% Res Furnace - Replace'!O32+'Programmable Tstats - Tier 1'!O32+'Programmable Tstats - Tier 2'!O32+'Residential Energy Assessments'!O32+'Comm 95+% Furnace - NEW'!O32+'Comm 95+% Furnace - Replace'!O32+'Comm Custom'!O32,0)</f>
        <v>24819</v>
      </c>
      <c r="P32" s="253"/>
      <c r="Q32" s="238">
        <f>ROUND(+'Res .95+% Res Furnace - NEW'!Q32+'Res .95+% Res Furnace - Replace'!Q32+'Programmable Tstats - Tier 1'!Q32+'Programmable Tstats - Tier 2'!Q32+'Residential Energy Assessments'!Q32+'Comm 95+% Furnace - NEW'!Q32+'Comm 95+% Furnace - Replace'!Q32+'Comm Custom'!Q32,0)</f>
        <v>0</v>
      </c>
      <c r="R32" s="238">
        <f>ROUND(+'Res .95+% Res Furnace - NEW'!R32+'Res .95+% Res Furnace - Replace'!R32+'Programmable Tstats - Tier 1'!R32+'Programmable Tstats - Tier 2'!R32+'Residential Energy Assessments'!R32+'Comm 95+% Furnace - NEW'!R32+'Comm 95+% Furnace - Replace'!R32+'Comm Custom'!R32,0)</f>
        <v>24819</v>
      </c>
      <c r="S32" s="240">
        <f>ROUND(+'Res .95+% Res Furnace - NEW'!S32+'Res .95+% Res Furnace - Replace'!S32+'Programmable Tstats - Tier 1'!S32+'Programmable Tstats - Tier 2'!S32+'Residential Energy Assessments'!S32+'Comm 95+% Furnace - NEW'!S32+'Comm 95+% Furnace - Replace'!S32+'Comm Custom'!S32,0)</f>
        <v>54</v>
      </c>
      <c r="T32" s="254"/>
      <c r="U32" s="238">
        <f>ROUND(+'Res .95+% Res Furnace - NEW'!U32+'Res .95+% Res Furnace - Replace'!U32+'Programmable Tstats - Tier 1'!U32+'Programmable Tstats - Tier 2'!U32+'Residential Energy Assessments'!U32+'Comm 95+% Furnace - NEW'!U32+'Comm 95+% Furnace - Replace'!U32+'Comm Custom'!U32,0)</f>
        <v>9540</v>
      </c>
      <c r="V32" s="238">
        <f>ROUND(+'Res .95+% Res Furnace - NEW'!V32+'Res .95+% Res Furnace - Replace'!V32+'Programmable Tstats - Tier 1'!V32+'Programmable Tstats - Tier 2'!V32+'Residential Energy Assessments'!V32+'Comm 95+% Furnace - NEW'!V32+'Comm 95+% Furnace - Replace'!V32+'Comm Custom'!V32,0)</f>
        <v>34359</v>
      </c>
      <c r="W32" s="255"/>
      <c r="X32" s="238">
        <f>ROUND(+'Res .95+% Res Furnace - NEW'!X32+'Res .95+% Res Furnace - Replace'!X32+'Programmable Tstats - Tier 1'!X32+'Programmable Tstats - Tier 2'!X32+'Residential Energy Assessments'!X32+'Comm 95+% Furnace - NEW'!X32+'Comm 95+% Furnace - Replace'!X32+'Comm Custom'!X32,0)</f>
        <v>14080</v>
      </c>
      <c r="Y32" s="238">
        <f>ROUND(+'Res .95+% Res Furnace - NEW'!Y32+'Res .95+% Res Furnace - Replace'!Y32+'Programmable Tstats - Tier 1'!Y32+'Programmable Tstats - Tier 2'!Y32+'Residential Energy Assessments'!Y32+'Comm 95+% Furnace - NEW'!Y32+'Comm 95+% Furnace - Replace'!Y32+'Comm Custom'!Y32,0)</f>
        <v>0</v>
      </c>
      <c r="Z32" s="238">
        <f>ROUND(+'Res .95+% Res Furnace - NEW'!Z32+'Res .95+% Res Furnace - Replace'!Z32+'Programmable Tstats - Tier 1'!Z32+'Programmable Tstats - Tier 2'!Z32+'Residential Energy Assessments'!Z32+'Comm 95+% Furnace - NEW'!Z32+'Comm 95+% Furnace - Replace'!Z32+'Comm Custom'!Z32,0)</f>
        <v>0</v>
      </c>
      <c r="AA32" s="238">
        <f>ROUND(+'Res .95+% Res Furnace - NEW'!AA32+'Res .95+% Res Furnace - Replace'!AA32+'Programmable Tstats - Tier 1'!AA32+'Programmable Tstats - Tier 2'!AA32+'Residential Energy Assessments'!AA32+'Comm 95+% Furnace - NEW'!AA32+'Comm 95+% Furnace - Replace'!AA32+'Comm Custom'!AA32,0)</f>
        <v>14080</v>
      </c>
      <c r="AB32" s="238">
        <f>ROUND(+'Res .95+% Res Furnace - NEW'!AB32+'Res .95+% Res Furnace - Replace'!AB32+'Programmable Tstats - Tier 1'!AB32+'Programmable Tstats - Tier 2'!AB32+'Residential Energy Assessments'!AB32+'Comm 95+% Furnace - NEW'!AB32+'Comm 95+% Furnace - Replace'!AB32+'Comm Custom'!AB32,0)</f>
        <v>20279</v>
      </c>
      <c r="AE32" s="233">
        <f t="shared" si="9"/>
        <v>2036</v>
      </c>
      <c r="AF32" s="256">
        <f t="shared" si="0"/>
        <v>24819</v>
      </c>
      <c r="AG32" s="236">
        <f t="shared" si="1"/>
        <v>9540</v>
      </c>
      <c r="AH32" s="256">
        <f t="shared" si="22"/>
        <v>34359</v>
      </c>
      <c r="AJ32" s="257">
        <f t="shared" si="10"/>
        <v>0</v>
      </c>
      <c r="AK32" s="257">
        <f t="shared" si="10"/>
        <v>0</v>
      </c>
      <c r="AL32" s="258">
        <f t="shared" si="2"/>
        <v>0</v>
      </c>
      <c r="AN32" s="259">
        <f t="shared" si="11"/>
        <v>34359</v>
      </c>
      <c r="AQ32" s="233">
        <f t="shared" si="12"/>
        <v>2036</v>
      </c>
      <c r="AR32" s="278">
        <f t="shared" si="3"/>
        <v>24819</v>
      </c>
      <c r="AS32" s="256">
        <f t="shared" si="4"/>
        <v>9540</v>
      </c>
      <c r="AT32" s="260"/>
      <c r="AU32" s="238">
        <f>ROUND(+'Res .95+% Res Furnace - NEW'!AU32+'Res .95+% Res Furnace - Replace'!AU32+'Programmable Tstats - Tier 1'!AU32+'Programmable Tstats - Tier 2'!AU32+'Residential Energy Assessments'!AU32+'Comm 95+% Furnace - NEW'!AU32+'Comm 95+% Furnace - Replace'!AU32+'Comm Custom'!AU32,0)</f>
        <v>15513</v>
      </c>
      <c r="AV32" s="253"/>
      <c r="AW32" s="238">
        <f>ROUND(+'Res .95+% Res Furnace - NEW'!AW32+'Res .95+% Res Furnace - Replace'!AW32+'Programmable Tstats - Tier 1'!AW32+'Programmable Tstats - Tier 2'!AW32+'Residential Energy Assessments'!AW32+'Comm 95+% Furnace - NEW'!AW32+'Comm 95+% Furnace - Replace'!AW32+'Comm Custom'!AW32,0)</f>
        <v>3054</v>
      </c>
      <c r="AX32" s="260"/>
      <c r="AY32" s="261"/>
      <c r="AZ32" s="278">
        <f t="shared" si="13"/>
        <v>52926</v>
      </c>
      <c r="BA32" s="246"/>
      <c r="BB32" s="238">
        <f>ROUND(+'Res .95+% Res Furnace - NEW'!BB32+'Res .95+% Res Furnace - Replace'!BB32+'Programmable Tstats - Tier 1'!BB32+'Programmable Tstats - Tier 2'!BB32+'Residential Energy Assessments'!BB32+'Comm 95+% Furnace - NEW'!BB32+'Comm 95+% Furnace - Replace'!BB32+'Comm Custom'!BB32,0)</f>
        <v>0</v>
      </c>
      <c r="BC32" s="238">
        <f>ROUND(+'Res .95+% Res Furnace - NEW'!BC32+'Res .95+% Res Furnace - Replace'!BC32+'Programmable Tstats - Tier 1'!BC32+'Programmable Tstats - Tier 2'!BC32+'Residential Energy Assessments'!BC32+'Comm 95+% Furnace - NEW'!BC32+'Comm 95+% Furnace - Replace'!BC32+'Comm Custom'!BC32,0)</f>
        <v>0</v>
      </c>
      <c r="BD32" s="262">
        <f t="shared" si="14"/>
        <v>0</v>
      </c>
      <c r="BE32" s="278">
        <f t="shared" si="5"/>
        <v>52926</v>
      </c>
      <c r="BH32" s="233">
        <f t="shared" si="15"/>
        <v>2036</v>
      </c>
      <c r="BI32" s="238">
        <f>ROUND(+'Res .95+% Res Furnace - NEW'!BI32+'Res .95+% Res Furnace - Replace'!BI32+'Programmable Tstats - Tier 1'!BI32+'Programmable Tstats - Tier 2'!BI32+'Residential Energy Assessments'!BI32+'Comm 95+% Furnace - NEW'!BI32+'Comm 95+% Furnace - Replace'!BI32+'Comm Custom'!BI32,0)</f>
        <v>0</v>
      </c>
      <c r="BJ32" s="238">
        <f>ROUND(+'Res .95+% Res Furnace - NEW'!BJ32+'Res .95+% Res Furnace - Replace'!BJ32+'Programmable Tstats - Tier 1'!BJ32+'Programmable Tstats - Tier 2'!BJ32+'Residential Energy Assessments'!BJ32+'Comm 95+% Furnace - NEW'!BJ32+'Comm 95+% Furnace - Replace'!BJ32+'Comm Custom'!BJ32,0)</f>
        <v>5357</v>
      </c>
      <c r="BK32" s="263"/>
      <c r="BL32" s="238">
        <f>ROUND(+'Res .95+% Res Furnace - NEW'!BL32+'Res .95+% Res Furnace - Replace'!BL32+'Programmable Tstats - Tier 1'!BL32+'Programmable Tstats - Tier 2'!BL32+'Residential Energy Assessments'!BL32+'Comm 95+% Furnace - NEW'!BL32+'Comm 95+% Furnace - Replace'!BL32+'Comm Custom'!BL32,0)</f>
        <v>63041</v>
      </c>
      <c r="BM32" s="263"/>
      <c r="BN32" s="238">
        <f>ROUND(+'Res .95+% Res Furnace - NEW'!BN32+'Res .95+% Res Furnace - Replace'!BN32+'Programmable Tstats - Tier 1'!BN32+'Programmable Tstats - Tier 2'!BN32+'Residential Energy Assessments'!BN32+'Comm 95+% Furnace - NEW'!BN32+'Comm 95+% Furnace - Replace'!BN32+'Comm Custom'!BN32,0)</f>
        <v>67436</v>
      </c>
      <c r="BO32" s="264"/>
      <c r="BP32" s="256">
        <f t="shared" si="6"/>
        <v>130477</v>
      </c>
      <c r="BR32" s="238">
        <f>ROUND(+'Res .95+% Res Furnace - NEW'!BR32+'Res .95+% Res Furnace - Replace'!BR32+'Programmable Tstats - Tier 1'!BR32+'Programmable Tstats - Tier 2'!BR32+'Residential Energy Assessments'!BR32+'Comm 95+% Furnace - NEW'!BR32+'Comm 95+% Furnace - Replace'!BR32+'Comm Custom'!BR32,0)</f>
        <v>0</v>
      </c>
      <c r="BS32" s="256"/>
      <c r="BT32" s="256">
        <f t="shared" si="16"/>
        <v>130477</v>
      </c>
      <c r="BW32" s="233">
        <f t="shared" si="17"/>
        <v>2036</v>
      </c>
      <c r="BX32" s="256">
        <f t="shared" si="18"/>
        <v>24819</v>
      </c>
      <c r="BY32" s="265">
        <f t="shared" si="23"/>
        <v>9540</v>
      </c>
      <c r="BZ32" s="266">
        <f t="shared" si="19"/>
        <v>15513</v>
      </c>
      <c r="CA32" s="256">
        <f t="shared" si="20"/>
        <v>49872</v>
      </c>
      <c r="CC32" s="256">
        <f t="shared" si="24"/>
        <v>0</v>
      </c>
      <c r="CD32" s="256">
        <f t="shared" si="24"/>
        <v>0</v>
      </c>
      <c r="CE32" s="256">
        <f t="shared" si="25"/>
        <v>0</v>
      </c>
      <c r="CF32" s="256"/>
      <c r="CG32" s="256">
        <f t="shared" si="21"/>
        <v>49872</v>
      </c>
      <c r="DB32" s="178">
        <f>$J20</f>
        <v>7</v>
      </c>
    </row>
    <row r="33" spans="1:106">
      <c r="A33" s="176" t="s">
        <v>295</v>
      </c>
      <c r="C33" s="219"/>
      <c r="F33" s="236"/>
      <c r="G33" s="237"/>
      <c r="H33" s="237"/>
      <c r="J33" s="178">
        <f t="shared" si="7"/>
        <v>20</v>
      </c>
      <c r="L33" s="233">
        <f t="shared" si="8"/>
        <v>2037</v>
      </c>
      <c r="M33" s="238">
        <f>ROUND(+'Res .95+% Res Furnace - NEW'!M33+'Res .95+% Res Furnace - Replace'!M33+'Programmable Tstats - Tier 1'!M33+'Programmable Tstats - Tier 2'!M33+'Residential Energy Assessments'!M33+'Comm 95+% Furnace - NEW'!M33+'Comm 95+% Furnace - Replace'!M33+'Comm Custom'!M33,0)</f>
        <v>5357</v>
      </c>
      <c r="N33" s="253"/>
      <c r="O33" s="238">
        <f>ROUND(+'Res .95+% Res Furnace - NEW'!O33+'Res .95+% Res Furnace - Replace'!O33+'Programmable Tstats - Tier 1'!O33+'Programmable Tstats - Tier 2'!O33+'Residential Energy Assessments'!O33+'Comm 95+% Furnace - NEW'!O33+'Comm 95+% Furnace - Replace'!O33+'Comm Custom'!O33,0)</f>
        <v>25687</v>
      </c>
      <c r="P33" s="253"/>
      <c r="Q33" s="238">
        <f>ROUND(+'Res .95+% Res Furnace - NEW'!Q33+'Res .95+% Res Furnace - Replace'!Q33+'Programmable Tstats - Tier 1'!Q33+'Programmable Tstats - Tier 2'!Q33+'Residential Energy Assessments'!Q33+'Comm 95+% Furnace - NEW'!Q33+'Comm 95+% Furnace - Replace'!Q33+'Comm Custom'!Q33,0)</f>
        <v>0</v>
      </c>
      <c r="R33" s="238">
        <f>ROUND(+'Res .95+% Res Furnace - NEW'!R33+'Res .95+% Res Furnace - Replace'!R33+'Programmable Tstats - Tier 1'!R33+'Programmable Tstats - Tier 2'!R33+'Residential Energy Assessments'!R33+'Comm 95+% Furnace - NEW'!R33+'Comm 95+% Furnace - Replace'!R33+'Comm Custom'!R33,0)</f>
        <v>25687</v>
      </c>
      <c r="S33" s="240">
        <f>ROUND(+'Res .95+% Res Furnace - NEW'!S33+'Res .95+% Res Furnace - Replace'!S33+'Programmable Tstats - Tier 1'!S33+'Programmable Tstats - Tier 2'!S33+'Residential Energy Assessments'!S33+'Comm 95+% Furnace - NEW'!S33+'Comm 95+% Furnace - Replace'!S33+'Comm Custom'!S33,0)</f>
        <v>54</v>
      </c>
      <c r="T33" s="254"/>
      <c r="U33" s="238">
        <f>ROUND(+'Res .95+% Res Furnace - NEW'!U33+'Res .95+% Res Furnace - Replace'!U33+'Programmable Tstats - Tier 1'!U33+'Programmable Tstats - Tier 2'!U33+'Residential Energy Assessments'!U33+'Comm 95+% Furnace - NEW'!U33+'Comm 95+% Furnace - Replace'!U33+'Comm Custom'!U33,0)</f>
        <v>9648</v>
      </c>
      <c r="V33" s="238">
        <f>ROUND(+'Res .95+% Res Furnace - NEW'!V33+'Res .95+% Res Furnace - Replace'!V33+'Programmable Tstats - Tier 1'!V33+'Programmable Tstats - Tier 2'!V33+'Residential Energy Assessments'!V33+'Comm 95+% Furnace - NEW'!V33+'Comm 95+% Furnace - Replace'!V33+'Comm Custom'!V33,0)</f>
        <v>35335</v>
      </c>
      <c r="W33" s="255"/>
      <c r="X33" s="238">
        <f>ROUND(+'Res .95+% Res Furnace - NEW'!X33+'Res .95+% Res Furnace - Replace'!X33+'Programmable Tstats - Tier 1'!X33+'Programmable Tstats - Tier 2'!X33+'Residential Energy Assessments'!X33+'Comm 95+% Furnace - NEW'!X33+'Comm 95+% Furnace - Replace'!X33+'Comm Custom'!X33,0)</f>
        <v>14572</v>
      </c>
      <c r="Y33" s="238">
        <f>ROUND(+'Res .95+% Res Furnace - NEW'!Y33+'Res .95+% Res Furnace - Replace'!Y33+'Programmable Tstats - Tier 1'!Y33+'Programmable Tstats - Tier 2'!Y33+'Residential Energy Assessments'!Y33+'Comm 95+% Furnace - NEW'!Y33+'Comm 95+% Furnace - Replace'!Y33+'Comm Custom'!Y33,0)</f>
        <v>0</v>
      </c>
      <c r="Z33" s="238">
        <f>ROUND(+'Res .95+% Res Furnace - NEW'!Z33+'Res .95+% Res Furnace - Replace'!Z33+'Programmable Tstats - Tier 1'!Z33+'Programmable Tstats - Tier 2'!Z33+'Residential Energy Assessments'!Z33+'Comm 95+% Furnace - NEW'!Z33+'Comm 95+% Furnace - Replace'!Z33+'Comm Custom'!Z33,0)</f>
        <v>0</v>
      </c>
      <c r="AA33" s="238">
        <f>ROUND(+'Res .95+% Res Furnace - NEW'!AA33+'Res .95+% Res Furnace - Replace'!AA33+'Programmable Tstats - Tier 1'!AA33+'Programmable Tstats - Tier 2'!AA33+'Residential Energy Assessments'!AA33+'Comm 95+% Furnace - NEW'!AA33+'Comm 95+% Furnace - Replace'!AA33+'Comm Custom'!AA33,0)</f>
        <v>14572</v>
      </c>
      <c r="AB33" s="238">
        <f>ROUND(+'Res .95+% Res Furnace - NEW'!AB33+'Res .95+% Res Furnace - Replace'!AB33+'Programmable Tstats - Tier 1'!AB33+'Programmable Tstats - Tier 2'!AB33+'Residential Energy Assessments'!AB33+'Comm 95+% Furnace - NEW'!AB33+'Comm 95+% Furnace - Replace'!AB33+'Comm Custom'!AB33,0)</f>
        <v>20763</v>
      </c>
      <c r="AE33" s="233">
        <f t="shared" si="9"/>
        <v>2037</v>
      </c>
      <c r="AF33" s="256">
        <f t="shared" si="0"/>
        <v>25687</v>
      </c>
      <c r="AG33" s="236">
        <f t="shared" si="1"/>
        <v>9648</v>
      </c>
      <c r="AH33" s="256">
        <f t="shared" si="22"/>
        <v>35335</v>
      </c>
      <c r="AJ33" s="257">
        <f t="shared" si="10"/>
        <v>0</v>
      </c>
      <c r="AK33" s="257">
        <f t="shared" si="10"/>
        <v>0</v>
      </c>
      <c r="AL33" s="258">
        <f t="shared" si="2"/>
        <v>0</v>
      </c>
      <c r="AN33" s="259">
        <f t="shared" si="11"/>
        <v>35335</v>
      </c>
      <c r="AQ33" s="233">
        <f t="shared" si="12"/>
        <v>2037</v>
      </c>
      <c r="AR33" s="278">
        <f t="shared" si="3"/>
        <v>25687</v>
      </c>
      <c r="AS33" s="256">
        <f t="shared" si="4"/>
        <v>9648</v>
      </c>
      <c r="AT33" s="260"/>
      <c r="AU33" s="238">
        <f>ROUND(+'Res .95+% Res Furnace - NEW'!AU33+'Res .95+% Res Furnace - Replace'!AU33+'Programmable Tstats - Tier 1'!AU33+'Programmable Tstats - Tier 2'!AU33+'Residential Energy Assessments'!AU33+'Comm 95+% Furnace - NEW'!AU33+'Comm 95+% Furnace - Replace'!AU33+'Comm Custom'!AU33,0)</f>
        <v>16087</v>
      </c>
      <c r="AV33" s="253"/>
      <c r="AW33" s="238">
        <f>ROUND(+'Res .95+% Res Furnace - NEW'!AW33+'Res .95+% Res Furnace - Replace'!AW33+'Programmable Tstats - Tier 1'!AW33+'Programmable Tstats - Tier 2'!AW33+'Residential Energy Assessments'!AW33+'Comm 95+% Furnace - NEW'!AW33+'Comm 95+% Furnace - Replace'!AW33+'Comm Custom'!AW33,0)</f>
        <v>3123</v>
      </c>
      <c r="AX33" s="260"/>
      <c r="AY33" s="261"/>
      <c r="AZ33" s="278">
        <f t="shared" si="13"/>
        <v>54545</v>
      </c>
      <c r="BA33" s="246"/>
      <c r="BB33" s="238">
        <f>ROUND(+'Res .95+% Res Furnace - NEW'!BB33+'Res .95+% Res Furnace - Replace'!BB33+'Programmable Tstats - Tier 1'!BB33+'Programmable Tstats - Tier 2'!BB33+'Residential Energy Assessments'!BB33+'Comm 95+% Furnace - NEW'!BB33+'Comm 95+% Furnace - Replace'!BB33+'Comm Custom'!BB33,0)</f>
        <v>0</v>
      </c>
      <c r="BC33" s="238">
        <f>ROUND(+'Res .95+% Res Furnace - NEW'!BC33+'Res .95+% Res Furnace - Replace'!BC33+'Programmable Tstats - Tier 1'!BC33+'Programmable Tstats - Tier 2'!BC33+'Residential Energy Assessments'!BC33+'Comm 95+% Furnace - NEW'!BC33+'Comm 95+% Furnace - Replace'!BC33+'Comm Custom'!BC33,0)</f>
        <v>0</v>
      </c>
      <c r="BD33" s="262">
        <f t="shared" si="14"/>
        <v>0</v>
      </c>
      <c r="BE33" s="278">
        <f t="shared" si="5"/>
        <v>54545</v>
      </c>
      <c r="BH33" s="233">
        <f t="shared" si="15"/>
        <v>2037</v>
      </c>
      <c r="BI33" s="238">
        <f>ROUND(+'Res .95+% Res Furnace - NEW'!BI33+'Res .95+% Res Furnace - Replace'!BI33+'Programmable Tstats - Tier 1'!BI33+'Programmable Tstats - Tier 2'!BI33+'Residential Energy Assessments'!BI33+'Comm 95+% Furnace - NEW'!BI33+'Comm 95+% Furnace - Replace'!BI33+'Comm Custom'!BI33,0)</f>
        <v>0</v>
      </c>
      <c r="BJ33" s="238">
        <f>ROUND(+'Res .95+% Res Furnace - NEW'!BJ33+'Res .95+% Res Furnace - Replace'!BJ33+'Programmable Tstats - Tier 1'!BJ33+'Programmable Tstats - Tier 2'!BJ33+'Residential Energy Assessments'!BJ33+'Comm 95+% Furnace - NEW'!BJ33+'Comm 95+% Furnace - Replace'!BJ33+'Comm Custom'!BJ33,0)</f>
        <v>5357</v>
      </c>
      <c r="BK33" s="263"/>
      <c r="BL33" s="238">
        <f>ROUND(+'Res .95+% Res Furnace - NEW'!BL33+'Res .95+% Res Furnace - Replace'!BL33+'Programmable Tstats - Tier 1'!BL33+'Programmable Tstats - Tier 2'!BL33+'Residential Energy Assessments'!BL33+'Comm 95+% Furnace - NEW'!BL33+'Comm 95+% Furnace - Replace'!BL33+'Comm Custom'!BL33,0)</f>
        <v>65249</v>
      </c>
      <c r="BM33" s="263"/>
      <c r="BN33" s="238">
        <f>ROUND(+'Res .95+% Res Furnace - NEW'!BN33+'Res .95+% Res Furnace - Replace'!BN33+'Programmable Tstats - Tier 1'!BN33+'Programmable Tstats - Tier 2'!BN33+'Residential Energy Assessments'!BN33+'Comm 95+% Furnace - NEW'!BN33+'Comm 95+% Furnace - Replace'!BN33+'Comm Custom'!BN33,0)</f>
        <v>69734</v>
      </c>
      <c r="BO33" s="283"/>
      <c r="BP33" s="256">
        <f t="shared" si="6"/>
        <v>134983</v>
      </c>
      <c r="BR33" s="238">
        <f>ROUND(+'Res .95+% Res Furnace - NEW'!BR33+'Res .95+% Res Furnace - Replace'!BR33+'Programmable Tstats - Tier 1'!BR33+'Programmable Tstats - Tier 2'!BR33+'Residential Energy Assessments'!BR33+'Comm 95+% Furnace - NEW'!BR33+'Comm 95+% Furnace - Replace'!BR33+'Comm Custom'!BR33,0)</f>
        <v>0</v>
      </c>
      <c r="BS33" s="256"/>
      <c r="BT33" s="256">
        <f t="shared" si="16"/>
        <v>134983</v>
      </c>
      <c r="BW33" s="233">
        <f t="shared" si="17"/>
        <v>2037</v>
      </c>
      <c r="BX33" s="256">
        <f t="shared" si="18"/>
        <v>25687</v>
      </c>
      <c r="BY33" s="265">
        <f t="shared" si="23"/>
        <v>9648</v>
      </c>
      <c r="BZ33" s="266">
        <f t="shared" si="19"/>
        <v>16087</v>
      </c>
      <c r="CA33" s="256">
        <f t="shared" si="20"/>
        <v>51422</v>
      </c>
      <c r="CC33" s="256">
        <f t="shared" si="24"/>
        <v>0</v>
      </c>
      <c r="CD33" s="256">
        <f t="shared" si="24"/>
        <v>0</v>
      </c>
      <c r="CE33" s="256">
        <f t="shared" si="25"/>
        <v>0</v>
      </c>
      <c r="CF33" s="256"/>
      <c r="CG33" s="256">
        <f t="shared" si="21"/>
        <v>51422</v>
      </c>
      <c r="DB33" s="178"/>
    </row>
    <row r="34" spans="1:106">
      <c r="A34" s="180" t="s">
        <v>245</v>
      </c>
      <c r="C34" s="221"/>
      <c r="E34" s="176" t="s">
        <v>296</v>
      </c>
      <c r="F34" s="284"/>
      <c r="G34" s="284"/>
      <c r="H34" s="284"/>
      <c r="J34" s="285">
        <f t="shared" si="7"/>
        <v>21</v>
      </c>
      <c r="K34" s="191"/>
      <c r="L34" s="198">
        <f t="shared" si="8"/>
        <v>2038</v>
      </c>
      <c r="M34" s="238">
        <f>ROUND(+'Res .95+% Res Furnace - NEW'!M34+'Res .95+% Res Furnace - Replace'!M34+'Programmable Tstats - Tier 1'!M34+'Programmable Tstats - Tier 2'!M34+'Residential Energy Assessments'!M34+'Comm 95+% Furnace - NEW'!M34+'Comm 95+% Furnace - Replace'!M34+'Comm Custom'!M34,0)</f>
        <v>0</v>
      </c>
      <c r="N34" s="286"/>
      <c r="O34" s="238">
        <f>ROUND(+'Res .95+% Res Furnace - NEW'!O34+'Res .95+% Res Furnace - Replace'!O34+'Programmable Tstats - Tier 1'!O34+'Programmable Tstats - Tier 2'!O34+'Residential Energy Assessments'!O34+'Comm 95+% Furnace - NEW'!O34+'Comm 95+% Furnace - Replace'!O34+'Comm Custom'!O34,0)</f>
        <v>0</v>
      </c>
      <c r="P34" s="286"/>
      <c r="Q34" s="238">
        <f>ROUND(+'Res .95+% Res Furnace - NEW'!Q34+'Res .95+% Res Furnace - Replace'!Q34+'Programmable Tstats - Tier 1'!Q34+'Programmable Tstats - Tier 2'!Q34+'Residential Energy Assessments'!Q34+'Comm 95+% Furnace - NEW'!Q34+'Comm 95+% Furnace - Replace'!Q34+'Comm Custom'!Q34,0)</f>
        <v>0</v>
      </c>
      <c r="R34" s="238">
        <f>ROUND(+'Res .95+% Res Furnace - NEW'!R34+'Res .95+% Res Furnace - Replace'!R34+'Programmable Tstats - Tier 1'!R34+'Programmable Tstats - Tier 2'!R34+'Residential Energy Assessments'!R34+'Comm 95+% Furnace - NEW'!R34+'Comm 95+% Furnace - Replace'!R34+'Comm Custom'!R34,0)</f>
        <v>0</v>
      </c>
      <c r="S34" s="240">
        <f>ROUND(+'Res .95+% Res Furnace - NEW'!S34+'Res .95+% Res Furnace - Replace'!S34+'Programmable Tstats - Tier 1'!S34+'Programmable Tstats - Tier 2'!S34+'Residential Energy Assessments'!S34+'Comm 95+% Furnace - NEW'!S34+'Comm 95+% Furnace - Replace'!S34+'Comm Custom'!S34,0)</f>
        <v>0</v>
      </c>
      <c r="T34" s="287"/>
      <c r="U34" s="238">
        <f>ROUND(+'Res .95+% Res Furnace - NEW'!U34+'Res .95+% Res Furnace - Replace'!U34+'Programmable Tstats - Tier 1'!U34+'Programmable Tstats - Tier 2'!U34+'Residential Energy Assessments'!U34+'Comm 95+% Furnace - NEW'!U34+'Comm 95+% Furnace - Replace'!U34+'Comm Custom'!U34,0)</f>
        <v>0</v>
      </c>
      <c r="V34" s="238">
        <f>ROUND(+'Res .95+% Res Furnace - NEW'!V34+'Res .95+% Res Furnace - Replace'!V34+'Programmable Tstats - Tier 1'!V34+'Programmable Tstats - Tier 2'!V34+'Residential Energy Assessments'!V34+'Comm 95+% Furnace - NEW'!V34+'Comm 95+% Furnace - Replace'!V34+'Comm Custom'!V34,0)</f>
        <v>0</v>
      </c>
      <c r="W34" s="263"/>
      <c r="X34" s="238">
        <f>ROUND(+'Res .95+% Res Furnace - NEW'!X34+'Res .95+% Res Furnace - Replace'!X34+'Programmable Tstats - Tier 1'!X34+'Programmable Tstats - Tier 2'!X34+'Residential Energy Assessments'!X34+'Comm 95+% Furnace - NEW'!X34+'Comm 95+% Furnace - Replace'!X34+'Comm Custom'!X34,0)</f>
        <v>0</v>
      </c>
      <c r="Y34" s="238">
        <f>ROUND(+'Res .95+% Res Furnace - NEW'!Y34+'Res .95+% Res Furnace - Replace'!Y34+'Programmable Tstats - Tier 1'!Y34+'Programmable Tstats - Tier 2'!Y34+'Residential Energy Assessments'!Y34+'Comm 95+% Furnace - NEW'!Y34+'Comm 95+% Furnace - Replace'!Y34+'Comm Custom'!Y34,0)</f>
        <v>0</v>
      </c>
      <c r="Z34" s="238">
        <f>ROUND(+'Res .95+% Res Furnace - NEW'!Z34+'Res .95+% Res Furnace - Replace'!Z34+'Programmable Tstats - Tier 1'!Z34+'Programmable Tstats - Tier 2'!Z34+'Residential Energy Assessments'!Z34+'Comm 95+% Furnace - NEW'!Z34+'Comm 95+% Furnace - Replace'!Z34+'Comm Custom'!Z34,0)</f>
        <v>0</v>
      </c>
      <c r="AA34" s="238">
        <f>ROUND(+'Res .95+% Res Furnace - NEW'!AA34+'Res .95+% Res Furnace - Replace'!AA34+'Programmable Tstats - Tier 1'!AA34+'Programmable Tstats - Tier 2'!AA34+'Residential Energy Assessments'!AA34+'Comm 95+% Furnace - NEW'!AA34+'Comm 95+% Furnace - Replace'!AA34+'Comm Custom'!AA34,0)</f>
        <v>0</v>
      </c>
      <c r="AB34" s="238">
        <f>ROUND(+'Res .95+% Res Furnace - NEW'!AB34+'Res .95+% Res Furnace - Replace'!AB34+'Programmable Tstats - Tier 1'!AB34+'Programmable Tstats - Tier 2'!AB34+'Residential Energy Assessments'!AB34+'Comm 95+% Furnace - NEW'!AB34+'Comm 95+% Furnace - Replace'!AB34+'Comm Custom'!AB34,0)</f>
        <v>0</v>
      </c>
      <c r="AC34" s="191"/>
      <c r="AD34" s="191"/>
      <c r="AE34" s="198">
        <f t="shared" si="9"/>
        <v>2038</v>
      </c>
      <c r="AF34" s="278">
        <f t="shared" si="0"/>
        <v>0</v>
      </c>
      <c r="AG34" s="237">
        <f t="shared" si="1"/>
        <v>0</v>
      </c>
      <c r="AH34" s="278">
        <f t="shared" si="22"/>
        <v>0</v>
      </c>
      <c r="AI34" s="191"/>
      <c r="AJ34" s="257">
        <f t="shared" si="10"/>
        <v>0</v>
      </c>
      <c r="AK34" s="257">
        <f t="shared" si="10"/>
        <v>0</v>
      </c>
      <c r="AL34" s="258">
        <f t="shared" si="2"/>
        <v>0</v>
      </c>
      <c r="AM34" s="191"/>
      <c r="AN34" s="288">
        <f t="shared" si="11"/>
        <v>0</v>
      </c>
      <c r="AO34" s="191"/>
      <c r="AP34" s="191"/>
      <c r="AQ34" s="198">
        <f t="shared" si="12"/>
        <v>2038</v>
      </c>
      <c r="AR34" s="278">
        <f t="shared" si="3"/>
        <v>0</v>
      </c>
      <c r="AS34" s="278">
        <f t="shared" si="4"/>
        <v>0</v>
      </c>
      <c r="AT34" s="289"/>
      <c r="AU34" s="238">
        <f>ROUND(+'Res .95+% Res Furnace - NEW'!AU34+'Res .95+% Res Furnace - Replace'!AU34+'Programmable Tstats - Tier 1'!AU34+'Programmable Tstats - Tier 2'!AU34+'Residential Energy Assessments'!AU34+'Comm 95+% Furnace - NEW'!AU34+'Comm 95+% Furnace - Replace'!AU34+'Comm Custom'!AU34,0)</f>
        <v>0</v>
      </c>
      <c r="AV34" s="286"/>
      <c r="AW34" s="238">
        <f>ROUND(+'Res .95+% Res Furnace - NEW'!AW34+'Res .95+% Res Furnace - Replace'!AW34+'Programmable Tstats - Tier 1'!AW34+'Programmable Tstats - Tier 2'!AW34+'Residential Energy Assessments'!AW34+'Comm 95+% Furnace - NEW'!AW34+'Comm 95+% Furnace - Replace'!AW34+'Comm Custom'!AW34,0)</f>
        <v>0</v>
      </c>
      <c r="AX34" s="289"/>
      <c r="AY34" s="290"/>
      <c r="AZ34" s="278">
        <f t="shared" si="13"/>
        <v>0</v>
      </c>
      <c r="BA34" s="291"/>
      <c r="BB34" s="238">
        <f>ROUND(+'Res .95+% Res Furnace - NEW'!BB34+'Res .95+% Res Furnace - Replace'!BB34+'Programmable Tstats - Tier 1'!BB34+'Programmable Tstats - Tier 2'!BB34+'Residential Energy Assessments'!BB34+'Comm 95+% Furnace - NEW'!BB34+'Comm 95+% Furnace - Replace'!BB34+'Comm Custom'!BB34,0)</f>
        <v>0</v>
      </c>
      <c r="BC34" s="238">
        <f>ROUND(+'Res .95+% Res Furnace - NEW'!BC34+'Res .95+% Res Furnace - Replace'!BC34+'Programmable Tstats - Tier 1'!BC34+'Programmable Tstats - Tier 2'!BC34+'Residential Energy Assessments'!BC34+'Comm 95+% Furnace - NEW'!BC34+'Comm 95+% Furnace - Replace'!BC34+'Comm Custom'!BC34,0)</f>
        <v>0</v>
      </c>
      <c r="BD34" s="292">
        <f t="shared" si="14"/>
        <v>0</v>
      </c>
      <c r="BE34" s="278">
        <f t="shared" si="5"/>
        <v>0</v>
      </c>
      <c r="BF34" s="191"/>
      <c r="BG34" s="191"/>
      <c r="BH34" s="198">
        <f t="shared" si="15"/>
        <v>2038</v>
      </c>
      <c r="BI34" s="238">
        <f>ROUND(+'Res .95+% Res Furnace - NEW'!BI34+'Res .95+% Res Furnace - Replace'!BI34+'Programmable Tstats - Tier 1'!BI34+'Programmable Tstats - Tier 2'!BI34+'Residential Energy Assessments'!BI34+'Comm 95+% Furnace - NEW'!BI34+'Comm 95+% Furnace - Replace'!BI34+'Comm Custom'!BI34,0)</f>
        <v>0</v>
      </c>
      <c r="BJ34" s="238">
        <f>ROUND(+'Res .95+% Res Furnace - NEW'!BJ34+'Res .95+% Res Furnace - Replace'!BJ34+'Programmable Tstats - Tier 1'!BJ34+'Programmable Tstats - Tier 2'!BJ34+'Residential Energy Assessments'!BJ34+'Comm 95+% Furnace - NEW'!BJ34+'Comm 95+% Furnace - Replace'!BJ34+'Comm Custom'!BJ34,0)</f>
        <v>0</v>
      </c>
      <c r="BK34" s="263"/>
      <c r="BL34" s="238">
        <f>ROUND(+'Res .95+% Res Furnace - NEW'!BL34+'Res .95+% Res Furnace - Replace'!BL34+'Programmable Tstats - Tier 1'!BL34+'Programmable Tstats - Tier 2'!BL34+'Residential Energy Assessments'!BL34+'Comm 95+% Furnace - NEW'!BL34+'Comm 95+% Furnace - Replace'!BL34+'Comm Custom'!BL34,0)</f>
        <v>0</v>
      </c>
      <c r="BM34" s="263"/>
      <c r="BN34" s="238">
        <f>ROUND(+'Res .95+% Res Furnace - NEW'!BN34+'Res .95+% Res Furnace - Replace'!BN34+'Programmable Tstats - Tier 1'!BN34+'Programmable Tstats - Tier 2'!BN34+'Residential Energy Assessments'!BN34+'Comm 95+% Furnace - NEW'!BN34+'Comm 95+% Furnace - Replace'!BN34+'Comm Custom'!BN34,0)</f>
        <v>0</v>
      </c>
      <c r="BO34" s="283"/>
      <c r="BP34" s="278">
        <f t="shared" si="6"/>
        <v>0</v>
      </c>
      <c r="BQ34" s="191"/>
      <c r="BR34" s="238">
        <f>ROUND(+'Res .95+% Res Furnace - NEW'!BR34+'Res .95+% Res Furnace - Replace'!BR34+'Programmable Tstats - Tier 1'!BR34+'Programmable Tstats - Tier 2'!BR34+'Residential Energy Assessments'!BR34+'Comm 95+% Furnace - NEW'!BR34+'Comm 95+% Furnace - Replace'!BR34+'Comm Custom'!BR34,0)</f>
        <v>0</v>
      </c>
      <c r="BS34" s="278"/>
      <c r="BT34" s="278">
        <f t="shared" si="16"/>
        <v>0</v>
      </c>
      <c r="BU34" s="191"/>
      <c r="BV34" s="191"/>
      <c r="BW34" s="198">
        <f t="shared" si="17"/>
        <v>2038</v>
      </c>
      <c r="BX34" s="278">
        <f t="shared" si="18"/>
        <v>0</v>
      </c>
      <c r="BY34" s="238">
        <f t="shared" si="23"/>
        <v>0</v>
      </c>
      <c r="BZ34" s="266">
        <f t="shared" si="19"/>
        <v>0</v>
      </c>
      <c r="CA34" s="278">
        <f t="shared" si="20"/>
        <v>0</v>
      </c>
      <c r="CB34" s="191"/>
      <c r="CC34" s="278">
        <f t="shared" si="24"/>
        <v>0</v>
      </c>
      <c r="CD34" s="278">
        <f t="shared" si="24"/>
        <v>0</v>
      </c>
      <c r="CE34" s="278">
        <f t="shared" si="25"/>
        <v>0</v>
      </c>
      <c r="CF34" s="278"/>
      <c r="CG34" s="278">
        <f t="shared" si="21"/>
        <v>0</v>
      </c>
      <c r="DB34" s="178"/>
    </row>
    <row r="35" spans="1:106">
      <c r="A35" s="180"/>
      <c r="C35" s="221"/>
      <c r="E35" s="180"/>
      <c r="F35" s="293"/>
      <c r="G35" s="294"/>
      <c r="H35" s="294"/>
      <c r="J35" s="285">
        <f t="shared" si="7"/>
        <v>22</v>
      </c>
      <c r="K35" s="191"/>
      <c r="L35" s="198">
        <f t="shared" si="8"/>
        <v>2039</v>
      </c>
      <c r="M35" s="238">
        <f>ROUND(+'Res .95+% Res Furnace - NEW'!M35+'Res .95+% Res Furnace - Replace'!M35+'Programmable Tstats - Tier 1'!M35+'Programmable Tstats - Tier 2'!M35+'Residential Energy Assessments'!M35+'Comm 95+% Furnace - NEW'!M35+'Comm 95+% Furnace - Replace'!M35+'Comm Custom'!M35,0)</f>
        <v>0</v>
      </c>
      <c r="N35" s="286"/>
      <c r="O35" s="238">
        <f>ROUND(+'Res .95+% Res Furnace - NEW'!O35+'Res .95+% Res Furnace - Replace'!O35+'Programmable Tstats - Tier 1'!O35+'Programmable Tstats - Tier 2'!O35+'Residential Energy Assessments'!O35+'Comm 95+% Furnace - NEW'!O35+'Comm 95+% Furnace - Replace'!O35+'Comm Custom'!O35,0)</f>
        <v>0</v>
      </c>
      <c r="P35" s="286"/>
      <c r="Q35" s="238">
        <f>ROUND(+'Res .95+% Res Furnace - NEW'!Q35+'Res .95+% Res Furnace - Replace'!Q35+'Programmable Tstats - Tier 1'!Q35+'Programmable Tstats - Tier 2'!Q35+'Residential Energy Assessments'!Q35+'Comm 95+% Furnace - NEW'!Q35+'Comm 95+% Furnace - Replace'!Q35+'Comm Custom'!Q35,0)</f>
        <v>0</v>
      </c>
      <c r="R35" s="238">
        <f>ROUND(+'Res .95+% Res Furnace - NEW'!R35+'Res .95+% Res Furnace - Replace'!R35+'Programmable Tstats - Tier 1'!R35+'Programmable Tstats - Tier 2'!R35+'Residential Energy Assessments'!R35+'Comm 95+% Furnace - NEW'!R35+'Comm 95+% Furnace - Replace'!R35+'Comm Custom'!R35,0)</f>
        <v>0</v>
      </c>
      <c r="S35" s="240">
        <f>ROUND(+'Res .95+% Res Furnace - NEW'!S35+'Res .95+% Res Furnace - Replace'!S35+'Programmable Tstats - Tier 1'!S35+'Programmable Tstats - Tier 2'!S35+'Residential Energy Assessments'!S35+'Comm 95+% Furnace - NEW'!S35+'Comm 95+% Furnace - Replace'!S35+'Comm Custom'!S35,0)</f>
        <v>0</v>
      </c>
      <c r="T35" s="287"/>
      <c r="U35" s="238">
        <f>ROUND(+'Res .95+% Res Furnace - NEW'!U35+'Res .95+% Res Furnace - Replace'!U35+'Programmable Tstats - Tier 1'!U35+'Programmable Tstats - Tier 2'!U35+'Residential Energy Assessments'!U35+'Comm 95+% Furnace - NEW'!U35+'Comm 95+% Furnace - Replace'!U35+'Comm Custom'!U35,0)</f>
        <v>0</v>
      </c>
      <c r="V35" s="238">
        <f>ROUND(+'Res .95+% Res Furnace - NEW'!V35+'Res .95+% Res Furnace - Replace'!V35+'Programmable Tstats - Tier 1'!V35+'Programmable Tstats - Tier 2'!V35+'Residential Energy Assessments'!V35+'Comm 95+% Furnace - NEW'!V35+'Comm 95+% Furnace - Replace'!V35+'Comm Custom'!V35,0)</f>
        <v>0</v>
      </c>
      <c r="W35" s="263"/>
      <c r="X35" s="238">
        <f>ROUND(+'Res .95+% Res Furnace - NEW'!X35+'Res .95+% Res Furnace - Replace'!X35+'Programmable Tstats - Tier 1'!X35+'Programmable Tstats - Tier 2'!X35+'Residential Energy Assessments'!X35+'Comm 95+% Furnace - NEW'!X35+'Comm 95+% Furnace - Replace'!X35+'Comm Custom'!X35,0)</f>
        <v>0</v>
      </c>
      <c r="Y35" s="238">
        <f>ROUND(+'Res .95+% Res Furnace - NEW'!Y35+'Res .95+% Res Furnace - Replace'!Y35+'Programmable Tstats - Tier 1'!Y35+'Programmable Tstats - Tier 2'!Y35+'Residential Energy Assessments'!Y35+'Comm 95+% Furnace - NEW'!Y35+'Comm 95+% Furnace - Replace'!Y35+'Comm Custom'!Y35,0)</f>
        <v>0</v>
      </c>
      <c r="Z35" s="238">
        <f>ROUND(+'Res .95+% Res Furnace - NEW'!Z35+'Res .95+% Res Furnace - Replace'!Z35+'Programmable Tstats - Tier 1'!Z35+'Programmable Tstats - Tier 2'!Z35+'Residential Energy Assessments'!Z35+'Comm 95+% Furnace - NEW'!Z35+'Comm 95+% Furnace - Replace'!Z35+'Comm Custom'!Z35,0)</f>
        <v>0</v>
      </c>
      <c r="AA35" s="238">
        <f>ROUND(+'Res .95+% Res Furnace - NEW'!AA35+'Res .95+% Res Furnace - Replace'!AA35+'Programmable Tstats - Tier 1'!AA35+'Programmable Tstats - Tier 2'!AA35+'Residential Energy Assessments'!AA35+'Comm 95+% Furnace - NEW'!AA35+'Comm 95+% Furnace - Replace'!AA35+'Comm Custom'!AA35,0)</f>
        <v>0</v>
      </c>
      <c r="AB35" s="238">
        <f>ROUND(+'Res .95+% Res Furnace - NEW'!AB35+'Res .95+% Res Furnace - Replace'!AB35+'Programmable Tstats - Tier 1'!AB35+'Programmable Tstats - Tier 2'!AB35+'Residential Energy Assessments'!AB35+'Comm 95+% Furnace - NEW'!AB35+'Comm 95+% Furnace - Replace'!AB35+'Comm Custom'!AB35,0)</f>
        <v>0</v>
      </c>
      <c r="AC35" s="191"/>
      <c r="AD35" s="191"/>
      <c r="AE35" s="198">
        <f t="shared" si="9"/>
        <v>2039</v>
      </c>
      <c r="AF35" s="278">
        <f t="shared" si="0"/>
        <v>0</v>
      </c>
      <c r="AG35" s="237">
        <f t="shared" si="1"/>
        <v>0</v>
      </c>
      <c r="AH35" s="278">
        <f t="shared" si="22"/>
        <v>0</v>
      </c>
      <c r="AI35" s="191"/>
      <c r="AJ35" s="257">
        <f t="shared" ref="AJ35:AK36" si="26">ROUND(Y35,0)</f>
        <v>0</v>
      </c>
      <c r="AK35" s="257">
        <f t="shared" si="26"/>
        <v>0</v>
      </c>
      <c r="AL35" s="258">
        <f t="shared" si="2"/>
        <v>0</v>
      </c>
      <c r="AM35" s="191"/>
      <c r="AN35" s="288">
        <f t="shared" si="11"/>
        <v>0</v>
      </c>
      <c r="AO35" s="191"/>
      <c r="AP35" s="191"/>
      <c r="AQ35" s="198">
        <f t="shared" si="12"/>
        <v>2039</v>
      </c>
      <c r="AR35" s="278">
        <f t="shared" si="3"/>
        <v>0</v>
      </c>
      <c r="AS35" s="278">
        <f t="shared" si="4"/>
        <v>0</v>
      </c>
      <c r="AT35" s="289"/>
      <c r="AU35" s="238">
        <f>ROUND(+'Res .95+% Res Furnace - NEW'!AU35+'Res .95+% Res Furnace - Replace'!AU35+'Programmable Tstats - Tier 1'!AU35+'Programmable Tstats - Tier 2'!AU35+'Residential Energy Assessments'!AU35+'Comm 95+% Furnace - NEW'!AU35+'Comm 95+% Furnace - Replace'!AU35+'Comm Custom'!AU35,0)</f>
        <v>0</v>
      </c>
      <c r="AV35" s="286"/>
      <c r="AW35" s="238">
        <f>ROUND(+'Res .95+% Res Furnace - NEW'!AW35+'Res .95+% Res Furnace - Replace'!AW35+'Programmable Tstats - Tier 1'!AW35+'Programmable Tstats - Tier 2'!AW35+'Residential Energy Assessments'!AW35+'Comm 95+% Furnace - NEW'!AW35+'Comm 95+% Furnace - Replace'!AW35+'Comm Custom'!AW35,0)</f>
        <v>0</v>
      </c>
      <c r="AX35" s="289"/>
      <c r="AY35" s="290"/>
      <c r="AZ35" s="278">
        <f t="shared" si="13"/>
        <v>0</v>
      </c>
      <c r="BA35" s="291"/>
      <c r="BB35" s="238">
        <f>ROUND(+'Res .95+% Res Furnace - NEW'!BB35+'Res .95+% Res Furnace - Replace'!BB35+'Programmable Tstats - Tier 1'!BB35+'Programmable Tstats - Tier 2'!BB35+'Residential Energy Assessments'!BB35+'Comm 95+% Furnace - NEW'!BB35+'Comm 95+% Furnace - Replace'!BB35+'Comm Custom'!BB35,0)</f>
        <v>0</v>
      </c>
      <c r="BC35" s="238">
        <f>ROUND(+'Res .95+% Res Furnace - NEW'!BC35+'Res .95+% Res Furnace - Replace'!BC35+'Programmable Tstats - Tier 1'!BC35+'Programmable Tstats - Tier 2'!BC35+'Residential Energy Assessments'!BC35+'Comm 95+% Furnace - NEW'!BC35+'Comm 95+% Furnace - Replace'!BC35+'Comm Custom'!BC35,0)</f>
        <v>0</v>
      </c>
      <c r="BD35" s="292">
        <f t="shared" si="14"/>
        <v>0</v>
      </c>
      <c r="BE35" s="278">
        <f t="shared" si="5"/>
        <v>0</v>
      </c>
      <c r="BF35" s="191"/>
      <c r="BG35" s="191"/>
      <c r="BH35" s="198">
        <f t="shared" si="15"/>
        <v>2039</v>
      </c>
      <c r="BI35" s="238">
        <f>ROUND(+'Res .95+% Res Furnace - NEW'!BI35+'Res .95+% Res Furnace - Replace'!BI35+'Programmable Tstats - Tier 1'!BI35+'Programmable Tstats - Tier 2'!BI35+'Residential Energy Assessments'!BI35+'Comm 95+% Furnace - NEW'!BI35+'Comm 95+% Furnace - Replace'!BI35+'Comm Custom'!BI35,0)</f>
        <v>0</v>
      </c>
      <c r="BJ35" s="238">
        <f>ROUND(+'Res .95+% Res Furnace - NEW'!BJ35+'Res .95+% Res Furnace - Replace'!BJ35+'Programmable Tstats - Tier 1'!BJ35+'Programmable Tstats - Tier 2'!BJ35+'Residential Energy Assessments'!BJ35+'Comm 95+% Furnace - NEW'!BJ35+'Comm 95+% Furnace - Replace'!BJ35+'Comm Custom'!BJ35,0)</f>
        <v>0</v>
      </c>
      <c r="BK35" s="263"/>
      <c r="BL35" s="238">
        <f>ROUND(+'Res .95+% Res Furnace - NEW'!BL35+'Res .95+% Res Furnace - Replace'!BL35+'Programmable Tstats - Tier 1'!BL35+'Programmable Tstats - Tier 2'!BL35+'Residential Energy Assessments'!BL35+'Comm 95+% Furnace - NEW'!BL35+'Comm 95+% Furnace - Replace'!BL35+'Comm Custom'!BL35,0)</f>
        <v>0</v>
      </c>
      <c r="BM35" s="263"/>
      <c r="BN35" s="238">
        <f>ROUND(+'Res .95+% Res Furnace - NEW'!BN35+'Res .95+% Res Furnace - Replace'!BN35+'Programmable Tstats - Tier 1'!BN35+'Programmable Tstats - Tier 2'!BN35+'Residential Energy Assessments'!BN35+'Comm 95+% Furnace - NEW'!BN35+'Comm 95+% Furnace - Replace'!BN35+'Comm Custom'!BN35,0)</f>
        <v>0</v>
      </c>
      <c r="BO35" s="283"/>
      <c r="BP35" s="278">
        <f t="shared" si="6"/>
        <v>0</v>
      </c>
      <c r="BQ35" s="191"/>
      <c r="BR35" s="238">
        <f>ROUND(+'Res .95+% Res Furnace - NEW'!BR35+'Res .95+% Res Furnace - Replace'!BR35+'Programmable Tstats - Tier 1'!BR35+'Programmable Tstats - Tier 2'!BR35+'Residential Energy Assessments'!BR35+'Comm 95+% Furnace - NEW'!BR35+'Comm 95+% Furnace - Replace'!BR35+'Comm Custom'!BR35,0)</f>
        <v>0</v>
      </c>
      <c r="BS35" s="278"/>
      <c r="BT35" s="278">
        <f t="shared" si="16"/>
        <v>0</v>
      </c>
      <c r="BU35" s="191"/>
      <c r="BV35" s="191"/>
      <c r="BW35" s="198">
        <f t="shared" si="17"/>
        <v>2039</v>
      </c>
      <c r="BX35" s="278">
        <f t="shared" si="18"/>
        <v>0</v>
      </c>
      <c r="BY35" s="238">
        <f t="shared" si="23"/>
        <v>0</v>
      </c>
      <c r="BZ35" s="266">
        <f t="shared" si="19"/>
        <v>0</v>
      </c>
      <c r="CA35" s="278">
        <f t="shared" si="20"/>
        <v>0</v>
      </c>
      <c r="CB35" s="191"/>
      <c r="CC35" s="278">
        <f t="shared" ref="CC35:CD36" si="27">BB35</f>
        <v>0</v>
      </c>
      <c r="CD35" s="278">
        <f t="shared" si="27"/>
        <v>0</v>
      </c>
      <c r="CE35" s="278">
        <f t="shared" ref="CE35:CE36" si="28">SUM(CC35:CD35)</f>
        <v>0</v>
      </c>
      <c r="CF35" s="278"/>
      <c r="CG35" s="278">
        <f t="shared" si="21"/>
        <v>0</v>
      </c>
      <c r="DB35" s="178">
        <f>$J21</f>
        <v>8</v>
      </c>
    </row>
    <row r="36" spans="1:106">
      <c r="A36" s="180" t="s">
        <v>297</v>
      </c>
      <c r="C36" s="219"/>
      <c r="E36" s="295" t="s">
        <v>298</v>
      </c>
      <c r="F36" s="296"/>
      <c r="H36" s="297"/>
      <c r="J36" s="285">
        <f t="shared" si="7"/>
        <v>23</v>
      </c>
      <c r="K36" s="191"/>
      <c r="L36" s="198">
        <f t="shared" si="8"/>
        <v>2040</v>
      </c>
      <c r="M36" s="238">
        <f>ROUND(+'Res .95+% Res Furnace - NEW'!M36+'Res .95+% Res Furnace - Replace'!M36+'Programmable Tstats - Tier 1'!M36+'Programmable Tstats - Tier 2'!M36+'Residential Energy Assessments'!M36+'Comm 95+% Furnace - NEW'!M36+'Comm 95+% Furnace - Replace'!M36+'Comm Custom'!M36,0)</f>
        <v>0</v>
      </c>
      <c r="N36" s="286"/>
      <c r="O36" s="238">
        <f>ROUND(+'Res .95+% Res Furnace - NEW'!O36+'Res .95+% Res Furnace - Replace'!O36+'Programmable Tstats - Tier 1'!O36+'Programmable Tstats - Tier 2'!O36+'Residential Energy Assessments'!O36+'Comm 95+% Furnace - NEW'!O36+'Comm 95+% Furnace - Replace'!O36+'Comm Custom'!O36,0)</f>
        <v>0</v>
      </c>
      <c r="P36" s="286"/>
      <c r="Q36" s="238">
        <f>ROUND(+'Res .95+% Res Furnace - NEW'!Q36+'Res .95+% Res Furnace - Replace'!Q36+'Programmable Tstats - Tier 1'!Q36+'Programmable Tstats - Tier 2'!Q36+'Residential Energy Assessments'!Q36+'Comm 95+% Furnace - NEW'!Q36+'Comm 95+% Furnace - Replace'!Q36+'Comm Custom'!Q36,0)</f>
        <v>0</v>
      </c>
      <c r="R36" s="238">
        <f>ROUND(+'Res .95+% Res Furnace - NEW'!R36+'Res .95+% Res Furnace - Replace'!R36+'Programmable Tstats - Tier 1'!R36+'Programmable Tstats - Tier 2'!R36+'Residential Energy Assessments'!R36+'Comm 95+% Furnace - NEW'!R36+'Comm 95+% Furnace - Replace'!R36+'Comm Custom'!R36,0)</f>
        <v>0</v>
      </c>
      <c r="S36" s="240">
        <f>ROUND(+'Res .95+% Res Furnace - NEW'!S36+'Res .95+% Res Furnace - Replace'!S36+'Programmable Tstats - Tier 1'!S36+'Programmable Tstats - Tier 2'!S36+'Residential Energy Assessments'!S36+'Comm 95+% Furnace - NEW'!S36+'Comm 95+% Furnace - Replace'!S36+'Comm Custom'!S36,0)</f>
        <v>0</v>
      </c>
      <c r="T36" s="287"/>
      <c r="U36" s="238">
        <f>ROUND(+'Res .95+% Res Furnace - NEW'!U36+'Res .95+% Res Furnace - Replace'!U36+'Programmable Tstats - Tier 1'!U36+'Programmable Tstats - Tier 2'!U36+'Residential Energy Assessments'!U36+'Comm 95+% Furnace - NEW'!U36+'Comm 95+% Furnace - Replace'!U36+'Comm Custom'!U36,0)</f>
        <v>0</v>
      </c>
      <c r="V36" s="238">
        <f>ROUND(+'Res .95+% Res Furnace - NEW'!V36+'Res .95+% Res Furnace - Replace'!V36+'Programmable Tstats - Tier 1'!V36+'Programmable Tstats - Tier 2'!V36+'Residential Energy Assessments'!V36+'Comm 95+% Furnace - NEW'!V36+'Comm 95+% Furnace - Replace'!V36+'Comm Custom'!V36,0)</f>
        <v>0</v>
      </c>
      <c r="W36" s="263"/>
      <c r="X36" s="238">
        <f>ROUND(+'Res .95+% Res Furnace - NEW'!X36+'Res .95+% Res Furnace - Replace'!X36+'Programmable Tstats - Tier 1'!X36+'Programmable Tstats - Tier 2'!X36+'Residential Energy Assessments'!X36+'Comm 95+% Furnace - NEW'!X36+'Comm 95+% Furnace - Replace'!X36+'Comm Custom'!X36,0)</f>
        <v>0</v>
      </c>
      <c r="Y36" s="238">
        <f>ROUND(+'Res .95+% Res Furnace - NEW'!Y36+'Res .95+% Res Furnace - Replace'!Y36+'Programmable Tstats - Tier 1'!Y36+'Programmable Tstats - Tier 2'!Y36+'Residential Energy Assessments'!Y36+'Comm 95+% Furnace - NEW'!Y36+'Comm 95+% Furnace - Replace'!Y36+'Comm Custom'!Y36,0)</f>
        <v>0</v>
      </c>
      <c r="Z36" s="238">
        <f>ROUND(+'Res .95+% Res Furnace - NEW'!Z36+'Res .95+% Res Furnace - Replace'!Z36+'Programmable Tstats - Tier 1'!Z36+'Programmable Tstats - Tier 2'!Z36+'Residential Energy Assessments'!Z36+'Comm 95+% Furnace - NEW'!Z36+'Comm 95+% Furnace - Replace'!Z36+'Comm Custom'!Z36,0)</f>
        <v>0</v>
      </c>
      <c r="AA36" s="238">
        <f>ROUND(+'Res .95+% Res Furnace - NEW'!AA36+'Res .95+% Res Furnace - Replace'!AA36+'Programmable Tstats - Tier 1'!AA36+'Programmable Tstats - Tier 2'!AA36+'Residential Energy Assessments'!AA36+'Comm 95+% Furnace - NEW'!AA36+'Comm 95+% Furnace - Replace'!AA36+'Comm Custom'!AA36,0)</f>
        <v>0</v>
      </c>
      <c r="AB36" s="238">
        <f>ROUND(+'Res .95+% Res Furnace - NEW'!AB36+'Res .95+% Res Furnace - Replace'!AB36+'Programmable Tstats - Tier 1'!AB36+'Programmable Tstats - Tier 2'!AB36+'Residential Energy Assessments'!AB36+'Comm 95+% Furnace - NEW'!AB36+'Comm 95+% Furnace - Replace'!AB36+'Comm Custom'!AB36,0)</f>
        <v>0</v>
      </c>
      <c r="AC36" s="191"/>
      <c r="AD36" s="191"/>
      <c r="AE36" s="198">
        <f t="shared" si="9"/>
        <v>2040</v>
      </c>
      <c r="AF36" s="278">
        <f t="shared" si="0"/>
        <v>0</v>
      </c>
      <c r="AG36" s="237">
        <f t="shared" si="1"/>
        <v>0</v>
      </c>
      <c r="AH36" s="278">
        <f t="shared" si="22"/>
        <v>0</v>
      </c>
      <c r="AI36" s="191"/>
      <c r="AJ36" s="257">
        <f t="shared" si="26"/>
        <v>0</v>
      </c>
      <c r="AK36" s="257">
        <f t="shared" si="26"/>
        <v>0</v>
      </c>
      <c r="AL36" s="258">
        <f t="shared" si="2"/>
        <v>0</v>
      </c>
      <c r="AM36" s="191"/>
      <c r="AN36" s="288">
        <f t="shared" si="11"/>
        <v>0</v>
      </c>
      <c r="AO36" s="191"/>
      <c r="AP36" s="191"/>
      <c r="AQ36" s="198">
        <f t="shared" si="12"/>
        <v>2040</v>
      </c>
      <c r="AR36" s="278">
        <f t="shared" si="3"/>
        <v>0</v>
      </c>
      <c r="AS36" s="278">
        <f t="shared" si="4"/>
        <v>0</v>
      </c>
      <c r="AT36" s="289"/>
      <c r="AU36" s="238">
        <f>ROUND(+'Res .95+% Res Furnace - NEW'!AU36+'Res .95+% Res Furnace - Replace'!AU36+'Programmable Tstats - Tier 1'!AU36+'Programmable Tstats - Tier 2'!AU36+'Residential Energy Assessments'!AU36+'Comm 95+% Furnace - NEW'!AU36+'Comm 95+% Furnace - Replace'!AU36+'Comm Custom'!AU36,0)</f>
        <v>0</v>
      </c>
      <c r="AV36" s="286"/>
      <c r="AW36" s="238">
        <f>ROUND(+'Res .95+% Res Furnace - NEW'!AW36+'Res .95+% Res Furnace - Replace'!AW36+'Programmable Tstats - Tier 1'!AW36+'Programmable Tstats - Tier 2'!AW36+'Residential Energy Assessments'!AW36+'Comm 95+% Furnace - NEW'!AW36+'Comm 95+% Furnace - Replace'!AW36+'Comm Custom'!AW36,0)</f>
        <v>0</v>
      </c>
      <c r="AX36" s="289"/>
      <c r="AY36" s="290"/>
      <c r="AZ36" s="278">
        <f t="shared" si="13"/>
        <v>0</v>
      </c>
      <c r="BA36" s="291"/>
      <c r="BB36" s="238">
        <f>ROUND(+'Res .95+% Res Furnace - NEW'!BB36+'Res .95+% Res Furnace - Replace'!BB36+'Programmable Tstats - Tier 1'!BB36+'Programmable Tstats - Tier 2'!BB36+'Residential Energy Assessments'!BB36+'Comm 95+% Furnace - NEW'!BB36+'Comm 95+% Furnace - Replace'!BB36+'Comm Custom'!BB36,0)</f>
        <v>0</v>
      </c>
      <c r="BC36" s="238">
        <f>ROUND(+'Res .95+% Res Furnace - NEW'!BC36+'Res .95+% Res Furnace - Replace'!BC36+'Programmable Tstats - Tier 1'!BC36+'Programmable Tstats - Tier 2'!BC36+'Residential Energy Assessments'!BC36+'Comm 95+% Furnace - NEW'!BC36+'Comm 95+% Furnace - Replace'!BC36+'Comm Custom'!BC36,0)</f>
        <v>0</v>
      </c>
      <c r="BD36" s="292">
        <f t="shared" si="14"/>
        <v>0</v>
      </c>
      <c r="BE36" s="278">
        <f t="shared" si="5"/>
        <v>0</v>
      </c>
      <c r="BF36" s="191"/>
      <c r="BG36" s="191"/>
      <c r="BH36" s="198">
        <f t="shared" si="15"/>
        <v>2040</v>
      </c>
      <c r="BI36" s="238">
        <f>ROUND(+'Res .95+% Res Furnace - NEW'!BI36+'Res .95+% Res Furnace - Replace'!BI36+'Programmable Tstats - Tier 1'!BI36+'Programmable Tstats - Tier 2'!BI36+'Residential Energy Assessments'!BI36+'Comm 95+% Furnace - NEW'!BI36+'Comm 95+% Furnace - Replace'!BI36+'Comm Custom'!BI36,0)</f>
        <v>0</v>
      </c>
      <c r="BJ36" s="238">
        <f>ROUND(+'Res .95+% Res Furnace - NEW'!BJ36+'Res .95+% Res Furnace - Replace'!BJ36+'Programmable Tstats - Tier 1'!BJ36+'Programmable Tstats - Tier 2'!BJ36+'Residential Energy Assessments'!BJ36+'Comm 95+% Furnace - NEW'!BJ36+'Comm 95+% Furnace - Replace'!BJ36+'Comm Custom'!BJ36,0)</f>
        <v>0</v>
      </c>
      <c r="BK36" s="263"/>
      <c r="BL36" s="238">
        <f>ROUND(+'Res .95+% Res Furnace - NEW'!BL36+'Res .95+% Res Furnace - Replace'!BL36+'Programmable Tstats - Tier 1'!BL36+'Programmable Tstats - Tier 2'!BL36+'Residential Energy Assessments'!BL36+'Comm 95+% Furnace - NEW'!BL36+'Comm 95+% Furnace - Replace'!BL36+'Comm Custom'!BL36,0)</f>
        <v>0</v>
      </c>
      <c r="BM36" s="263"/>
      <c r="BN36" s="238">
        <f>ROUND(+'Res .95+% Res Furnace - NEW'!BN36+'Res .95+% Res Furnace - Replace'!BN36+'Programmable Tstats - Tier 1'!BN36+'Programmable Tstats - Tier 2'!BN36+'Residential Energy Assessments'!BN36+'Comm 95+% Furnace - NEW'!BN36+'Comm 95+% Furnace - Replace'!BN36+'Comm Custom'!BN36,0)</f>
        <v>0</v>
      </c>
      <c r="BO36" s="283"/>
      <c r="BP36" s="278">
        <f t="shared" si="6"/>
        <v>0</v>
      </c>
      <c r="BQ36" s="191"/>
      <c r="BR36" s="238">
        <f>ROUND(+'Res .95+% Res Furnace - NEW'!BR36+'Res .95+% Res Furnace - Replace'!BR36+'Programmable Tstats - Tier 1'!BR36+'Programmable Tstats - Tier 2'!BR36+'Residential Energy Assessments'!BR36+'Comm 95+% Furnace - NEW'!BR36+'Comm 95+% Furnace - Replace'!BR36+'Comm Custom'!BR36,0)</f>
        <v>0</v>
      </c>
      <c r="BS36" s="278"/>
      <c r="BT36" s="278">
        <f t="shared" si="16"/>
        <v>0</v>
      </c>
      <c r="BU36" s="191"/>
      <c r="BV36" s="191"/>
      <c r="BW36" s="198">
        <f t="shared" si="17"/>
        <v>2040</v>
      </c>
      <c r="BX36" s="278">
        <f t="shared" si="18"/>
        <v>0</v>
      </c>
      <c r="BY36" s="238">
        <f t="shared" si="23"/>
        <v>0</v>
      </c>
      <c r="BZ36" s="266">
        <f t="shared" si="19"/>
        <v>0</v>
      </c>
      <c r="CA36" s="278">
        <f t="shared" si="20"/>
        <v>0</v>
      </c>
      <c r="CB36" s="191"/>
      <c r="CC36" s="278">
        <f t="shared" si="27"/>
        <v>0</v>
      </c>
      <c r="CD36" s="278">
        <f t="shared" si="27"/>
        <v>0</v>
      </c>
      <c r="CE36" s="278">
        <f t="shared" si="28"/>
        <v>0</v>
      </c>
      <c r="CF36" s="278"/>
      <c r="CG36" s="278">
        <f t="shared" si="21"/>
        <v>0</v>
      </c>
      <c r="DB36" s="178"/>
    </row>
    <row r="37" spans="1:106">
      <c r="A37" s="176" t="s">
        <v>277</v>
      </c>
      <c r="C37" s="221"/>
      <c r="E37" s="234"/>
      <c r="F37" s="298"/>
      <c r="H37" s="234"/>
      <c r="M37" s="299"/>
      <c r="V37" s="299"/>
      <c r="AA37" s="299"/>
      <c r="AB37" s="299"/>
      <c r="AH37" s="299"/>
      <c r="AL37" s="299"/>
      <c r="AN37" s="299"/>
      <c r="AZ37" s="300"/>
      <c r="BD37" s="299"/>
      <c r="BJ37" s="299"/>
      <c r="BP37" s="299"/>
      <c r="BR37" s="299"/>
      <c r="BT37" s="299"/>
      <c r="CA37" s="299"/>
      <c r="CE37" s="299"/>
      <c r="CG37" s="299"/>
      <c r="DB37" s="178">
        <f>$J22</f>
        <v>9</v>
      </c>
    </row>
    <row r="38" spans="1:106">
      <c r="C38" s="221"/>
      <c r="E38" s="301" t="s">
        <v>299</v>
      </c>
      <c r="F38" s="234"/>
      <c r="H38" s="302"/>
      <c r="J38" s="179"/>
      <c r="K38" s="176" t="s">
        <v>300</v>
      </c>
      <c r="M38" s="265">
        <f>SUM(M14:M36)</f>
        <v>115850</v>
      </c>
      <c r="N38" s="176"/>
      <c r="R38" s="179"/>
      <c r="S38" s="232"/>
      <c r="T38" s="303"/>
      <c r="V38" s="232">
        <f>SUM(V14:V36)</f>
        <v>592994</v>
      </c>
      <c r="X38" s="220"/>
      <c r="Y38" s="220"/>
      <c r="Z38" s="220"/>
      <c r="AA38" s="220">
        <f>SUM(AA14:AA36)</f>
        <v>381149</v>
      </c>
      <c r="AB38" s="220">
        <f>SUM(AB14:AB36)</f>
        <v>211845</v>
      </c>
      <c r="AD38" s="180" t="s">
        <v>301</v>
      </c>
      <c r="AE38" s="265"/>
      <c r="AF38" s="220"/>
      <c r="AG38" s="220"/>
      <c r="AH38" s="220">
        <f>SUM(AH14:AH36)</f>
        <v>592994</v>
      </c>
      <c r="AL38" s="220">
        <f>SUM(AL14:AL36)</f>
        <v>152215</v>
      </c>
      <c r="AN38" s="220">
        <f>SUM(AN14:AN36)</f>
        <v>440779</v>
      </c>
      <c r="AP38" s="180" t="s">
        <v>301</v>
      </c>
      <c r="AQ38" s="265"/>
      <c r="AR38" s="220"/>
      <c r="AS38" s="220"/>
      <c r="AU38" s="256"/>
      <c r="AW38" s="256"/>
      <c r="AY38" s="256"/>
      <c r="AZ38" s="304">
        <f>SUM(AZ14:AZ36)</f>
        <v>885526</v>
      </c>
      <c r="BB38" s="220"/>
      <c r="BC38" s="220"/>
      <c r="BD38" s="220">
        <f>SUM(BD14:BD36)</f>
        <v>371928</v>
      </c>
      <c r="BE38" s="220">
        <f>SUM(BE14:BE36)</f>
        <v>513598</v>
      </c>
      <c r="BG38" s="305" t="s">
        <v>300</v>
      </c>
      <c r="BI38" s="220"/>
      <c r="BJ38" s="265">
        <f>SUM(BJ14:BJ36)</f>
        <v>115850</v>
      </c>
      <c r="BK38" s="303"/>
      <c r="BL38" s="220"/>
      <c r="BN38" s="220"/>
      <c r="BO38" s="220"/>
      <c r="BP38" s="220">
        <f>SUM(BP14:BP36)</f>
        <v>2200039</v>
      </c>
      <c r="BR38" s="220">
        <f>SUM(BR14:BR36)</f>
        <v>359151</v>
      </c>
      <c r="BS38" s="220"/>
      <c r="BT38" s="220">
        <f>SUM(BT14:BT36)</f>
        <v>1840888</v>
      </c>
      <c r="BX38" s="220"/>
      <c r="BY38" s="265"/>
      <c r="BZ38" s="305" t="s">
        <v>300</v>
      </c>
      <c r="CA38" s="220">
        <f>SUM(CA14:CA36)</f>
        <v>830445</v>
      </c>
      <c r="CC38" s="220"/>
      <c r="CD38" s="220"/>
      <c r="CE38" s="220">
        <f>SUM(CE14:CE36)</f>
        <v>371928</v>
      </c>
      <c r="CF38" s="220"/>
      <c r="CG38" s="220">
        <f>SUM(CG14:CG36)</f>
        <v>458517</v>
      </c>
      <c r="DB38" s="178"/>
    </row>
    <row r="39" spans="1:106">
      <c r="A39" s="180" t="s">
        <v>302</v>
      </c>
      <c r="C39" s="224">
        <f>+'Gas Input Table Summary'!$D$26</f>
        <v>9.69E-2</v>
      </c>
      <c r="E39" s="306" t="s">
        <v>303</v>
      </c>
      <c r="M39" s="265"/>
      <c r="N39" s="176"/>
      <c r="R39" s="179"/>
      <c r="S39" s="307"/>
      <c r="T39" s="184" t="s">
        <v>304</v>
      </c>
      <c r="V39" s="307">
        <f>ROUND(V14+NPV($C$41,V15:V36),0)</f>
        <v>319984</v>
      </c>
      <c r="X39" s="220"/>
      <c r="Y39" s="220"/>
      <c r="Z39" s="220"/>
      <c r="AA39" s="220">
        <f>ROUND(AA14+NPV($C$41,AA15:AA36),0)</f>
        <v>273561</v>
      </c>
      <c r="AB39" s="220">
        <f>ROUND(AB14+NPV($C$41,AB15:AB36),0)</f>
        <v>46423</v>
      </c>
      <c r="AF39" s="220"/>
      <c r="AG39" s="180" t="s">
        <v>304</v>
      </c>
      <c r="AH39" s="220">
        <f>ROUND(AH14+NPV($C$41,AH15:AH36),0)</f>
        <v>319984</v>
      </c>
      <c r="AL39" s="220">
        <f>ROUND(AL14+NPV($C$41,AL15:AL36),0)</f>
        <v>152215</v>
      </c>
      <c r="AN39" s="220">
        <f>+AH39-AL39</f>
        <v>167769</v>
      </c>
      <c r="AR39" s="220"/>
      <c r="AS39" s="220"/>
      <c r="AU39" s="256"/>
      <c r="AW39" s="180" t="s">
        <v>304</v>
      </c>
      <c r="AY39" s="256"/>
      <c r="AZ39" s="220">
        <f>ROUND(AZ14+NPV($C$43,AZ15:AZ36),0)</f>
        <v>684905</v>
      </c>
      <c r="BB39" s="220"/>
      <c r="BC39" s="220"/>
      <c r="BD39" s="220">
        <f>ROUND(BD14+NPV($C$43,BD15:BD36),0)</f>
        <v>371928</v>
      </c>
      <c r="BE39" s="220">
        <f>AZ39-BD39</f>
        <v>312977</v>
      </c>
      <c r="BG39" s="183"/>
      <c r="BI39" s="220"/>
      <c r="BL39" s="220"/>
      <c r="BN39" s="220" t="s">
        <v>305</v>
      </c>
      <c r="BO39" s="220"/>
      <c r="BP39" s="220">
        <f>ROUND(BP14+NPV($C$39,BP15:BP36),0)</f>
        <v>1043854</v>
      </c>
      <c r="BR39" s="220">
        <f>ROUND(BR14+NPV($C$39,BR15:BR36),0)</f>
        <v>359151</v>
      </c>
      <c r="BS39" s="220"/>
      <c r="BT39" s="265">
        <f>ROUND(BT14+NPV($C$39,BT15:BT36),0)</f>
        <v>684703</v>
      </c>
      <c r="BV39" s="183"/>
      <c r="BX39" s="220"/>
      <c r="BZ39" s="220" t="s">
        <v>305</v>
      </c>
      <c r="CA39" s="220">
        <f>ROUND(CA14+NPV($C$41,CA15:CA36),0)</f>
        <v>442935</v>
      </c>
      <c r="CC39" s="220"/>
      <c r="CD39" s="220"/>
      <c r="CE39" s="220">
        <f>ROUND(CE14+NPV($C$41,CE15:CE36),0)</f>
        <v>371928</v>
      </c>
      <c r="CF39" s="220"/>
      <c r="CG39" s="265">
        <f>ROUND(CG14+NPV($C$41,CG15:CG36),0)</f>
        <v>71007</v>
      </c>
      <c r="DB39" s="178"/>
    </row>
    <row r="40" spans="1:106">
      <c r="A40" s="180"/>
      <c r="C40" s="224"/>
      <c r="F40" s="236"/>
      <c r="M40" s="265"/>
      <c r="N40" s="176"/>
      <c r="R40" s="179"/>
      <c r="T40" s="303"/>
      <c r="V40" s="238"/>
      <c r="X40" s="180" t="s">
        <v>216</v>
      </c>
      <c r="Z40" s="265"/>
      <c r="AA40" s="265"/>
      <c r="AB40" s="238"/>
      <c r="AF40" s="265"/>
      <c r="AH40" s="265"/>
      <c r="AI40" s="265"/>
      <c r="AR40" s="265"/>
      <c r="AY40" s="265"/>
      <c r="AZ40" s="265"/>
      <c r="BA40" s="265"/>
      <c r="BB40" s="265"/>
      <c r="BC40" s="265"/>
      <c r="BD40" s="265"/>
      <c r="BE40" s="265"/>
      <c r="BF40" s="265"/>
      <c r="BG40" s="183"/>
      <c r="BI40" s="220"/>
      <c r="BP40" s="265"/>
      <c r="BS40" s="265"/>
      <c r="BU40" s="265"/>
      <c r="BV40" s="183"/>
      <c r="BX40" s="220"/>
      <c r="CA40" s="265"/>
      <c r="CF40" s="265"/>
      <c r="DB40" s="178">
        <f>$J23</f>
        <v>10</v>
      </c>
    </row>
    <row r="41" spans="1:106">
      <c r="A41" s="180" t="s">
        <v>306</v>
      </c>
      <c r="C41" s="224">
        <f>+'Gas Input Table Summary'!$D$27</f>
        <v>7.2160000000000002E-2</v>
      </c>
      <c r="E41" s="308" t="s">
        <v>307</v>
      </c>
      <c r="F41" s="309" t="s">
        <v>308</v>
      </c>
      <c r="G41" s="310" t="s">
        <v>309</v>
      </c>
      <c r="K41" s="180" t="s">
        <v>310</v>
      </c>
      <c r="M41" s="265"/>
      <c r="N41" s="220">
        <f>AB39</f>
        <v>46423</v>
      </c>
      <c r="Q41" s="220"/>
      <c r="R41" s="179"/>
      <c r="T41" s="303"/>
      <c r="U41" s="303"/>
      <c r="V41" s="265"/>
      <c r="X41" s="180" t="s">
        <v>216</v>
      </c>
      <c r="Z41" s="265"/>
      <c r="AA41" s="265"/>
      <c r="AB41" s="238"/>
      <c r="AD41" s="180" t="s">
        <v>310</v>
      </c>
      <c r="AF41" s="265"/>
      <c r="AG41" s="220">
        <f>AN39</f>
        <v>167769</v>
      </c>
      <c r="AH41" s="220"/>
      <c r="AI41" s="265"/>
      <c r="AM41" s="265"/>
      <c r="AP41" s="180" t="s">
        <v>310</v>
      </c>
      <c r="AR41" s="265"/>
      <c r="AS41" s="220">
        <f>BE39</f>
        <v>312977</v>
      </c>
      <c r="AU41" s="220"/>
      <c r="AW41" s="220"/>
      <c r="AY41" s="265"/>
      <c r="AZ41" s="265"/>
      <c r="BA41" s="311"/>
      <c r="BB41" s="265"/>
      <c r="BC41" s="265"/>
      <c r="BD41" s="265"/>
      <c r="BF41" s="265"/>
      <c r="BG41" s="180" t="s">
        <v>310</v>
      </c>
      <c r="BJ41" s="220">
        <f>BT39</f>
        <v>684703</v>
      </c>
      <c r="BK41" s="220"/>
      <c r="BP41" s="265"/>
      <c r="BS41" s="265"/>
      <c r="BT41" s="265"/>
      <c r="BU41" s="265"/>
      <c r="BV41" s="180" t="s">
        <v>310</v>
      </c>
      <c r="BY41" s="220">
        <f>CG39</f>
        <v>71007</v>
      </c>
      <c r="BZ41" s="220"/>
      <c r="CA41" s="265"/>
      <c r="CF41" s="265"/>
      <c r="CG41" s="265"/>
      <c r="DB41" s="178">
        <f>$J24</f>
        <v>11</v>
      </c>
    </row>
    <row r="42" spans="1:106" ht="13.5" thickBot="1">
      <c r="E42" s="312" t="s">
        <v>205</v>
      </c>
      <c r="F42" s="313">
        <f>N41</f>
        <v>46423</v>
      </c>
      <c r="G42" s="314">
        <f>N42</f>
        <v>1.17</v>
      </c>
      <c r="K42" s="180" t="s">
        <v>311</v>
      </c>
      <c r="N42" s="315">
        <f>ROUND(V39/AA39,2)</f>
        <v>1.17</v>
      </c>
      <c r="Q42" s="303"/>
      <c r="R42" s="179"/>
      <c r="AB42" s="238"/>
      <c r="AD42" s="180" t="s">
        <v>311</v>
      </c>
      <c r="AF42" s="303"/>
      <c r="AG42" s="316">
        <f>ROUND(AH39/AL39,2)</f>
        <v>2.1</v>
      </c>
      <c r="AH42" s="303"/>
      <c r="AP42" s="180" t="s">
        <v>311</v>
      </c>
      <c r="AR42" s="303"/>
      <c r="AS42" s="316">
        <f>ROUND(AZ39/BD39,2)</f>
        <v>1.84</v>
      </c>
      <c r="AU42" s="303"/>
      <c r="AW42" s="303"/>
      <c r="AZ42" s="176"/>
      <c r="BD42" s="265"/>
      <c r="BG42" s="180" t="s">
        <v>311</v>
      </c>
      <c r="BJ42" s="316">
        <f>ROUND(BP39/BR39,20)</f>
        <v>2.90644881957728</v>
      </c>
      <c r="BK42" s="303"/>
      <c r="BV42" s="180" t="s">
        <v>311</v>
      </c>
      <c r="BY42" s="316">
        <f>ROUND(CA39/CE39,2)</f>
        <v>1.19</v>
      </c>
      <c r="BZ42" s="303"/>
      <c r="DB42" s="178">
        <f>$J25</f>
        <v>12</v>
      </c>
    </row>
    <row r="43" spans="1:106" ht="13.5" thickTop="1">
      <c r="A43" s="176" t="s">
        <v>312</v>
      </c>
      <c r="C43" s="224">
        <f>+'Gas Input Table Summary'!$D$28</f>
        <v>2.6800000000000001E-2</v>
      </c>
      <c r="E43" s="317" t="s">
        <v>206</v>
      </c>
      <c r="F43" s="232">
        <f>AG41</f>
        <v>167769</v>
      </c>
      <c r="G43" s="318">
        <f>AG42</f>
        <v>2.1</v>
      </c>
      <c r="J43" s="319"/>
      <c r="K43" s="320"/>
      <c r="L43" s="319"/>
      <c r="M43" s="319"/>
      <c r="N43" s="319"/>
      <c r="O43" s="319"/>
      <c r="Q43" s="319"/>
      <c r="R43" s="321"/>
      <c r="S43" s="319"/>
      <c r="T43" s="319"/>
      <c r="U43" s="319"/>
      <c r="V43" s="319"/>
      <c r="W43" s="319"/>
      <c r="X43" s="319"/>
      <c r="AB43" s="238"/>
      <c r="AD43" s="180"/>
      <c r="AM43" s="322"/>
      <c r="AN43" s="180"/>
      <c r="AP43" s="180"/>
      <c r="AZ43" s="176"/>
      <c r="BB43" s="322"/>
      <c r="BE43" s="180"/>
      <c r="BG43" s="183"/>
      <c r="BV43" s="183"/>
      <c r="CI43" s="246"/>
      <c r="DB43" s="178">
        <f>$J26</f>
        <v>13</v>
      </c>
    </row>
    <row r="44" spans="1:106">
      <c r="E44" s="323" t="s">
        <v>207</v>
      </c>
      <c r="F44" s="232">
        <f>AS41</f>
        <v>312977</v>
      </c>
      <c r="G44" s="318">
        <f>AS42</f>
        <v>1.84</v>
      </c>
      <c r="J44" s="324" t="s">
        <v>313</v>
      </c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6"/>
      <c r="AB44" s="238"/>
      <c r="AZ44" s="176"/>
      <c r="BD44" s="183"/>
      <c r="BV44" s="324" t="s">
        <v>313</v>
      </c>
      <c r="BW44" s="325"/>
      <c r="BX44" s="327"/>
      <c r="BY44" s="327"/>
      <c r="BZ44" s="328"/>
      <c r="CI44" s="246"/>
      <c r="DB44" s="178"/>
    </row>
    <row r="45" spans="1:106">
      <c r="A45" s="180" t="s">
        <v>314</v>
      </c>
      <c r="C45" s="329">
        <f>+'Gas Input Table Summary'!$D$29</f>
        <v>2017</v>
      </c>
      <c r="E45" s="317" t="s">
        <v>208</v>
      </c>
      <c r="F45" s="232">
        <f>BJ41</f>
        <v>684703</v>
      </c>
      <c r="G45" s="318">
        <f>BJ42</f>
        <v>2.90644881957728</v>
      </c>
      <c r="J45" s="330" t="s">
        <v>259</v>
      </c>
      <c r="K45" s="331" t="s">
        <v>315</v>
      </c>
      <c r="L45" s="299"/>
      <c r="M45" s="299"/>
      <c r="N45" s="299"/>
      <c r="O45" s="299"/>
      <c r="P45" s="299"/>
      <c r="Q45" s="299"/>
      <c r="R45" s="299"/>
      <c r="S45" s="299"/>
      <c r="T45" s="332" t="s">
        <v>267</v>
      </c>
      <c r="U45" s="331" t="s">
        <v>316</v>
      </c>
      <c r="V45" s="299"/>
      <c r="W45" s="299"/>
      <c r="X45" s="333"/>
      <c r="AB45" s="238"/>
      <c r="AD45" s="324" t="s">
        <v>313</v>
      </c>
      <c r="AE45" s="325"/>
      <c r="AF45" s="327"/>
      <c r="AG45" s="327"/>
      <c r="AH45" s="328"/>
      <c r="AI45" s="328"/>
      <c r="AJ45" s="328"/>
      <c r="AK45" s="328"/>
      <c r="AN45" s="180"/>
      <c r="AP45" s="324" t="s">
        <v>313</v>
      </c>
      <c r="AQ45" s="325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8"/>
      <c r="BG45" s="324" t="s">
        <v>313</v>
      </c>
      <c r="BH45" s="325"/>
      <c r="BI45" s="327"/>
      <c r="BJ45" s="327"/>
      <c r="BK45" s="327"/>
      <c r="BL45" s="327"/>
      <c r="BM45" s="327"/>
      <c r="BN45" s="327"/>
      <c r="BO45" s="334"/>
      <c r="BP45" s="327"/>
      <c r="BQ45" s="327"/>
      <c r="BR45" s="327"/>
      <c r="BS45" s="327"/>
      <c r="BT45" s="328"/>
      <c r="BV45" s="335" t="s">
        <v>259</v>
      </c>
      <c r="BW45" s="331" t="s">
        <v>317</v>
      </c>
      <c r="BX45" s="299"/>
      <c r="BY45" s="299"/>
      <c r="BZ45" s="333"/>
      <c r="CA45" s="336" t="s">
        <v>216</v>
      </c>
      <c r="CB45" s="336"/>
      <c r="CC45" s="336"/>
      <c r="CD45" s="336"/>
      <c r="CE45" s="336"/>
      <c r="CI45" s="246"/>
      <c r="DB45" s="178"/>
    </row>
    <row r="46" spans="1:106">
      <c r="C46" s="183"/>
      <c r="E46" s="337" t="s">
        <v>209</v>
      </c>
      <c r="F46" s="338">
        <f>BY41</f>
        <v>71007</v>
      </c>
      <c r="G46" s="339">
        <f>BY42</f>
        <v>1.19</v>
      </c>
      <c r="J46" s="340" t="s">
        <v>260</v>
      </c>
      <c r="K46" s="341" t="s">
        <v>318</v>
      </c>
      <c r="L46" s="191"/>
      <c r="M46" s="191"/>
      <c r="N46" s="191"/>
      <c r="O46" s="191"/>
      <c r="P46" s="191"/>
      <c r="Q46" s="191"/>
      <c r="R46" s="191"/>
      <c r="S46" s="191"/>
      <c r="T46" s="342" t="s">
        <v>268</v>
      </c>
      <c r="U46" s="341" t="s">
        <v>319</v>
      </c>
      <c r="V46" s="191"/>
      <c r="W46" s="191"/>
      <c r="X46" s="343"/>
      <c r="AB46" s="184"/>
      <c r="AD46" s="330" t="s">
        <v>259</v>
      </c>
      <c r="AE46" s="331" t="s">
        <v>317</v>
      </c>
      <c r="AF46" s="299"/>
      <c r="AG46" s="299"/>
      <c r="AH46" s="299"/>
      <c r="AI46" s="299"/>
      <c r="AJ46" s="299"/>
      <c r="AK46" s="333"/>
      <c r="AN46" s="180"/>
      <c r="AP46" s="344" t="s">
        <v>259</v>
      </c>
      <c r="AQ46" s="331" t="s">
        <v>317</v>
      </c>
      <c r="AR46" s="299"/>
      <c r="AS46" s="299"/>
      <c r="AU46" s="299"/>
      <c r="AW46" s="342" t="s">
        <v>266</v>
      </c>
      <c r="AZ46" s="228" t="s">
        <v>320</v>
      </c>
      <c r="BA46" s="191"/>
      <c r="BC46" s="191"/>
      <c r="BD46" s="299"/>
      <c r="BE46" s="333"/>
      <c r="BG46" s="335" t="s">
        <v>259</v>
      </c>
      <c r="BH46" s="331" t="s">
        <v>321</v>
      </c>
      <c r="BI46" s="299"/>
      <c r="BJ46" s="299"/>
      <c r="BK46" s="299"/>
      <c r="BL46" s="300" t="s">
        <v>265</v>
      </c>
      <c r="BM46" s="345" t="s">
        <v>322</v>
      </c>
      <c r="BN46" s="299"/>
      <c r="BO46" s="299"/>
      <c r="BP46" s="299"/>
      <c r="BQ46" s="299"/>
      <c r="BR46" s="299"/>
      <c r="BS46" s="299"/>
      <c r="BT46" s="333"/>
      <c r="BV46" s="346" t="s">
        <v>260</v>
      </c>
      <c r="BW46" s="341" t="s">
        <v>323</v>
      </c>
      <c r="BX46" s="191"/>
      <c r="BY46" s="191"/>
      <c r="BZ46" s="343"/>
      <c r="CI46" s="246"/>
      <c r="DB46" s="178"/>
    </row>
    <row r="47" spans="1:106">
      <c r="A47" s="180" t="s">
        <v>324</v>
      </c>
      <c r="C47" s="329">
        <f>+'Total Program Inputs'!B6</f>
        <v>2018</v>
      </c>
      <c r="J47" s="340" t="s">
        <v>261</v>
      </c>
      <c r="K47" s="347" t="s">
        <v>325</v>
      </c>
      <c r="L47" s="191"/>
      <c r="M47" s="191"/>
      <c r="N47" s="191"/>
      <c r="O47" s="191"/>
      <c r="P47" s="191"/>
      <c r="Q47" s="191"/>
      <c r="R47" s="191"/>
      <c r="S47" s="191"/>
      <c r="T47" s="342" t="s">
        <v>269</v>
      </c>
      <c r="U47" s="341" t="s">
        <v>326</v>
      </c>
      <c r="V47" s="191"/>
      <c r="W47" s="191"/>
      <c r="X47" s="343"/>
      <c r="AB47" s="220"/>
      <c r="AD47" s="340" t="s">
        <v>260</v>
      </c>
      <c r="AE47" s="347" t="s">
        <v>323</v>
      </c>
      <c r="AF47" s="191"/>
      <c r="AG47" s="191"/>
      <c r="AH47" s="191"/>
      <c r="AI47" s="191"/>
      <c r="AJ47" s="191"/>
      <c r="AK47" s="343"/>
      <c r="AP47" s="348" t="s">
        <v>265</v>
      </c>
      <c r="AQ47" s="341" t="s">
        <v>323</v>
      </c>
      <c r="AR47" s="191"/>
      <c r="AS47" s="191"/>
      <c r="AU47" s="191"/>
      <c r="AW47" s="342" t="s">
        <v>267</v>
      </c>
      <c r="AZ47" s="347" t="s">
        <v>327</v>
      </c>
      <c r="BA47" s="191"/>
      <c r="BC47" s="191"/>
      <c r="BD47" s="191"/>
      <c r="BE47" s="343"/>
      <c r="BG47" s="346" t="s">
        <v>260</v>
      </c>
      <c r="BH47" s="341" t="s">
        <v>328</v>
      </c>
      <c r="BI47" s="191"/>
      <c r="BJ47" s="191"/>
      <c r="BK47" s="191"/>
      <c r="BL47" s="203" t="s">
        <v>266</v>
      </c>
      <c r="BM47" s="349" t="s">
        <v>329</v>
      </c>
      <c r="BN47" s="191"/>
      <c r="BO47" s="336"/>
      <c r="BP47" s="336"/>
      <c r="BQ47" s="336"/>
      <c r="BR47" s="336"/>
      <c r="BS47" s="191"/>
      <c r="BT47" s="343"/>
      <c r="BV47" s="346" t="s">
        <v>261</v>
      </c>
      <c r="BW47" s="341" t="s">
        <v>330</v>
      </c>
      <c r="BX47" s="218"/>
      <c r="BY47" s="218"/>
      <c r="BZ47" s="343"/>
      <c r="CI47" s="246"/>
      <c r="DB47" s="178"/>
    </row>
    <row r="48" spans="1:106">
      <c r="A48" s="180"/>
      <c r="C48" s="233"/>
      <c r="J48" s="340" t="s">
        <v>262</v>
      </c>
      <c r="K48" s="341" t="s">
        <v>331</v>
      </c>
      <c r="L48" s="191"/>
      <c r="M48" s="191"/>
      <c r="N48" s="191"/>
      <c r="O48" s="191"/>
      <c r="P48" s="191"/>
      <c r="Q48" s="191"/>
      <c r="R48" s="191"/>
      <c r="S48" s="191"/>
      <c r="T48" s="342" t="s">
        <v>270</v>
      </c>
      <c r="U48" s="268" t="s">
        <v>332</v>
      </c>
      <c r="V48" s="191"/>
      <c r="W48" s="191"/>
      <c r="X48" s="343"/>
      <c r="AB48" s="265"/>
      <c r="AD48" s="340" t="s">
        <v>261</v>
      </c>
      <c r="AE48" s="347" t="s">
        <v>333</v>
      </c>
      <c r="AF48" s="191"/>
      <c r="AG48" s="191"/>
      <c r="AH48" s="191"/>
      <c r="AI48" s="191"/>
      <c r="AJ48" s="191"/>
      <c r="AK48" s="343"/>
      <c r="AP48" s="348" t="s">
        <v>261</v>
      </c>
      <c r="AQ48" s="350" t="s">
        <v>334</v>
      </c>
      <c r="AR48" s="218"/>
      <c r="AS48" s="218"/>
      <c r="AU48" s="218"/>
      <c r="AW48" s="342" t="s">
        <v>268</v>
      </c>
      <c r="AZ48" s="347" t="s">
        <v>335</v>
      </c>
      <c r="BA48" s="191"/>
      <c r="BC48" s="191"/>
      <c r="BD48" s="191"/>
      <c r="BE48" s="343"/>
      <c r="BG48" s="346" t="s">
        <v>261</v>
      </c>
      <c r="BH48" s="349" t="s">
        <v>336</v>
      </c>
      <c r="BI48" s="218"/>
      <c r="BJ48" s="218"/>
      <c r="BK48" s="191"/>
      <c r="BL48" s="351" t="s">
        <v>267</v>
      </c>
      <c r="BM48" s="349" t="s">
        <v>337</v>
      </c>
      <c r="BN48" s="191"/>
      <c r="BO48" s="191"/>
      <c r="BP48" s="191"/>
      <c r="BQ48" s="191"/>
      <c r="BR48" s="191"/>
      <c r="BS48" s="191"/>
      <c r="BT48" s="343"/>
      <c r="BV48" s="346" t="s">
        <v>262</v>
      </c>
      <c r="BW48" s="341" t="s">
        <v>338</v>
      </c>
      <c r="BX48" s="218"/>
      <c r="BY48" s="218"/>
      <c r="BZ48" s="343"/>
      <c r="CI48" s="246"/>
      <c r="DB48" s="178"/>
    </row>
    <row r="49" spans="1:108">
      <c r="A49" s="180"/>
      <c r="C49" s="183"/>
      <c r="J49" s="340" t="s">
        <v>263</v>
      </c>
      <c r="K49" s="347" t="s">
        <v>339</v>
      </c>
      <c r="L49" s="191"/>
      <c r="M49" s="191"/>
      <c r="N49" s="191"/>
      <c r="O49" s="211"/>
      <c r="P49" s="191"/>
      <c r="Q49" s="191"/>
      <c r="R49" s="191"/>
      <c r="S49" s="191"/>
      <c r="T49" s="342" t="s">
        <v>271</v>
      </c>
      <c r="U49" s="341" t="s">
        <v>340</v>
      </c>
      <c r="V49" s="191"/>
      <c r="W49" s="191"/>
      <c r="X49" s="343"/>
      <c r="AB49" s="265"/>
      <c r="AD49" s="340" t="s">
        <v>262</v>
      </c>
      <c r="AE49" s="341" t="s">
        <v>341</v>
      </c>
      <c r="AF49" s="191"/>
      <c r="AG49" s="191"/>
      <c r="AH49" s="191"/>
      <c r="AI49" s="191"/>
      <c r="AJ49" s="191"/>
      <c r="AK49" s="343"/>
      <c r="AO49" s="180"/>
      <c r="AP49" s="348" t="s">
        <v>262</v>
      </c>
      <c r="AQ49" s="350" t="s">
        <v>342</v>
      </c>
      <c r="AR49" s="218"/>
      <c r="AS49" s="218"/>
      <c r="AU49" s="218"/>
      <c r="AW49" s="342" t="s">
        <v>269</v>
      </c>
      <c r="AZ49" s="347" t="s">
        <v>343</v>
      </c>
      <c r="BA49" s="191"/>
      <c r="BC49" s="191"/>
      <c r="BD49" s="191"/>
      <c r="BE49" s="343"/>
      <c r="BG49" s="346" t="s">
        <v>262</v>
      </c>
      <c r="BH49" s="350" t="s">
        <v>344</v>
      </c>
      <c r="BI49" s="218"/>
      <c r="BJ49" s="218"/>
      <c r="BK49" s="191"/>
      <c r="BL49" s="191"/>
      <c r="BM49" s="191"/>
      <c r="BN49" s="191"/>
      <c r="BO49" s="191"/>
      <c r="BP49" s="191"/>
      <c r="BQ49" s="191"/>
      <c r="BR49" s="191"/>
      <c r="BS49" s="191"/>
      <c r="BT49" s="343"/>
      <c r="BV49" s="346" t="s">
        <v>263</v>
      </c>
      <c r="BW49" s="341" t="s">
        <v>345</v>
      </c>
      <c r="BX49" s="218"/>
      <c r="BY49" s="218"/>
      <c r="BZ49" s="343"/>
      <c r="CA49" s="191"/>
      <c r="CB49" s="191"/>
      <c r="CC49" s="191"/>
      <c r="CD49" s="191"/>
      <c r="CE49" s="191"/>
      <c r="DB49" s="178">
        <f>$J27</f>
        <v>14</v>
      </c>
    </row>
    <row r="50" spans="1:108">
      <c r="J50" s="340" t="s">
        <v>264</v>
      </c>
      <c r="K50" s="341" t="s">
        <v>346</v>
      </c>
      <c r="L50" s="191"/>
      <c r="M50" s="191"/>
      <c r="N50" s="191"/>
      <c r="O50" s="191"/>
      <c r="P50" s="191"/>
      <c r="Q50" s="191"/>
      <c r="R50" s="191"/>
      <c r="S50" s="191"/>
      <c r="T50" s="342" t="s">
        <v>272</v>
      </c>
      <c r="U50" s="347" t="s">
        <v>347</v>
      </c>
      <c r="V50" s="191"/>
      <c r="W50" s="191"/>
      <c r="X50" s="343"/>
      <c r="AD50" s="340" t="s">
        <v>263</v>
      </c>
      <c r="AE50" s="341" t="s">
        <v>321</v>
      </c>
      <c r="AF50" s="191"/>
      <c r="AG50" s="191"/>
      <c r="AH50" s="191"/>
      <c r="AI50" s="191"/>
      <c r="AJ50" s="191"/>
      <c r="AK50" s="343"/>
      <c r="AP50" s="348" t="s">
        <v>263</v>
      </c>
      <c r="AQ50" s="350" t="s">
        <v>348</v>
      </c>
      <c r="AR50" s="218"/>
      <c r="AS50" s="218"/>
      <c r="AU50" s="218"/>
      <c r="AW50" s="342"/>
      <c r="AZ50" s="176"/>
      <c r="BA50" s="191"/>
      <c r="BC50" s="191"/>
      <c r="BD50" s="191"/>
      <c r="BE50" s="343"/>
      <c r="BG50" s="346" t="s">
        <v>263</v>
      </c>
      <c r="BH50" s="350" t="s">
        <v>349</v>
      </c>
      <c r="BI50" s="218"/>
      <c r="BJ50" s="218"/>
      <c r="BK50" s="191"/>
      <c r="BL50" s="191"/>
      <c r="BM50" s="191"/>
      <c r="BN50" s="191"/>
      <c r="BO50" s="191"/>
      <c r="BP50" s="191"/>
      <c r="BQ50" s="191"/>
      <c r="BR50" s="191"/>
      <c r="BS50" s="191"/>
      <c r="BT50" s="343"/>
      <c r="BV50" s="346" t="s">
        <v>264</v>
      </c>
      <c r="BW50" s="341" t="s">
        <v>350</v>
      </c>
      <c r="BX50" s="218"/>
      <c r="BY50" s="218"/>
      <c r="BZ50" s="343"/>
      <c r="CA50" s="191"/>
      <c r="CB50" s="191"/>
      <c r="CC50" s="191"/>
      <c r="CD50" s="191"/>
      <c r="CE50" s="191"/>
      <c r="DB50" s="178">
        <f>$J28</f>
        <v>15</v>
      </c>
    </row>
    <row r="51" spans="1:108" ht="14.1" customHeight="1">
      <c r="A51" s="149"/>
      <c r="B51" s="191"/>
      <c r="C51" s="191"/>
      <c r="J51" s="340" t="s">
        <v>265</v>
      </c>
      <c r="K51" s="341" t="s">
        <v>351</v>
      </c>
      <c r="L51" s="191"/>
      <c r="M51" s="191"/>
      <c r="N51" s="191"/>
      <c r="O51" s="191"/>
      <c r="P51" s="191"/>
      <c r="Q51" s="191"/>
      <c r="R51" s="191"/>
      <c r="S51" s="191"/>
      <c r="T51" s="342" t="s">
        <v>273</v>
      </c>
      <c r="U51" s="347" t="s">
        <v>352</v>
      </c>
      <c r="V51" s="191"/>
      <c r="W51" s="191"/>
      <c r="X51" s="343"/>
      <c r="AD51" s="340" t="s">
        <v>264</v>
      </c>
      <c r="AE51" s="347" t="s">
        <v>353</v>
      </c>
      <c r="AF51" s="191"/>
      <c r="AG51" s="191"/>
      <c r="AH51" s="191"/>
      <c r="AI51" s="191"/>
      <c r="AJ51" s="191"/>
      <c r="AK51" s="343"/>
      <c r="AP51" s="348" t="s">
        <v>264</v>
      </c>
      <c r="AQ51" s="341" t="s">
        <v>354</v>
      </c>
      <c r="AR51" s="191"/>
      <c r="AS51" s="191"/>
      <c r="AU51" s="191"/>
      <c r="AW51" s="342"/>
      <c r="AZ51" s="176"/>
      <c r="BA51" s="191"/>
      <c r="BC51" s="191"/>
      <c r="BD51" s="191"/>
      <c r="BE51" s="343"/>
      <c r="BG51" s="352" t="s">
        <v>264</v>
      </c>
      <c r="BH51" s="353" t="s">
        <v>355</v>
      </c>
      <c r="BI51" s="354"/>
      <c r="BJ51" s="354"/>
      <c r="BK51" s="208"/>
      <c r="BL51" s="208"/>
      <c r="BM51" s="208"/>
      <c r="BN51" s="208"/>
      <c r="BO51" s="208"/>
      <c r="BP51" s="208"/>
      <c r="BQ51" s="208"/>
      <c r="BR51" s="208"/>
      <c r="BS51" s="208"/>
      <c r="BT51" s="355"/>
      <c r="BV51" s="346" t="s">
        <v>265</v>
      </c>
      <c r="BW51" s="350" t="s">
        <v>356</v>
      </c>
      <c r="BX51" s="218"/>
      <c r="BY51" s="218"/>
      <c r="BZ51" s="343"/>
      <c r="CA51" s="191"/>
      <c r="CB51" s="191"/>
      <c r="CC51" s="191"/>
      <c r="CD51" s="191"/>
      <c r="CE51" s="191"/>
      <c r="DB51" s="178">
        <f>$J29</f>
        <v>16</v>
      </c>
    </row>
    <row r="52" spans="1:108" ht="14.1" customHeight="1">
      <c r="A52" s="356"/>
      <c r="B52" s="191"/>
      <c r="C52" s="357"/>
      <c r="J52" s="358" t="s">
        <v>266</v>
      </c>
      <c r="K52" s="359" t="s">
        <v>357</v>
      </c>
      <c r="L52" s="208"/>
      <c r="M52" s="208"/>
      <c r="N52" s="208"/>
      <c r="O52" s="208"/>
      <c r="P52" s="208"/>
      <c r="Q52" s="208"/>
      <c r="R52" s="208"/>
      <c r="S52" s="208"/>
      <c r="T52" s="360" t="s">
        <v>274</v>
      </c>
      <c r="U52" s="359" t="s">
        <v>358</v>
      </c>
      <c r="V52" s="208"/>
      <c r="W52" s="208"/>
      <c r="X52" s="355"/>
      <c r="AD52" s="337" t="s">
        <v>265</v>
      </c>
      <c r="AE52" s="361" t="s">
        <v>359</v>
      </c>
      <c r="AF52" s="208"/>
      <c r="AG52" s="208"/>
      <c r="AH52" s="208"/>
      <c r="AI52" s="208"/>
      <c r="AJ52" s="208"/>
      <c r="AK52" s="355"/>
      <c r="AP52" s="362" t="s">
        <v>265</v>
      </c>
      <c r="AQ52" s="363" t="s">
        <v>360</v>
      </c>
      <c r="AR52" s="208"/>
      <c r="AS52" s="208"/>
      <c r="AT52" s="208"/>
      <c r="AU52" s="208"/>
      <c r="AV52" s="208"/>
      <c r="AW52" s="360"/>
      <c r="AX52" s="360"/>
      <c r="AY52" s="360"/>
      <c r="AZ52" s="360"/>
      <c r="BA52" s="208"/>
      <c r="BB52" s="208"/>
      <c r="BC52" s="208"/>
      <c r="BD52" s="208"/>
      <c r="BE52" s="355"/>
      <c r="BO52" s="191"/>
      <c r="BP52" s="191"/>
      <c r="BQ52" s="191"/>
      <c r="BR52" s="191"/>
      <c r="BV52" s="352" t="s">
        <v>266</v>
      </c>
      <c r="BW52" s="364" t="s">
        <v>361</v>
      </c>
      <c r="BX52" s="208"/>
      <c r="BY52" s="208"/>
      <c r="BZ52" s="355"/>
      <c r="CA52" s="191"/>
      <c r="CB52" s="191"/>
      <c r="CC52" s="191"/>
      <c r="CD52" s="191"/>
      <c r="CE52" s="191"/>
      <c r="CL52" s="303"/>
      <c r="DB52" s="265"/>
    </row>
    <row r="53" spans="1:108" ht="14.1" customHeight="1">
      <c r="A53" s="191"/>
      <c r="B53" s="191"/>
      <c r="C53" s="356"/>
      <c r="AD53" s="342"/>
      <c r="AE53" s="191"/>
      <c r="AF53" s="191"/>
      <c r="AG53" s="191"/>
      <c r="AH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V53" s="351"/>
      <c r="BW53" s="191"/>
      <c r="BX53" s="218"/>
      <c r="BY53" s="218"/>
      <c r="BZ53" s="218"/>
      <c r="CA53" s="191"/>
      <c r="CB53" s="191"/>
      <c r="CC53" s="191"/>
      <c r="CD53" s="191"/>
      <c r="CE53" s="191"/>
      <c r="CL53" s="220"/>
      <c r="DD53" s="265"/>
    </row>
    <row r="54" spans="1:108" ht="14.1" customHeight="1">
      <c r="C54" s="365"/>
      <c r="K54" s="275"/>
      <c r="N54" s="176"/>
      <c r="R54" s="179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</row>
    <row r="55" spans="1:108" ht="14.1" customHeight="1">
      <c r="C55" s="365"/>
      <c r="K55" s="275"/>
      <c r="N55" s="176"/>
      <c r="R55" s="179"/>
      <c r="AB55" s="265"/>
      <c r="AP55" s="342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G55" s="351"/>
      <c r="BH55" s="191"/>
      <c r="BI55" s="218"/>
      <c r="BJ55" s="218"/>
      <c r="BK55" s="218"/>
      <c r="BL55" s="218"/>
      <c r="BM55" s="191"/>
      <c r="BN55" s="191"/>
      <c r="BV55" s="351"/>
      <c r="BW55" s="191"/>
      <c r="BX55" s="218"/>
      <c r="BY55" s="218"/>
      <c r="BZ55" s="218"/>
    </row>
    <row r="56" spans="1:108">
      <c r="C56" s="366"/>
      <c r="K56" s="275"/>
      <c r="N56" s="176"/>
      <c r="R56" s="179"/>
      <c r="AP56" s="367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H56" s="183"/>
      <c r="BW56" s="183"/>
    </row>
    <row r="57" spans="1:108">
      <c r="C57" s="368"/>
      <c r="N57" s="176"/>
      <c r="Q57" s="179"/>
      <c r="AO57" s="356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G57" s="183"/>
      <c r="BV57" s="183"/>
    </row>
    <row r="58" spans="1:108">
      <c r="C58" s="368"/>
      <c r="N58" s="176"/>
      <c r="Q58" s="179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G58" s="183"/>
      <c r="BV58" s="183"/>
    </row>
    <row r="59" spans="1:108">
      <c r="C59" s="369"/>
      <c r="N59" s="176"/>
      <c r="Q59" s="179"/>
      <c r="AZ59" s="176"/>
      <c r="BG59" s="183"/>
      <c r="BV59" s="183"/>
    </row>
    <row r="60" spans="1:108">
      <c r="N60" s="176"/>
      <c r="Q60" s="179"/>
      <c r="AZ60" s="176"/>
      <c r="BG60" s="183"/>
      <c r="BV60" s="183"/>
    </row>
    <row r="61" spans="1:108">
      <c r="N61" s="176"/>
      <c r="Q61" s="179"/>
      <c r="AZ61" s="176"/>
      <c r="BG61" s="183"/>
      <c r="BV61" s="183"/>
    </row>
    <row r="62" spans="1:108" ht="12" customHeight="1">
      <c r="N62" s="176"/>
      <c r="Q62" s="179"/>
      <c r="AZ62" s="176"/>
      <c r="BG62" s="183"/>
      <c r="BV62" s="183"/>
    </row>
    <row r="63" spans="1:108">
      <c r="D63" s="191"/>
      <c r="E63" s="191"/>
      <c r="F63" s="285"/>
      <c r="G63" s="285"/>
      <c r="N63" s="176"/>
      <c r="Q63" s="179"/>
      <c r="AZ63" s="176"/>
      <c r="BG63" s="183"/>
      <c r="BV63" s="183"/>
    </row>
    <row r="64" spans="1:108">
      <c r="D64" s="191"/>
      <c r="E64" s="191"/>
      <c r="F64" s="285"/>
      <c r="G64" s="285"/>
      <c r="N64" s="176"/>
      <c r="Q64" s="179"/>
      <c r="AZ64" s="176"/>
      <c r="BG64" s="183"/>
      <c r="BV64" s="183"/>
    </row>
    <row r="65" spans="1:74">
      <c r="C65" s="220"/>
      <c r="D65" s="191"/>
      <c r="E65" s="191"/>
      <c r="F65" s="191"/>
      <c r="G65" s="191"/>
      <c r="N65" s="176"/>
      <c r="Q65" s="179"/>
      <c r="AZ65" s="176"/>
      <c r="BG65" s="183"/>
      <c r="BV65" s="183"/>
    </row>
    <row r="66" spans="1:74">
      <c r="A66" s="370"/>
      <c r="B66" s="180"/>
      <c r="D66" s="191"/>
      <c r="E66" s="191"/>
      <c r="F66" s="191"/>
      <c r="G66" s="191"/>
      <c r="N66" s="176"/>
      <c r="Q66" s="179"/>
      <c r="AZ66" s="176"/>
      <c r="BG66" s="183"/>
      <c r="BV66" s="183"/>
    </row>
    <row r="67" spans="1:74">
      <c r="A67" s="370"/>
      <c r="B67" s="180"/>
      <c r="D67" s="191"/>
      <c r="E67" s="191"/>
      <c r="F67" s="191"/>
      <c r="G67" s="191"/>
      <c r="N67" s="176"/>
      <c r="Q67" s="179"/>
      <c r="AZ67" s="176"/>
      <c r="BG67" s="183"/>
      <c r="BV67" s="183"/>
    </row>
    <row r="68" spans="1:74">
      <c r="N68" s="176"/>
      <c r="Q68" s="179"/>
      <c r="AZ68" s="176"/>
      <c r="BG68" s="183"/>
      <c r="BV68" s="183"/>
    </row>
    <row r="69" spans="1:74">
      <c r="N69" s="176"/>
      <c r="Q69" s="179"/>
      <c r="AZ69" s="176"/>
      <c r="BG69" s="183"/>
      <c r="BV69" s="183"/>
    </row>
    <row r="70" spans="1:74">
      <c r="N70" s="176"/>
      <c r="Q70" s="179"/>
      <c r="AZ70" s="176"/>
      <c r="BG70" s="183"/>
      <c r="BV70" s="183"/>
    </row>
    <row r="71" spans="1:74">
      <c r="N71" s="176"/>
      <c r="Q71" s="179"/>
      <c r="AZ71" s="176"/>
      <c r="BG71" s="183"/>
      <c r="BV71" s="183"/>
    </row>
    <row r="72" spans="1:74">
      <c r="N72" s="176"/>
      <c r="Q72" s="179"/>
      <c r="AZ72" s="176"/>
      <c r="BG72" s="183"/>
      <c r="BV72" s="183"/>
    </row>
    <row r="73" spans="1:74">
      <c r="N73" s="176"/>
      <c r="Q73" s="179"/>
      <c r="AZ73" s="176"/>
      <c r="BG73" s="183"/>
      <c r="BV73" s="183"/>
    </row>
    <row r="74" spans="1:74">
      <c r="N74" s="176"/>
      <c r="Q74" s="179"/>
      <c r="AZ74" s="176"/>
      <c r="BG74" s="183"/>
      <c r="BV74" s="183"/>
    </row>
    <row r="75" spans="1:74">
      <c r="N75" s="176"/>
      <c r="Q75" s="179"/>
      <c r="AZ75" s="176"/>
      <c r="BG75" s="183"/>
      <c r="BV75" s="183"/>
    </row>
    <row r="76" spans="1:74">
      <c r="N76" s="176"/>
      <c r="Q76" s="179"/>
      <c r="AZ76" s="176"/>
      <c r="BG76" s="183"/>
      <c r="BV76" s="183"/>
    </row>
    <row r="77" spans="1:74">
      <c r="N77" s="176"/>
      <c r="Q77" s="179"/>
      <c r="AZ77" s="176"/>
      <c r="BG77" s="183"/>
      <c r="BV77" s="183"/>
    </row>
    <row r="78" spans="1:74">
      <c r="N78" s="176"/>
      <c r="Q78" s="179"/>
      <c r="AZ78" s="176"/>
      <c r="BG78" s="183"/>
      <c r="BV78" s="183"/>
    </row>
    <row r="79" spans="1:74">
      <c r="N79" s="176"/>
      <c r="Q79" s="179"/>
      <c r="AZ79" s="176"/>
      <c r="BG79" s="183"/>
      <c r="BV79" s="183"/>
    </row>
    <row r="80" spans="1:74">
      <c r="N80" s="176"/>
      <c r="Q80" s="179"/>
      <c r="AZ80" s="176"/>
      <c r="BG80" s="183"/>
      <c r="BV80" s="183"/>
    </row>
    <row r="81" spans="6:74">
      <c r="F81" s="322"/>
      <c r="G81" s="322"/>
      <c r="N81" s="176"/>
      <c r="Q81" s="179"/>
      <c r="AZ81" s="176"/>
      <c r="BG81" s="183"/>
      <c r="BV81" s="183"/>
    </row>
    <row r="82" spans="6:74">
      <c r="N82" s="176"/>
      <c r="Q82" s="179"/>
      <c r="AZ82" s="176"/>
      <c r="BG82" s="183"/>
      <c r="BV82" s="183"/>
    </row>
    <row r="83" spans="6:74">
      <c r="N83" s="176"/>
      <c r="Q83" s="179"/>
      <c r="AZ83" s="176"/>
      <c r="BG83" s="183"/>
      <c r="BV83" s="183"/>
    </row>
    <row r="84" spans="6:74">
      <c r="N84" s="176"/>
      <c r="Q84" s="179"/>
      <c r="AZ84" s="176"/>
      <c r="BG84" s="183"/>
      <c r="BV84" s="183"/>
    </row>
    <row r="85" spans="6:74">
      <c r="N85" s="176"/>
      <c r="Q85" s="179"/>
      <c r="AZ85" s="176"/>
      <c r="BG85" s="183"/>
      <c r="BV85" s="183"/>
    </row>
    <row r="86" spans="6:74">
      <c r="N86" s="176"/>
      <c r="Q86" s="179"/>
      <c r="AZ86" s="176"/>
      <c r="BG86" s="183"/>
      <c r="BV86" s="183"/>
    </row>
    <row r="87" spans="6:74">
      <c r="N87" s="176"/>
      <c r="Q87" s="179"/>
      <c r="AZ87" s="176"/>
      <c r="BG87" s="183"/>
      <c r="BV87" s="183"/>
    </row>
    <row r="88" spans="6:74">
      <c r="N88" s="176"/>
      <c r="Q88" s="179"/>
      <c r="AZ88" s="176"/>
      <c r="BG88" s="183"/>
      <c r="BV88" s="183"/>
    </row>
    <row r="89" spans="6:74">
      <c r="N89" s="176"/>
      <c r="Q89" s="179"/>
      <c r="AZ89" s="176"/>
      <c r="BG89" s="183"/>
      <c r="BV89" s="183"/>
    </row>
    <row r="90" spans="6:74">
      <c r="N90" s="176"/>
      <c r="Q90" s="179"/>
      <c r="AZ90" s="176"/>
      <c r="BG90" s="183"/>
      <c r="BV90" s="183"/>
    </row>
    <row r="91" spans="6:74">
      <c r="N91" s="176"/>
      <c r="Q91" s="179"/>
      <c r="AZ91" s="176"/>
      <c r="BG91" s="183"/>
      <c r="BV91" s="183"/>
    </row>
    <row r="92" spans="6:74">
      <c r="N92" s="176"/>
      <c r="Q92" s="179"/>
      <c r="AZ92" s="176"/>
      <c r="BG92" s="183"/>
      <c r="BV92" s="183"/>
    </row>
    <row r="93" spans="6:74">
      <c r="N93" s="176"/>
      <c r="Q93" s="179"/>
      <c r="AZ93" s="176"/>
      <c r="BG93" s="183"/>
      <c r="BV93" s="183"/>
    </row>
    <row r="94" spans="6:74">
      <c r="N94" s="176"/>
      <c r="Q94" s="179"/>
      <c r="AZ94" s="176"/>
      <c r="BG94" s="183"/>
      <c r="BV94" s="183"/>
    </row>
    <row r="95" spans="6:74">
      <c r="N95" s="176"/>
      <c r="Q95" s="179"/>
      <c r="AZ95" s="176"/>
      <c r="BG95" s="183"/>
      <c r="BV95" s="183"/>
    </row>
    <row r="96" spans="6:74">
      <c r="N96" s="176"/>
      <c r="Q96" s="179"/>
      <c r="AZ96" s="176"/>
      <c r="BG96" s="183"/>
      <c r="BV96" s="183"/>
    </row>
    <row r="97" spans="1:74">
      <c r="N97" s="176"/>
      <c r="Q97" s="179"/>
      <c r="AZ97" s="176"/>
      <c r="BG97" s="183"/>
      <c r="BV97" s="183"/>
    </row>
    <row r="98" spans="1:74">
      <c r="N98" s="176"/>
      <c r="Q98" s="179"/>
      <c r="AZ98" s="176"/>
      <c r="BG98" s="183"/>
      <c r="BV98" s="183"/>
    </row>
    <row r="99" spans="1:74">
      <c r="N99" s="176"/>
      <c r="Q99" s="179"/>
      <c r="AZ99" s="176"/>
      <c r="BG99" s="183"/>
      <c r="BV99" s="183"/>
    </row>
    <row r="100" spans="1:74">
      <c r="N100" s="176"/>
      <c r="Q100" s="179"/>
      <c r="AZ100" s="176"/>
      <c r="BG100" s="183"/>
      <c r="BV100" s="183"/>
    </row>
    <row r="101" spans="1:74">
      <c r="N101" s="176"/>
      <c r="Q101" s="179"/>
      <c r="AZ101" s="176"/>
      <c r="BG101" s="183"/>
      <c r="BV101" s="183"/>
    </row>
    <row r="102" spans="1:74">
      <c r="N102" s="176"/>
      <c r="Q102" s="179"/>
      <c r="AZ102" s="176"/>
      <c r="BG102" s="183"/>
      <c r="BV102" s="183"/>
    </row>
    <row r="103" spans="1:74">
      <c r="N103" s="176"/>
      <c r="Q103" s="179"/>
      <c r="AZ103" s="176"/>
      <c r="BG103" s="183"/>
      <c r="BV103" s="183"/>
    </row>
    <row r="104" spans="1:74">
      <c r="N104" s="176"/>
      <c r="Q104" s="179"/>
      <c r="AZ104" s="176"/>
      <c r="BG104" s="183"/>
      <c r="BV104" s="183"/>
    </row>
    <row r="105" spans="1:74">
      <c r="E105" s="371"/>
      <c r="N105" s="176"/>
      <c r="Q105" s="179"/>
      <c r="AZ105" s="176"/>
      <c r="BG105" s="183"/>
      <c r="BV105" s="183"/>
    </row>
    <row r="106" spans="1:74">
      <c r="N106" s="176"/>
      <c r="Q106" s="179"/>
      <c r="AZ106" s="176"/>
      <c r="BG106" s="183"/>
      <c r="BV106" s="183"/>
    </row>
    <row r="107" spans="1:74">
      <c r="N107" s="176"/>
      <c r="Q107" s="179"/>
      <c r="AZ107" s="176"/>
      <c r="BG107" s="183"/>
      <c r="BV107" s="183"/>
    </row>
    <row r="108" spans="1:74">
      <c r="N108" s="176"/>
      <c r="Q108" s="179"/>
      <c r="AZ108" s="176"/>
      <c r="BG108" s="183"/>
      <c r="BV108" s="183"/>
    </row>
    <row r="109" spans="1:74">
      <c r="N109" s="176"/>
      <c r="Q109" s="179"/>
      <c r="AZ109" s="176"/>
      <c r="BG109" s="183"/>
      <c r="BV109" s="183"/>
    </row>
    <row r="110" spans="1:74">
      <c r="N110" s="176"/>
      <c r="Q110" s="179"/>
      <c r="AZ110" s="176"/>
      <c r="BG110" s="183"/>
      <c r="BV110" s="183"/>
    </row>
    <row r="111" spans="1:74">
      <c r="A111" s="370"/>
      <c r="B111" s="180"/>
      <c r="N111" s="176"/>
      <c r="Q111" s="179"/>
      <c r="AZ111" s="176"/>
      <c r="BG111" s="183"/>
      <c r="BV111" s="183"/>
    </row>
    <row r="112" spans="1:74">
      <c r="N112" s="176"/>
      <c r="Q112" s="179"/>
      <c r="AZ112" s="176"/>
      <c r="BG112" s="183"/>
      <c r="BV112" s="183"/>
    </row>
    <row r="113" spans="1:74">
      <c r="N113" s="176"/>
      <c r="Q113" s="179"/>
      <c r="AZ113" s="176"/>
      <c r="BG113" s="183"/>
      <c r="BV113" s="183"/>
    </row>
    <row r="114" spans="1:74">
      <c r="N114" s="176"/>
      <c r="Q114" s="179"/>
      <c r="AZ114" s="176"/>
      <c r="BG114" s="183"/>
      <c r="BV114" s="183"/>
    </row>
    <row r="115" spans="1:74">
      <c r="N115" s="176"/>
      <c r="Q115" s="179"/>
      <c r="AZ115" s="176"/>
      <c r="BG115" s="183"/>
      <c r="BV115" s="183"/>
    </row>
    <row r="116" spans="1:74">
      <c r="N116" s="176"/>
      <c r="Q116" s="179"/>
      <c r="AZ116" s="176"/>
      <c r="BG116" s="183"/>
      <c r="BV116" s="183"/>
    </row>
    <row r="117" spans="1:74">
      <c r="N117" s="176"/>
      <c r="Q117" s="179"/>
      <c r="AZ117" s="176"/>
      <c r="BG117" s="183"/>
      <c r="BV117" s="183"/>
    </row>
    <row r="118" spans="1:74">
      <c r="N118" s="176"/>
      <c r="Q118" s="179"/>
      <c r="AZ118" s="176"/>
      <c r="BG118" s="183"/>
      <c r="BV118" s="183"/>
    </row>
    <row r="119" spans="1:74">
      <c r="N119" s="176"/>
      <c r="Q119" s="179"/>
      <c r="AZ119" s="176"/>
      <c r="BG119" s="183"/>
      <c r="BV119" s="183"/>
    </row>
    <row r="120" spans="1:74">
      <c r="N120" s="176"/>
      <c r="Q120" s="179"/>
      <c r="AZ120" s="176"/>
      <c r="BG120" s="183"/>
      <c r="BV120" s="183"/>
    </row>
    <row r="121" spans="1:74">
      <c r="N121" s="176"/>
      <c r="Q121" s="179"/>
      <c r="AZ121" s="176"/>
      <c r="BG121" s="183"/>
      <c r="BV121" s="183"/>
    </row>
    <row r="122" spans="1:74">
      <c r="N122" s="176"/>
      <c r="Q122" s="179"/>
      <c r="AZ122" s="176"/>
      <c r="BG122" s="183"/>
      <c r="BV122" s="183"/>
    </row>
    <row r="123" spans="1:74">
      <c r="N123" s="176"/>
      <c r="Q123" s="179"/>
      <c r="AZ123" s="176"/>
      <c r="BG123" s="183"/>
      <c r="BV123" s="183"/>
    </row>
    <row r="124" spans="1:74">
      <c r="N124" s="176"/>
      <c r="Q124" s="179"/>
      <c r="AZ124" s="176"/>
      <c r="BG124" s="183"/>
      <c r="BV124" s="183"/>
    </row>
    <row r="125" spans="1:74">
      <c r="N125" s="176"/>
      <c r="Q125" s="179"/>
      <c r="AZ125" s="176"/>
      <c r="BG125" s="183"/>
      <c r="BV125" s="183"/>
    </row>
    <row r="126" spans="1:74">
      <c r="N126" s="176"/>
      <c r="Q126" s="179"/>
      <c r="AZ126" s="176"/>
      <c r="BG126" s="183"/>
      <c r="BV126" s="183"/>
    </row>
    <row r="127" spans="1:74">
      <c r="N127" s="176"/>
      <c r="Q127" s="179"/>
      <c r="AZ127" s="176"/>
      <c r="BG127" s="183"/>
      <c r="BV127" s="183"/>
    </row>
    <row r="128" spans="1:74">
      <c r="A128" s="180"/>
      <c r="N128" s="176"/>
      <c r="Q128" s="179"/>
      <c r="AZ128" s="176"/>
      <c r="BG128" s="183"/>
      <c r="BV128" s="183"/>
    </row>
    <row r="129" spans="1:74">
      <c r="A129" s="180"/>
      <c r="N129" s="176"/>
      <c r="Q129" s="179"/>
      <c r="AZ129" s="176"/>
      <c r="BG129" s="183"/>
      <c r="BV129" s="183"/>
    </row>
    <row r="130" spans="1:74">
      <c r="A130" s="180"/>
      <c r="B130" s="180"/>
      <c r="N130" s="176"/>
      <c r="Q130" s="179"/>
      <c r="AZ130" s="176"/>
      <c r="BG130" s="183"/>
      <c r="BV130" s="183"/>
    </row>
    <row r="131" spans="1:74">
      <c r="N131" s="176"/>
      <c r="Q131" s="179"/>
      <c r="AZ131" s="176"/>
      <c r="BG131" s="183"/>
      <c r="BV131" s="183"/>
    </row>
    <row r="132" spans="1:74">
      <c r="A132" s="180"/>
      <c r="B132" s="180"/>
      <c r="N132" s="176"/>
      <c r="Q132" s="179"/>
      <c r="AZ132" s="176"/>
      <c r="BG132" s="183"/>
      <c r="BV132" s="183"/>
    </row>
    <row r="133" spans="1:74">
      <c r="N133" s="176"/>
      <c r="Q133" s="179"/>
      <c r="AZ133" s="176"/>
      <c r="BG133" s="183"/>
      <c r="BV133" s="183"/>
    </row>
    <row r="134" spans="1:74">
      <c r="A134" s="180"/>
      <c r="B134" s="180"/>
      <c r="N134" s="176"/>
      <c r="Q134" s="179"/>
      <c r="AZ134" s="176"/>
      <c r="BG134" s="183"/>
      <c r="BV134" s="183"/>
    </row>
    <row r="135" spans="1:74">
      <c r="N135" s="176"/>
      <c r="Q135" s="179"/>
      <c r="AZ135" s="176"/>
      <c r="BG135" s="183"/>
      <c r="BV135" s="183"/>
    </row>
    <row r="136" spans="1:74">
      <c r="A136" s="180"/>
      <c r="B136" s="180"/>
      <c r="N136" s="176"/>
      <c r="Q136" s="179"/>
      <c r="AZ136" s="176"/>
      <c r="BG136" s="183"/>
      <c r="BV136" s="183"/>
    </row>
    <row r="137" spans="1:74">
      <c r="N137" s="176"/>
      <c r="Q137" s="179"/>
      <c r="AZ137" s="176"/>
      <c r="BG137" s="183"/>
      <c r="BV137" s="183"/>
    </row>
    <row r="138" spans="1:74">
      <c r="A138" s="180"/>
      <c r="B138" s="180"/>
      <c r="N138" s="176"/>
      <c r="Q138" s="179"/>
      <c r="AZ138" s="176"/>
      <c r="BG138" s="183"/>
      <c r="BV138" s="183"/>
    </row>
    <row r="139" spans="1:74">
      <c r="N139" s="176"/>
      <c r="Q139" s="179"/>
      <c r="AZ139" s="176"/>
      <c r="BG139" s="183"/>
      <c r="BV139" s="183"/>
    </row>
    <row r="140" spans="1:74">
      <c r="A140" s="180"/>
      <c r="B140" s="180"/>
      <c r="N140" s="176"/>
      <c r="Q140" s="179"/>
      <c r="AZ140" s="176"/>
      <c r="BG140" s="183"/>
      <c r="BV140" s="183"/>
    </row>
    <row r="141" spans="1:74">
      <c r="N141" s="176"/>
      <c r="Q141" s="179"/>
      <c r="AZ141" s="176"/>
      <c r="BG141" s="183"/>
      <c r="BV141" s="183"/>
    </row>
    <row r="142" spans="1:74">
      <c r="A142" s="180"/>
      <c r="B142" s="180"/>
      <c r="N142" s="176"/>
      <c r="Q142" s="179"/>
      <c r="AZ142" s="176"/>
      <c r="BG142" s="183"/>
      <c r="BV142" s="183"/>
    </row>
    <row r="143" spans="1:74">
      <c r="N143" s="176"/>
      <c r="Q143" s="179"/>
      <c r="AZ143" s="176"/>
      <c r="BG143" s="183"/>
      <c r="BV143" s="183"/>
    </row>
    <row r="144" spans="1:74">
      <c r="A144" s="180"/>
      <c r="B144" s="180"/>
      <c r="N144" s="176"/>
      <c r="Q144" s="179"/>
      <c r="AZ144" s="176"/>
      <c r="BG144" s="183"/>
      <c r="BV144" s="183"/>
    </row>
    <row r="145" spans="1:74">
      <c r="N145" s="176"/>
      <c r="Q145" s="179"/>
      <c r="AZ145" s="176"/>
      <c r="BG145" s="183"/>
      <c r="BV145" s="183"/>
    </row>
    <row r="146" spans="1:74">
      <c r="N146" s="176"/>
      <c r="Q146" s="179"/>
      <c r="AZ146" s="176"/>
      <c r="BG146" s="183"/>
      <c r="BV146" s="183"/>
    </row>
    <row r="147" spans="1:74">
      <c r="N147" s="176"/>
      <c r="Q147" s="179"/>
      <c r="AZ147" s="176"/>
      <c r="BG147" s="183"/>
      <c r="BV147" s="183"/>
    </row>
    <row r="148" spans="1:74">
      <c r="A148" s="180"/>
      <c r="N148" s="176"/>
      <c r="Q148" s="179"/>
      <c r="AZ148" s="176"/>
      <c r="BG148" s="183"/>
      <c r="BV148" s="183"/>
    </row>
    <row r="149" spans="1:74">
      <c r="A149" s="180"/>
      <c r="N149" s="176"/>
      <c r="Q149" s="179"/>
      <c r="AZ149" s="176"/>
      <c r="BG149" s="183"/>
      <c r="BV149" s="183"/>
    </row>
    <row r="150" spans="1:74">
      <c r="A150" s="180"/>
      <c r="B150" s="180"/>
      <c r="N150" s="176"/>
      <c r="Q150" s="179"/>
      <c r="AZ150" s="176"/>
      <c r="BG150" s="183"/>
      <c r="BV150" s="183"/>
    </row>
    <row r="151" spans="1:74">
      <c r="B151" s="180"/>
      <c r="N151" s="176"/>
      <c r="Q151" s="179"/>
      <c r="AZ151" s="176"/>
      <c r="BG151" s="183"/>
      <c r="BV151" s="183"/>
    </row>
    <row r="152" spans="1:74">
      <c r="B152" s="180"/>
      <c r="N152" s="176"/>
      <c r="Q152" s="179"/>
      <c r="AZ152" s="176"/>
      <c r="BG152" s="183"/>
      <c r="BV152" s="183"/>
    </row>
    <row r="153" spans="1:74">
      <c r="B153" s="180"/>
      <c r="N153" s="176"/>
      <c r="Q153" s="179"/>
      <c r="AZ153" s="176"/>
      <c r="BG153" s="183"/>
      <c r="BV153" s="183"/>
    </row>
    <row r="154" spans="1:74">
      <c r="B154" s="180"/>
      <c r="N154" s="176"/>
      <c r="Q154" s="179"/>
      <c r="AZ154" s="176"/>
      <c r="BG154" s="183"/>
      <c r="BV154" s="183"/>
    </row>
    <row r="155" spans="1:74">
      <c r="B155" s="180"/>
      <c r="N155" s="176"/>
      <c r="Q155" s="179"/>
      <c r="AZ155" s="176"/>
      <c r="BG155" s="183"/>
      <c r="BV155" s="183"/>
    </row>
    <row r="156" spans="1:74">
      <c r="B156" s="180"/>
      <c r="N156" s="176"/>
      <c r="Q156" s="179"/>
      <c r="AZ156" s="176"/>
      <c r="BG156" s="183"/>
      <c r="BV156" s="183"/>
    </row>
    <row r="157" spans="1:74">
      <c r="B157" s="180"/>
      <c r="N157" s="176"/>
      <c r="Q157" s="179"/>
      <c r="AZ157" s="176"/>
      <c r="BG157" s="183"/>
      <c r="BV157" s="183"/>
    </row>
    <row r="158" spans="1:74">
      <c r="N158" s="176"/>
      <c r="Q158" s="179"/>
      <c r="AZ158" s="176"/>
      <c r="BG158" s="183"/>
      <c r="BV158" s="183"/>
    </row>
    <row r="159" spans="1:74">
      <c r="N159" s="176"/>
      <c r="Q159" s="179"/>
      <c r="AZ159" s="176"/>
      <c r="BG159" s="183"/>
      <c r="BV159" s="183"/>
    </row>
    <row r="160" spans="1:74">
      <c r="N160" s="176"/>
      <c r="Q160" s="179"/>
      <c r="AZ160" s="176"/>
      <c r="BG160" s="183"/>
      <c r="BV160" s="183"/>
    </row>
    <row r="161" spans="1:74">
      <c r="A161" s="180"/>
      <c r="B161" s="180"/>
      <c r="N161" s="176"/>
      <c r="Q161" s="179"/>
      <c r="AZ161" s="176"/>
      <c r="BG161" s="183"/>
      <c r="BV161" s="183"/>
    </row>
    <row r="162" spans="1:74">
      <c r="B162" s="180"/>
      <c r="N162" s="176"/>
      <c r="Q162" s="179"/>
      <c r="AZ162" s="176"/>
      <c r="BG162" s="183"/>
      <c r="BV162" s="183"/>
    </row>
    <row r="163" spans="1:74">
      <c r="N163" s="176"/>
      <c r="Q163" s="179"/>
      <c r="AZ163" s="176"/>
      <c r="BG163" s="183"/>
      <c r="BV163" s="183"/>
    </row>
    <row r="164" spans="1:74">
      <c r="N164" s="176"/>
      <c r="Q164" s="179"/>
      <c r="AZ164" s="176"/>
      <c r="BG164" s="183"/>
      <c r="BV164" s="183"/>
    </row>
    <row r="165" spans="1:74">
      <c r="N165" s="176"/>
      <c r="Q165" s="179"/>
      <c r="AZ165" s="176"/>
      <c r="BG165" s="183"/>
      <c r="BV165" s="183"/>
    </row>
    <row r="166" spans="1:74">
      <c r="N166" s="176"/>
      <c r="Q166" s="179"/>
      <c r="AZ166" s="176"/>
      <c r="BG166" s="183"/>
      <c r="BV166" s="183"/>
    </row>
    <row r="167" spans="1:74">
      <c r="N167" s="176"/>
      <c r="Q167" s="179"/>
      <c r="AZ167" s="176"/>
      <c r="BG167" s="183"/>
      <c r="BV167" s="183"/>
    </row>
    <row r="168" spans="1:74">
      <c r="A168" s="180"/>
      <c r="N168" s="176"/>
      <c r="Q168" s="179"/>
      <c r="AZ168" s="176"/>
      <c r="BG168" s="183"/>
      <c r="BV168" s="183"/>
    </row>
    <row r="169" spans="1:74">
      <c r="A169" s="180"/>
      <c r="N169" s="176"/>
      <c r="Q169" s="179"/>
      <c r="AZ169" s="176"/>
      <c r="BG169" s="183"/>
      <c r="BV169" s="183"/>
    </row>
    <row r="170" spans="1:74">
      <c r="A170" s="180"/>
      <c r="B170" s="180"/>
      <c r="N170" s="176"/>
      <c r="Q170" s="179"/>
      <c r="AZ170" s="176"/>
      <c r="BG170" s="183"/>
      <c r="BV170" s="183"/>
    </row>
    <row r="171" spans="1:74">
      <c r="B171" s="180"/>
      <c r="N171" s="176"/>
      <c r="Q171" s="179"/>
      <c r="AZ171" s="176"/>
      <c r="BG171" s="183"/>
      <c r="BV171" s="183"/>
    </row>
    <row r="172" spans="1:74">
      <c r="A172" s="180"/>
      <c r="B172" s="180"/>
      <c r="N172" s="176"/>
      <c r="Q172" s="179"/>
      <c r="AZ172" s="176"/>
      <c r="BG172" s="183"/>
      <c r="BV172" s="183"/>
    </row>
    <row r="173" spans="1:74">
      <c r="N173" s="176"/>
      <c r="Q173" s="179"/>
      <c r="AZ173" s="176"/>
      <c r="BG173" s="183"/>
      <c r="BV173" s="183"/>
    </row>
    <row r="174" spans="1:74">
      <c r="AZ174" s="176"/>
      <c r="BC174" s="183"/>
    </row>
    <row r="175" spans="1:74">
      <c r="AZ175" s="176"/>
      <c r="BC175" s="183"/>
    </row>
    <row r="176" spans="1:74">
      <c r="AZ176" s="176"/>
      <c r="BC176" s="183"/>
    </row>
    <row r="177" spans="52:55">
      <c r="AZ177" s="176"/>
      <c r="BC177" s="183"/>
    </row>
    <row r="178" spans="52:55">
      <c r="AZ178" s="176"/>
      <c r="BC178" s="183"/>
    </row>
    <row r="179" spans="52:55">
      <c r="AZ179" s="176"/>
      <c r="BC179" s="183"/>
    </row>
    <row r="180" spans="52:55">
      <c r="AZ180" s="176"/>
      <c r="BC180" s="183"/>
    </row>
    <row r="181" spans="52:55">
      <c r="AZ181" s="176"/>
      <c r="BC181" s="183"/>
    </row>
    <row r="182" spans="52:55">
      <c r="AZ182" s="176"/>
      <c r="BC182" s="183"/>
    </row>
    <row r="183" spans="52:55">
      <c r="AZ183" s="176"/>
      <c r="BC183" s="183"/>
    </row>
    <row r="184" spans="52:55">
      <c r="AZ184" s="176"/>
      <c r="BC184" s="183"/>
    </row>
    <row r="185" spans="52:55">
      <c r="AZ185" s="176"/>
      <c r="BC185" s="183"/>
    </row>
    <row r="186" spans="52:55">
      <c r="AZ186" s="176"/>
      <c r="BC186" s="183"/>
    </row>
    <row r="187" spans="52:55">
      <c r="AZ187" s="176"/>
      <c r="BC187" s="183"/>
    </row>
    <row r="188" spans="52:55">
      <c r="AZ188" s="176"/>
      <c r="BC188" s="183"/>
    </row>
    <row r="189" spans="52:55">
      <c r="AZ189" s="176"/>
      <c r="BC189" s="183"/>
    </row>
    <row r="190" spans="52:55">
      <c r="AZ190" s="176"/>
      <c r="BC190" s="183"/>
    </row>
    <row r="191" spans="52:55">
      <c r="AZ191" s="176"/>
      <c r="BC191" s="183"/>
    </row>
    <row r="192" spans="52:55">
      <c r="AZ192" s="176"/>
      <c r="BC192" s="183"/>
    </row>
    <row r="193" spans="52:55">
      <c r="AZ193" s="176"/>
      <c r="BC193" s="183"/>
    </row>
    <row r="194" spans="52:55">
      <c r="AZ194" s="176"/>
      <c r="BC194" s="183"/>
    </row>
    <row r="195" spans="52:55">
      <c r="AZ195" s="176"/>
      <c r="BC195" s="183"/>
    </row>
    <row r="196" spans="52:55">
      <c r="AZ196" s="176"/>
      <c r="BC196" s="183"/>
    </row>
    <row r="197" spans="52:55">
      <c r="AZ197" s="176"/>
      <c r="BC197" s="183"/>
    </row>
    <row r="198" spans="52:55">
      <c r="AZ198" s="176"/>
      <c r="BC198" s="183"/>
    </row>
    <row r="199" spans="52:55">
      <c r="AZ199" s="176"/>
      <c r="BC199" s="183"/>
    </row>
    <row r="200" spans="52:55">
      <c r="AZ200" s="176"/>
      <c r="BC200" s="183"/>
    </row>
    <row r="201" spans="52:55">
      <c r="AZ201" s="176"/>
      <c r="BC201" s="183"/>
    </row>
    <row r="202" spans="52:55">
      <c r="AZ202" s="176"/>
      <c r="BC202" s="183"/>
    </row>
    <row r="203" spans="52:55">
      <c r="AZ203" s="176"/>
      <c r="BC203" s="183"/>
    </row>
    <row r="204" spans="52:55">
      <c r="AZ204" s="176"/>
      <c r="BC204" s="183"/>
    </row>
    <row r="205" spans="52:55">
      <c r="AZ205" s="176"/>
      <c r="BC205" s="183"/>
    </row>
    <row r="206" spans="52:55">
      <c r="AZ206" s="176"/>
      <c r="BC206" s="183"/>
    </row>
    <row r="207" spans="52:55">
      <c r="AZ207" s="176"/>
      <c r="BC207" s="183"/>
    </row>
    <row r="208" spans="52:55">
      <c r="AZ208" s="176"/>
      <c r="BC208" s="183"/>
    </row>
    <row r="209" spans="52:55">
      <c r="AZ209" s="176"/>
      <c r="BC209" s="183"/>
    </row>
    <row r="210" spans="52:55">
      <c r="AZ210" s="176"/>
      <c r="BC210" s="183"/>
    </row>
    <row r="211" spans="52:55">
      <c r="AZ211" s="176"/>
      <c r="BC211" s="183"/>
    </row>
    <row r="212" spans="52:55">
      <c r="AZ212" s="176"/>
      <c r="BC212" s="183"/>
    </row>
    <row r="213" spans="52:55">
      <c r="AZ213" s="176"/>
      <c r="BC213" s="183"/>
    </row>
    <row r="214" spans="52:55">
      <c r="AZ214" s="176"/>
      <c r="BC214" s="183"/>
    </row>
    <row r="215" spans="52:55">
      <c r="AZ215" s="176"/>
      <c r="BC215" s="183"/>
    </row>
  </sheetData>
  <printOptions horizontalCentered="1" gridLinesSet="0"/>
  <pageMargins left="0.25" right="0.25" top="0.7" bottom="0.37" header="0.5" footer="0.5"/>
  <pageSetup scale="83" orientation="landscape" r:id="rId1"/>
  <headerFooter alignWithMargins="0"/>
  <colBreaks count="5" manualBreakCount="5">
    <brk id="9" max="51" man="1"/>
    <brk id="28" max="1048575" man="1"/>
    <brk id="41" max="51" man="1"/>
    <brk id="58" max="51" man="1"/>
    <brk id="73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09F2D-77A7-43CA-B69F-6979A632B92F}">
  <dimension ref="A1:DD216"/>
  <sheetViews>
    <sheetView showGridLines="0" zoomScaleNormal="100" workbookViewId="0"/>
  </sheetViews>
  <sheetFormatPr defaultColWidth="10.7109375" defaultRowHeight="12.75"/>
  <cols>
    <col min="1" max="1" width="29.28515625" style="176" customWidth="1"/>
    <col min="2" max="2" width="11.140625" style="176" customWidth="1"/>
    <col min="3" max="3" width="13" style="176" customWidth="1"/>
    <col min="4" max="4" width="4.7109375" style="176" customWidth="1"/>
    <col min="5" max="5" width="44.85546875" style="176" customWidth="1"/>
    <col min="6" max="6" width="10.7109375" style="176" bestFit="1" customWidth="1"/>
    <col min="7" max="8" width="11.7109375" style="176" bestFit="1" customWidth="1"/>
    <col min="9" max="9" width="3.7109375" style="176" customWidth="1"/>
    <col min="10" max="10" width="2.85546875" style="176" customWidth="1"/>
    <col min="11" max="11" width="4" style="176" customWidth="1"/>
    <col min="12" max="12" width="10.28515625" style="176" customWidth="1"/>
    <col min="13" max="13" width="9" style="176" customWidth="1"/>
    <col min="14" max="14" width="10.42578125" style="179" bestFit="1" customWidth="1"/>
    <col min="15" max="15" width="10.42578125" style="176" bestFit="1" customWidth="1"/>
    <col min="16" max="17" width="7.7109375" style="176" bestFit="1" customWidth="1"/>
    <col min="18" max="18" width="7.42578125" style="176" bestFit="1" customWidth="1"/>
    <col min="19" max="19" width="9.28515625" style="176" bestFit="1" customWidth="1"/>
    <col min="20" max="20" width="7.85546875" style="176" bestFit="1" customWidth="1"/>
    <col min="21" max="22" width="9.140625" style="176" bestFit="1" customWidth="1"/>
    <col min="23" max="23" width="10.28515625" style="176" bestFit="1" customWidth="1"/>
    <col min="24" max="24" width="8.85546875" style="176" customWidth="1"/>
    <col min="25" max="25" width="8" style="176" bestFit="1" customWidth="1"/>
    <col min="26" max="26" width="8.140625" style="176" bestFit="1" customWidth="1"/>
    <col min="27" max="27" width="9.140625" style="176" bestFit="1" customWidth="1"/>
    <col min="28" max="28" width="10" style="176" customWidth="1"/>
    <col min="29" max="29" width="3.5703125" style="176" customWidth="1"/>
    <col min="30" max="30" width="2.85546875" style="176" customWidth="1"/>
    <col min="31" max="31" width="7.85546875" style="176" customWidth="1"/>
    <col min="32" max="32" width="12.7109375" style="176" customWidth="1"/>
    <col min="33" max="33" width="10.140625" style="176" customWidth="1"/>
    <col min="34" max="34" width="9.140625" style="176" bestFit="1" customWidth="1"/>
    <col min="35" max="35" width="2.7109375" style="176" customWidth="1"/>
    <col min="36" max="36" width="8" style="176" bestFit="1" customWidth="1"/>
    <col min="37" max="37" width="8.140625" style="176" bestFit="1" customWidth="1"/>
    <col min="38" max="38" width="9.140625" style="176" bestFit="1" customWidth="1"/>
    <col min="39" max="39" width="2.7109375" style="176" customWidth="1"/>
    <col min="40" max="40" width="9.140625" style="176" bestFit="1" customWidth="1"/>
    <col min="41" max="41" width="3.85546875" style="176" customWidth="1"/>
    <col min="42" max="42" width="3.28515625" style="176" customWidth="1"/>
    <col min="43" max="43" width="7.85546875" style="176" customWidth="1"/>
    <col min="44" max="44" width="8.42578125" style="176" bestFit="1" customWidth="1"/>
    <col min="45" max="45" width="9.140625" style="176" bestFit="1" customWidth="1"/>
    <col min="46" max="47" width="8.28515625" style="176" bestFit="1" customWidth="1"/>
    <col min="48" max="48" width="14.7109375" style="176" customWidth="1"/>
    <col min="49" max="49" width="12.5703125" style="176" bestFit="1" customWidth="1"/>
    <col min="50" max="50" width="11.140625" style="176" hidden="1" customWidth="1"/>
    <col min="51" max="51" width="2.7109375" style="176" hidden="1" customWidth="1"/>
    <col min="52" max="52" width="10.140625" style="183" customWidth="1"/>
    <col min="53" max="53" width="2.7109375" style="176" customWidth="1"/>
    <col min="54" max="54" width="8.140625" style="176" bestFit="1" customWidth="1"/>
    <col min="55" max="55" width="11.140625" style="176" bestFit="1" customWidth="1"/>
    <col min="56" max="56" width="9.140625" style="176" bestFit="1" customWidth="1"/>
    <col min="57" max="57" width="9.7109375" style="176" bestFit="1" customWidth="1"/>
    <col min="58" max="58" width="3.7109375" style="176" customWidth="1"/>
    <col min="59" max="59" width="2.85546875" style="176" customWidth="1"/>
    <col min="60" max="60" width="9.85546875" style="176" customWidth="1"/>
    <col min="61" max="61" width="9.85546875" style="176" bestFit="1" customWidth="1"/>
    <col min="62" max="62" width="9.28515625" style="176" bestFit="1" customWidth="1"/>
    <col min="63" max="63" width="8.140625" style="176" bestFit="1" customWidth="1"/>
    <col min="64" max="64" width="7.42578125" style="176" bestFit="1" customWidth="1"/>
    <col min="65" max="65" width="10.140625" style="176" bestFit="1" customWidth="1"/>
    <col min="66" max="66" width="8.28515625" style="176" bestFit="1" customWidth="1"/>
    <col min="67" max="67" width="8" style="176" hidden="1" customWidth="1"/>
    <col min="68" max="68" width="10.7109375" style="176" bestFit="1" customWidth="1"/>
    <col min="69" max="69" width="2.7109375" style="176" customWidth="1"/>
    <col min="70" max="70" width="9.85546875" style="176" bestFit="1" customWidth="1"/>
    <col min="71" max="71" width="2.7109375" style="176" customWidth="1"/>
    <col min="72" max="72" width="10.7109375" style="176" bestFit="1" customWidth="1"/>
    <col min="73" max="73" width="3.7109375" style="176" customWidth="1"/>
    <col min="74" max="74" width="3.5703125" style="176" customWidth="1"/>
    <col min="75" max="75" width="7.28515625" style="176" customWidth="1"/>
    <col min="76" max="76" width="9.85546875" style="176" bestFit="1" customWidth="1"/>
    <col min="77" max="77" width="9.7109375" style="176" bestFit="1" customWidth="1"/>
    <col min="78" max="78" width="8.28515625" style="176" bestFit="1" customWidth="1"/>
    <col min="79" max="79" width="9.140625" style="176" bestFit="1" customWidth="1"/>
    <col min="80" max="80" width="2.7109375" style="176" customWidth="1"/>
    <col min="81" max="81" width="8.140625" style="176" bestFit="1" customWidth="1"/>
    <col min="82" max="82" width="11.140625" style="176" bestFit="1" customWidth="1"/>
    <col min="83" max="83" width="10" style="176" customWidth="1"/>
    <col min="84" max="84" width="2.7109375" style="176" customWidth="1"/>
    <col min="85" max="85" width="9.7109375" style="176" bestFit="1" customWidth="1"/>
    <col min="86" max="86" width="8.7109375" style="176" customWidth="1"/>
    <col min="87" max="88" width="10.7109375" style="176" customWidth="1"/>
    <col min="89" max="89" width="1.7109375" style="176" customWidth="1"/>
    <col min="90" max="93" width="8.7109375" style="176" customWidth="1"/>
    <col min="94" max="94" width="1.7109375" style="176" customWidth="1"/>
    <col min="95" max="95" width="9.7109375" style="176" customWidth="1"/>
    <col min="96" max="96" width="2.7109375" style="176" customWidth="1"/>
    <col min="97" max="97" width="10.7109375" style="176" customWidth="1"/>
    <col min="98" max="98" width="8.7109375" style="176" customWidth="1"/>
    <col min="99" max="99" width="9.7109375" style="176" customWidth="1"/>
    <col min="100" max="246" width="8.7109375" style="176" customWidth="1"/>
    <col min="247" max="16384" width="10.7109375" style="176"/>
  </cols>
  <sheetData>
    <row r="1" spans="1:106">
      <c r="A1" s="173" t="s">
        <v>198</v>
      </c>
      <c r="B1" s="173"/>
      <c r="C1" s="174"/>
      <c r="D1" s="173"/>
      <c r="E1" s="174"/>
      <c r="F1" s="173"/>
      <c r="G1" s="173"/>
      <c r="H1" s="175"/>
      <c r="K1" s="177" t="s">
        <v>199</v>
      </c>
      <c r="M1" s="178"/>
      <c r="N1" s="176"/>
      <c r="R1" s="179"/>
      <c r="T1" s="180"/>
      <c r="U1" s="180"/>
      <c r="AD1" s="177" t="s">
        <v>200</v>
      </c>
      <c r="AF1" s="178"/>
      <c r="AG1" s="180"/>
      <c r="AP1" s="177" t="s">
        <v>201</v>
      </c>
      <c r="AR1" s="178"/>
      <c r="AZ1" s="176"/>
      <c r="BC1" s="181"/>
      <c r="BG1" s="177" t="s">
        <v>202</v>
      </c>
      <c r="BJ1" s="180"/>
      <c r="BV1" s="177" t="s">
        <v>203</v>
      </c>
      <c r="BY1" s="180"/>
    </row>
    <row r="2" spans="1:106">
      <c r="A2" s="174" t="s">
        <v>204</v>
      </c>
      <c r="B2" s="173"/>
      <c r="C2" s="173"/>
      <c r="D2" s="173"/>
      <c r="E2" s="173"/>
      <c r="F2" s="173"/>
      <c r="G2" s="173"/>
      <c r="H2" s="175"/>
      <c r="K2" s="177" t="s">
        <v>205</v>
      </c>
      <c r="N2" s="176"/>
      <c r="R2" s="179"/>
      <c r="T2" s="180"/>
      <c r="U2" s="180"/>
      <c r="AD2" s="177" t="s">
        <v>206</v>
      </c>
      <c r="AG2" s="180"/>
      <c r="AP2" s="177" t="s">
        <v>207</v>
      </c>
      <c r="AZ2" s="176"/>
      <c r="BC2" s="181"/>
      <c r="BD2" s="181"/>
      <c r="BG2" s="177" t="s">
        <v>208</v>
      </c>
      <c r="BJ2" s="180"/>
      <c r="BO2" s="180"/>
      <c r="BV2" s="177" t="s">
        <v>209</v>
      </c>
      <c r="BY2" s="180"/>
    </row>
    <row r="3" spans="1:106">
      <c r="B3" s="182"/>
      <c r="C3" s="182"/>
      <c r="N3" s="176"/>
      <c r="R3" s="179"/>
      <c r="AZ3" s="176"/>
      <c r="BD3" s="181"/>
      <c r="BG3" s="183"/>
      <c r="BO3" s="180"/>
      <c r="BV3" s="183"/>
    </row>
    <row r="4" spans="1:106">
      <c r="A4" s="184" t="s">
        <v>210</v>
      </c>
      <c r="B4" s="185" t="s">
        <v>0</v>
      </c>
      <c r="K4" s="180" t="s">
        <v>210</v>
      </c>
      <c r="M4" s="186" t="str">
        <f>B4</f>
        <v>Montana-Dakota Utilities Co.</v>
      </c>
      <c r="N4" s="176"/>
      <c r="R4" s="179"/>
      <c r="S4" s="187"/>
      <c r="AD4" s="180" t="s">
        <v>210</v>
      </c>
      <c r="AF4" s="186" t="str">
        <f>B4</f>
        <v>Montana-Dakota Utilities Co.</v>
      </c>
      <c r="AP4" s="180" t="s">
        <v>211</v>
      </c>
      <c r="AR4" s="186" t="str">
        <f>AF4</f>
        <v>Montana-Dakota Utilities Co.</v>
      </c>
      <c r="AZ4" s="176"/>
      <c r="BH4" s="188" t="s">
        <v>211</v>
      </c>
      <c r="BI4" s="186" t="str">
        <f>AR4</f>
        <v>Montana-Dakota Utilities Co.</v>
      </c>
      <c r="BW4" s="188" t="s">
        <v>211</v>
      </c>
      <c r="BX4" s="186" t="str">
        <f>BI4</f>
        <v>Montana-Dakota Utilities Co.</v>
      </c>
    </row>
    <row r="5" spans="1:106">
      <c r="A5" s="184" t="s">
        <v>212</v>
      </c>
      <c r="B5" s="189" t="s">
        <v>362</v>
      </c>
      <c r="K5" s="180" t="s">
        <v>212</v>
      </c>
      <c r="M5" s="186" t="str">
        <f>$B$5</f>
        <v>Residential 95+% AFUE Furnace - New</v>
      </c>
      <c r="N5" s="176"/>
      <c r="R5" s="179"/>
      <c r="AD5" s="180" t="s">
        <v>212</v>
      </c>
      <c r="AF5" s="186" t="str">
        <f>$B$5</f>
        <v>Residential 95+% AFUE Furnace - New</v>
      </c>
      <c r="AP5" s="180" t="s">
        <v>214</v>
      </c>
      <c r="AR5" s="186" t="str">
        <f>$B$5</f>
        <v>Residential 95+% AFUE Furnace - New</v>
      </c>
      <c r="AZ5" s="176"/>
      <c r="BH5" s="188" t="s">
        <v>214</v>
      </c>
      <c r="BI5" s="186" t="str">
        <f>$B$5</f>
        <v>Residential 95+% AFUE Furnace - New</v>
      </c>
      <c r="BW5" s="188" t="s">
        <v>214</v>
      </c>
      <c r="BX5" s="186" t="str">
        <f>$B$5</f>
        <v>Residential 95+% AFUE Furnace - New</v>
      </c>
    </row>
    <row r="6" spans="1:106">
      <c r="A6" s="184" t="s">
        <v>215</v>
      </c>
      <c r="B6" s="190">
        <f>'Total Program'!$B$6</f>
        <v>2018</v>
      </c>
      <c r="N6" s="176"/>
      <c r="R6" s="179"/>
      <c r="AZ6" s="176"/>
      <c r="BG6" s="183"/>
      <c r="BV6" s="183"/>
    </row>
    <row r="7" spans="1:106">
      <c r="M7" s="191"/>
      <c r="N7" s="192" t="s">
        <v>41</v>
      </c>
      <c r="O7" s="193"/>
      <c r="P7" s="193"/>
      <c r="Q7" s="193"/>
      <c r="R7" s="194"/>
      <c r="S7" s="193"/>
      <c r="T7" s="193"/>
      <c r="U7" s="193"/>
      <c r="V7" s="193"/>
      <c r="W7" s="191"/>
      <c r="X7" s="195" t="s">
        <v>54</v>
      </c>
      <c r="Y7" s="195"/>
      <c r="Z7" s="196"/>
      <c r="AA7" s="197"/>
      <c r="AB7" s="198"/>
      <c r="AC7" s="191"/>
      <c r="AD7" s="191"/>
      <c r="AE7" s="191"/>
      <c r="AF7" s="192" t="s">
        <v>41</v>
      </c>
      <c r="AG7" s="199"/>
      <c r="AH7" s="199"/>
      <c r="AI7" s="191"/>
      <c r="AJ7" s="195" t="s">
        <v>54</v>
      </c>
      <c r="AK7" s="195"/>
      <c r="AL7" s="195"/>
      <c r="AM7" s="191"/>
      <c r="AN7" s="200" t="s">
        <v>216</v>
      </c>
      <c r="AO7" s="191"/>
      <c r="AP7" s="191"/>
      <c r="AQ7" s="191"/>
      <c r="AR7" s="192" t="s">
        <v>41</v>
      </c>
      <c r="AS7" s="193"/>
      <c r="AT7" s="193"/>
      <c r="AU7" s="193"/>
      <c r="AV7" s="193"/>
      <c r="AW7" s="193"/>
      <c r="AX7" s="193"/>
      <c r="AY7" s="193"/>
      <c r="AZ7" s="193"/>
      <c r="BA7" s="191"/>
      <c r="BB7" s="195" t="s">
        <v>54</v>
      </c>
      <c r="BC7" s="195"/>
      <c r="BD7" s="201"/>
      <c r="BE7" s="202" t="s">
        <v>216</v>
      </c>
      <c r="BF7" s="191"/>
      <c r="BG7" s="203"/>
      <c r="BH7" s="191"/>
      <c r="BI7" s="192" t="s">
        <v>41</v>
      </c>
      <c r="BJ7" s="204"/>
      <c r="BK7" s="204"/>
      <c r="BL7" s="204"/>
      <c r="BM7" s="204"/>
      <c r="BN7" s="204"/>
      <c r="BO7" s="204"/>
      <c r="BP7" s="204"/>
      <c r="BQ7" s="191"/>
      <c r="BR7" s="205" t="s">
        <v>54</v>
      </c>
      <c r="BS7" s="206" t="s">
        <v>216</v>
      </c>
      <c r="BT7" s="191"/>
      <c r="BU7" s="191"/>
      <c r="BV7" s="203"/>
      <c r="BW7" s="191"/>
      <c r="BX7" s="192" t="s">
        <v>41</v>
      </c>
      <c r="BY7" s="204"/>
      <c r="BZ7" s="204"/>
      <c r="CA7" s="204"/>
      <c r="CB7" s="191"/>
      <c r="CC7" s="195" t="s">
        <v>54</v>
      </c>
      <c r="CD7" s="195"/>
      <c r="CE7" s="195"/>
      <c r="CF7" s="206" t="s">
        <v>216</v>
      </c>
      <c r="CG7" s="191"/>
    </row>
    <row r="8" spans="1:106">
      <c r="A8" s="207" t="s">
        <v>217</v>
      </c>
      <c r="B8" s="207"/>
      <c r="C8" s="208"/>
      <c r="E8" s="207"/>
      <c r="F8" s="209">
        <f>+'Total Program Inputs'!B6</f>
        <v>2018</v>
      </c>
      <c r="G8" s="198"/>
      <c r="H8" s="198"/>
      <c r="L8" s="191"/>
      <c r="M8" s="210"/>
      <c r="N8" s="210"/>
      <c r="O8" s="191"/>
      <c r="Q8" s="210"/>
      <c r="R8" s="211"/>
      <c r="S8" s="210"/>
      <c r="T8" s="210"/>
      <c r="U8" s="210"/>
      <c r="V8" s="210"/>
      <c r="W8" s="210"/>
      <c r="X8" s="210"/>
      <c r="Z8" s="210"/>
      <c r="AA8" s="198"/>
      <c r="AB8" s="198" t="s">
        <v>218</v>
      </c>
      <c r="AC8" s="191"/>
      <c r="AD8" s="191"/>
      <c r="AE8" s="191"/>
      <c r="AF8" s="210"/>
      <c r="AG8" s="210"/>
      <c r="AH8" s="210"/>
      <c r="AI8" s="191"/>
      <c r="AL8" s="191"/>
      <c r="AM8" s="210"/>
      <c r="AN8" s="198" t="s">
        <v>218</v>
      </c>
      <c r="AO8" s="191"/>
      <c r="AP8" s="191"/>
      <c r="AQ8" s="191"/>
      <c r="AR8" s="191"/>
      <c r="AS8" s="191"/>
      <c r="AT8" s="198" t="s">
        <v>219</v>
      </c>
      <c r="AU8" s="210"/>
      <c r="AV8" s="183"/>
      <c r="AW8" s="210"/>
      <c r="AX8" s="212"/>
      <c r="AY8" s="213"/>
      <c r="AZ8" s="210"/>
      <c r="BA8" s="210"/>
      <c r="BB8" s="210"/>
      <c r="BC8" s="210"/>
      <c r="BD8" s="210"/>
      <c r="BE8" s="198" t="s">
        <v>218</v>
      </c>
      <c r="BF8" s="191"/>
      <c r="BG8" s="203"/>
      <c r="BH8" s="198"/>
      <c r="BI8" s="198"/>
      <c r="BJ8" s="191"/>
      <c r="BK8" s="191"/>
      <c r="BL8" s="191"/>
      <c r="BN8" s="191"/>
      <c r="BO8" s="191"/>
      <c r="BP8" s="191"/>
      <c r="BQ8" s="191"/>
      <c r="BR8" s="191"/>
      <c r="BS8" s="191"/>
      <c r="BT8" s="198" t="s">
        <v>218</v>
      </c>
      <c r="BU8" s="191"/>
      <c r="BV8" s="203"/>
      <c r="BW8" s="198"/>
      <c r="BX8" s="198"/>
      <c r="BY8" s="191"/>
      <c r="BZ8" s="191"/>
      <c r="CA8" s="191"/>
      <c r="CB8" s="191"/>
      <c r="CC8" s="191"/>
      <c r="CD8" s="191"/>
      <c r="CE8" s="191"/>
      <c r="CF8" s="191"/>
      <c r="CG8" s="198" t="s">
        <v>218</v>
      </c>
      <c r="DA8" s="214"/>
      <c r="DB8" s="214"/>
    </row>
    <row r="9" spans="1:106">
      <c r="A9" s="180"/>
      <c r="E9" s="180"/>
      <c r="G9" s="191"/>
      <c r="H9" s="191"/>
      <c r="L9" s="191"/>
      <c r="M9" s="198" t="s">
        <v>7</v>
      </c>
      <c r="N9" s="198" t="s">
        <v>220</v>
      </c>
      <c r="O9" s="203" t="s">
        <v>220</v>
      </c>
      <c r="P9" s="215" t="s">
        <v>221</v>
      </c>
      <c r="Q9" s="215" t="s">
        <v>221</v>
      </c>
      <c r="R9" s="216" t="s">
        <v>7</v>
      </c>
      <c r="S9" s="217" t="s">
        <v>222</v>
      </c>
      <c r="T9" s="198" t="s">
        <v>234</v>
      </c>
      <c r="U9" s="216" t="s">
        <v>7</v>
      </c>
      <c r="V9" s="198"/>
      <c r="W9" s="217" t="s">
        <v>224</v>
      </c>
      <c r="X9" s="191"/>
      <c r="Y9" s="183" t="s">
        <v>175</v>
      </c>
      <c r="Z9" s="198"/>
      <c r="AA9" s="198" t="s">
        <v>7</v>
      </c>
      <c r="AB9" s="198" t="s">
        <v>41</v>
      </c>
      <c r="AC9" s="191"/>
      <c r="AD9" s="191"/>
      <c r="AE9" s="191"/>
      <c r="AF9" s="217" t="s">
        <v>7</v>
      </c>
      <c r="AG9" s="216" t="s">
        <v>7</v>
      </c>
      <c r="AH9" s="217" t="s">
        <v>218</v>
      </c>
      <c r="AI9" s="191"/>
      <c r="AJ9" s="183" t="s">
        <v>175</v>
      </c>
      <c r="AK9" s="198"/>
      <c r="AL9" s="198" t="s">
        <v>177</v>
      </c>
      <c r="AM9" s="191"/>
      <c r="AN9" s="198" t="s">
        <v>41</v>
      </c>
      <c r="AO9" s="191"/>
      <c r="AP9" s="191"/>
      <c r="AQ9" s="191"/>
      <c r="AR9" s="217" t="s">
        <v>7</v>
      </c>
      <c r="AS9" s="198" t="s">
        <v>7</v>
      </c>
      <c r="AT9" s="198" t="s">
        <v>225</v>
      </c>
      <c r="AU9" s="198" t="s">
        <v>219</v>
      </c>
      <c r="AV9" s="215" t="s">
        <v>226</v>
      </c>
      <c r="AW9" s="215" t="s">
        <v>226</v>
      </c>
      <c r="AX9" s="212"/>
      <c r="AY9" s="218"/>
      <c r="AZ9" s="198" t="s">
        <v>218</v>
      </c>
      <c r="BA9" s="191"/>
      <c r="BB9" s="198" t="s">
        <v>177</v>
      </c>
      <c r="BC9" s="198" t="s">
        <v>227</v>
      </c>
      <c r="BD9" s="203" t="s">
        <v>218</v>
      </c>
      <c r="BE9" s="198" t="s">
        <v>41</v>
      </c>
      <c r="BF9" s="191"/>
      <c r="BG9" s="203"/>
      <c r="BH9" s="198"/>
      <c r="BI9" s="198"/>
      <c r="BJ9" s="198" t="s">
        <v>7</v>
      </c>
      <c r="BK9" s="191"/>
      <c r="BL9" s="198" t="s">
        <v>220</v>
      </c>
      <c r="BM9" s="183" t="s">
        <v>219</v>
      </c>
      <c r="BN9" s="203" t="s">
        <v>219</v>
      </c>
      <c r="BO9" s="203"/>
      <c r="BP9" s="198" t="s">
        <v>7</v>
      </c>
      <c r="BQ9" s="191"/>
      <c r="BR9" s="198" t="s">
        <v>228</v>
      </c>
      <c r="BS9" s="203"/>
      <c r="BT9" s="198" t="s">
        <v>41</v>
      </c>
      <c r="BU9" s="191"/>
      <c r="BV9" s="203"/>
      <c r="BW9" s="198"/>
      <c r="BX9" s="198" t="s">
        <v>7</v>
      </c>
      <c r="BY9" s="198" t="s">
        <v>7</v>
      </c>
      <c r="BZ9" s="198" t="s">
        <v>219</v>
      </c>
      <c r="CA9" s="198" t="s">
        <v>7</v>
      </c>
      <c r="CB9" s="191"/>
      <c r="CC9" s="198" t="s">
        <v>177</v>
      </c>
      <c r="CD9" s="198" t="s">
        <v>227</v>
      </c>
      <c r="CE9" s="198"/>
      <c r="CF9" s="203"/>
      <c r="CG9" s="198" t="s">
        <v>41</v>
      </c>
    </row>
    <row r="10" spans="1:106">
      <c r="A10" s="180" t="s">
        <v>229</v>
      </c>
      <c r="C10" s="219">
        <f>+'Gas Input Table Summary'!$D$7</f>
        <v>6.149</v>
      </c>
      <c r="D10" s="220"/>
      <c r="E10" s="180" t="s">
        <v>230</v>
      </c>
      <c r="G10" s="191"/>
      <c r="H10" s="191"/>
      <c r="J10" s="221"/>
      <c r="L10" s="191"/>
      <c r="M10" s="198" t="s">
        <v>231</v>
      </c>
      <c r="N10" s="198" t="s">
        <v>232</v>
      </c>
      <c r="O10" s="203" t="s">
        <v>232</v>
      </c>
      <c r="P10" s="215" t="s">
        <v>233</v>
      </c>
      <c r="Q10" s="215" t="s">
        <v>233</v>
      </c>
      <c r="R10" s="216" t="s">
        <v>225</v>
      </c>
      <c r="S10" s="198" t="s">
        <v>234</v>
      </c>
      <c r="T10" s="198" t="s">
        <v>235</v>
      </c>
      <c r="U10" s="216" t="s">
        <v>234</v>
      </c>
      <c r="V10" s="198" t="s">
        <v>7</v>
      </c>
      <c r="W10" s="198" t="s">
        <v>236</v>
      </c>
      <c r="X10" s="198" t="s">
        <v>237</v>
      </c>
      <c r="Y10" s="183" t="s">
        <v>6</v>
      </c>
      <c r="Z10" s="198" t="s">
        <v>5</v>
      </c>
      <c r="AA10" s="198" t="s">
        <v>175</v>
      </c>
      <c r="AB10" s="198" t="s">
        <v>238</v>
      </c>
      <c r="AC10" s="191"/>
      <c r="AD10" s="191"/>
      <c r="AE10" s="191"/>
      <c r="AF10" s="217" t="s">
        <v>225</v>
      </c>
      <c r="AG10" s="216" t="s">
        <v>234</v>
      </c>
      <c r="AH10" s="217" t="s">
        <v>7</v>
      </c>
      <c r="AI10" s="191"/>
      <c r="AJ10" s="183" t="s">
        <v>6</v>
      </c>
      <c r="AK10" s="198" t="s">
        <v>5</v>
      </c>
      <c r="AL10" s="198" t="s">
        <v>175</v>
      </c>
      <c r="AM10" s="191"/>
      <c r="AN10" s="198" t="s">
        <v>238</v>
      </c>
      <c r="AO10" s="191"/>
      <c r="AP10" s="191"/>
      <c r="AQ10" s="191"/>
      <c r="AR10" s="198" t="s">
        <v>231</v>
      </c>
      <c r="AS10" s="198" t="s">
        <v>239</v>
      </c>
      <c r="AT10" s="198" t="s">
        <v>235</v>
      </c>
      <c r="AU10" s="198" t="s">
        <v>225</v>
      </c>
      <c r="AV10" s="203" t="s">
        <v>240</v>
      </c>
      <c r="AW10" s="222" t="s">
        <v>240</v>
      </c>
      <c r="AX10" s="212"/>
      <c r="AY10" s="223"/>
      <c r="AZ10" s="198" t="s">
        <v>7</v>
      </c>
      <c r="BA10" s="191"/>
      <c r="BB10" s="198" t="s">
        <v>175</v>
      </c>
      <c r="BC10" s="217" t="s">
        <v>241</v>
      </c>
      <c r="BD10" s="203" t="s">
        <v>7</v>
      </c>
      <c r="BE10" s="198" t="s">
        <v>238</v>
      </c>
      <c r="BF10" s="191"/>
      <c r="BG10" s="203"/>
      <c r="BH10" s="198"/>
      <c r="BI10" s="198" t="s">
        <v>56</v>
      </c>
      <c r="BJ10" s="198" t="s">
        <v>231</v>
      </c>
      <c r="BK10" s="198" t="s">
        <v>242</v>
      </c>
      <c r="BL10" s="198" t="s">
        <v>243</v>
      </c>
      <c r="BM10" s="183" t="s">
        <v>244</v>
      </c>
      <c r="BN10" s="198" t="s">
        <v>225</v>
      </c>
      <c r="BO10" s="198"/>
      <c r="BP10" s="198" t="s">
        <v>218</v>
      </c>
      <c r="BQ10" s="191"/>
      <c r="BR10" s="198" t="s">
        <v>179</v>
      </c>
      <c r="BS10" s="198"/>
      <c r="BT10" s="198" t="s">
        <v>238</v>
      </c>
      <c r="BU10" s="191"/>
      <c r="BV10" s="203"/>
      <c r="BW10" s="198"/>
      <c r="BX10" s="198" t="s">
        <v>231</v>
      </c>
      <c r="BY10" s="198" t="s">
        <v>234</v>
      </c>
      <c r="BZ10" s="198" t="s">
        <v>225</v>
      </c>
      <c r="CA10" s="198" t="s">
        <v>218</v>
      </c>
      <c r="CB10" s="191"/>
      <c r="CC10" s="198" t="s">
        <v>175</v>
      </c>
      <c r="CD10" s="217" t="s">
        <v>241</v>
      </c>
      <c r="CE10" s="198" t="s">
        <v>7</v>
      </c>
      <c r="CF10" s="198"/>
      <c r="CG10" s="198" t="s">
        <v>238</v>
      </c>
    </row>
    <row r="11" spans="1:106">
      <c r="A11" s="180" t="s">
        <v>245</v>
      </c>
      <c r="C11" s="224">
        <f>+'Gas Input Table Summary'!$D$8</f>
        <v>3.5000000000000003E-2</v>
      </c>
      <c r="E11" s="180" t="s">
        <v>363</v>
      </c>
      <c r="F11" s="225">
        <f>+'Total Program Inputs'!K11</f>
        <v>4314</v>
      </c>
      <c r="G11" s="372"/>
      <c r="H11" s="372"/>
      <c r="J11" s="184" t="s">
        <v>247</v>
      </c>
      <c r="L11" s="191"/>
      <c r="M11" s="198" t="s">
        <v>248</v>
      </c>
      <c r="N11" s="203" t="s">
        <v>249</v>
      </c>
      <c r="O11" s="203" t="s">
        <v>235</v>
      </c>
      <c r="P11" s="215" t="s">
        <v>249</v>
      </c>
      <c r="Q11" s="215" t="s">
        <v>235</v>
      </c>
      <c r="R11" s="216" t="s">
        <v>235</v>
      </c>
      <c r="S11" s="198" t="s">
        <v>248</v>
      </c>
      <c r="T11" s="203" t="s">
        <v>364</v>
      </c>
      <c r="U11" s="216" t="s">
        <v>235</v>
      </c>
      <c r="V11" s="198" t="s">
        <v>235</v>
      </c>
      <c r="W11" s="198" t="s">
        <v>251</v>
      </c>
      <c r="X11" s="198" t="s">
        <v>140</v>
      </c>
      <c r="Y11" s="183" t="s">
        <v>54</v>
      </c>
      <c r="Z11" s="198" t="s">
        <v>54</v>
      </c>
      <c r="AA11" s="198" t="s">
        <v>54</v>
      </c>
      <c r="AB11" s="198" t="s">
        <v>54</v>
      </c>
      <c r="AC11" s="191"/>
      <c r="AD11" s="191"/>
      <c r="AF11" s="198" t="s">
        <v>235</v>
      </c>
      <c r="AG11" s="216" t="s">
        <v>235</v>
      </c>
      <c r="AH11" s="216" t="s">
        <v>235</v>
      </c>
      <c r="AI11" s="191"/>
      <c r="AJ11" s="183" t="s">
        <v>54</v>
      </c>
      <c r="AK11" s="198" t="s">
        <v>54</v>
      </c>
      <c r="AL11" s="198" t="s">
        <v>54</v>
      </c>
      <c r="AM11" s="191"/>
      <c r="AN11" s="198" t="s">
        <v>54</v>
      </c>
      <c r="AO11" s="191"/>
      <c r="AP11" s="191"/>
      <c r="AR11" s="198" t="s">
        <v>235</v>
      </c>
      <c r="AS11" s="198" t="s">
        <v>235</v>
      </c>
      <c r="AT11" s="183" t="s">
        <v>252</v>
      </c>
      <c r="AU11" s="198" t="s">
        <v>235</v>
      </c>
      <c r="AV11" s="227" t="s">
        <v>253</v>
      </c>
      <c r="AW11" s="227" t="s">
        <v>235</v>
      </c>
      <c r="AX11" s="212"/>
      <c r="AY11" s="223"/>
      <c r="AZ11" s="217" t="s">
        <v>235</v>
      </c>
      <c r="BA11" s="191"/>
      <c r="BB11" s="198" t="s">
        <v>54</v>
      </c>
      <c r="BC11" s="228" t="s">
        <v>254</v>
      </c>
      <c r="BD11" s="222" t="s">
        <v>54</v>
      </c>
      <c r="BE11" s="198" t="s">
        <v>54</v>
      </c>
      <c r="BF11" s="191"/>
      <c r="BH11" s="198"/>
      <c r="BI11" s="198" t="s">
        <v>255</v>
      </c>
      <c r="BJ11" s="198" t="s">
        <v>248</v>
      </c>
      <c r="BK11" s="198" t="s">
        <v>256</v>
      </c>
      <c r="BL11" s="198" t="s">
        <v>235</v>
      </c>
      <c r="BM11" s="183" t="s">
        <v>138</v>
      </c>
      <c r="BN11" s="198" t="s">
        <v>235</v>
      </c>
      <c r="BO11" s="198"/>
      <c r="BP11" s="198" t="s">
        <v>41</v>
      </c>
      <c r="BQ11" s="191"/>
      <c r="BR11" s="198" t="s">
        <v>54</v>
      </c>
      <c r="BS11" s="198"/>
      <c r="BT11" s="198" t="s">
        <v>54</v>
      </c>
      <c r="BU11" s="191"/>
      <c r="BW11" s="198"/>
      <c r="BX11" s="198" t="s">
        <v>235</v>
      </c>
      <c r="BY11" s="198" t="s">
        <v>235</v>
      </c>
      <c r="BZ11" s="198" t="s">
        <v>235</v>
      </c>
      <c r="CA11" s="198" t="s">
        <v>41</v>
      </c>
      <c r="CB11" s="191"/>
      <c r="CC11" s="198" t="s">
        <v>54</v>
      </c>
      <c r="CD11" s="228" t="s">
        <v>254</v>
      </c>
      <c r="CE11" s="198" t="s">
        <v>54</v>
      </c>
      <c r="CF11" s="198"/>
      <c r="CG11" s="198" t="s">
        <v>54</v>
      </c>
    </row>
    <row r="12" spans="1:106">
      <c r="A12" s="180"/>
      <c r="C12" s="224"/>
      <c r="E12" s="180" t="s">
        <v>257</v>
      </c>
      <c r="F12" s="373">
        <f>+'Total Program Inputs'!G11</f>
        <v>47100</v>
      </c>
      <c r="G12" s="374"/>
      <c r="H12" s="374"/>
      <c r="J12" s="178"/>
      <c r="L12" s="209" t="s">
        <v>258</v>
      </c>
      <c r="M12" s="230" t="s">
        <v>259</v>
      </c>
      <c r="N12" s="230" t="s">
        <v>260</v>
      </c>
      <c r="O12" s="230" t="s">
        <v>261</v>
      </c>
      <c r="P12" s="230" t="s">
        <v>262</v>
      </c>
      <c r="Q12" s="230" t="s">
        <v>263</v>
      </c>
      <c r="R12" s="230" t="s">
        <v>264</v>
      </c>
      <c r="S12" s="230" t="s">
        <v>265</v>
      </c>
      <c r="T12" s="230" t="s">
        <v>266</v>
      </c>
      <c r="U12" s="230" t="s">
        <v>267</v>
      </c>
      <c r="V12" s="230" t="s">
        <v>268</v>
      </c>
      <c r="W12" s="230" t="s">
        <v>269</v>
      </c>
      <c r="X12" s="230" t="s">
        <v>270</v>
      </c>
      <c r="Y12" s="230" t="s">
        <v>271</v>
      </c>
      <c r="Z12" s="230" t="s">
        <v>272</v>
      </c>
      <c r="AA12" s="230" t="s">
        <v>273</v>
      </c>
      <c r="AB12" s="230" t="s">
        <v>274</v>
      </c>
      <c r="AE12" s="209" t="s">
        <v>258</v>
      </c>
      <c r="AF12" s="230" t="s">
        <v>259</v>
      </c>
      <c r="AG12" s="230" t="s">
        <v>260</v>
      </c>
      <c r="AH12" s="230" t="s">
        <v>261</v>
      </c>
      <c r="AJ12" s="230" t="s">
        <v>262</v>
      </c>
      <c r="AK12" s="230" t="s">
        <v>263</v>
      </c>
      <c r="AL12" s="230" t="s">
        <v>264</v>
      </c>
      <c r="AN12" s="230" t="s">
        <v>265</v>
      </c>
      <c r="AQ12" s="209" t="s">
        <v>258</v>
      </c>
      <c r="AR12" s="230" t="s">
        <v>259</v>
      </c>
      <c r="AS12" s="230" t="s">
        <v>260</v>
      </c>
      <c r="AT12" s="230" t="s">
        <v>261</v>
      </c>
      <c r="AU12" s="230" t="s">
        <v>262</v>
      </c>
      <c r="AV12" s="230" t="s">
        <v>263</v>
      </c>
      <c r="AW12" s="230" t="s">
        <v>264</v>
      </c>
      <c r="AX12" s="231"/>
      <c r="AY12" s="231"/>
      <c r="AZ12" s="230" t="s">
        <v>265</v>
      </c>
      <c r="BA12" s="191"/>
      <c r="BB12" s="230" t="s">
        <v>266</v>
      </c>
      <c r="BC12" s="230" t="s">
        <v>267</v>
      </c>
      <c r="BD12" s="230" t="s">
        <v>268</v>
      </c>
      <c r="BE12" s="230" t="s">
        <v>269</v>
      </c>
      <c r="BH12" s="209" t="s">
        <v>258</v>
      </c>
      <c r="BI12" s="230" t="s">
        <v>259</v>
      </c>
      <c r="BJ12" s="230" t="s">
        <v>260</v>
      </c>
      <c r="BK12" s="230" t="s">
        <v>261</v>
      </c>
      <c r="BL12" s="230" t="s">
        <v>262</v>
      </c>
      <c r="BM12" s="230" t="s">
        <v>263</v>
      </c>
      <c r="BN12" s="230" t="s">
        <v>264</v>
      </c>
      <c r="BO12" s="230"/>
      <c r="BP12" s="230" t="s">
        <v>265</v>
      </c>
      <c r="BR12" s="230" t="s">
        <v>266</v>
      </c>
      <c r="BS12" s="203"/>
      <c r="BT12" s="230" t="s">
        <v>267</v>
      </c>
      <c r="BW12" s="209" t="s">
        <v>258</v>
      </c>
      <c r="BX12" s="230" t="s">
        <v>259</v>
      </c>
      <c r="BY12" s="230" t="s">
        <v>260</v>
      </c>
      <c r="BZ12" s="230" t="s">
        <v>261</v>
      </c>
      <c r="CA12" s="230" t="s">
        <v>262</v>
      </c>
      <c r="CC12" s="230" t="s">
        <v>263</v>
      </c>
      <c r="CD12" s="230" t="s">
        <v>264</v>
      </c>
      <c r="CE12" s="230" t="s">
        <v>265</v>
      </c>
      <c r="CF12" s="203"/>
      <c r="CG12" s="230" t="s">
        <v>266</v>
      </c>
    </row>
    <row r="13" spans="1:106">
      <c r="A13" s="180" t="s">
        <v>275</v>
      </c>
      <c r="C13" s="375">
        <f>+'Gas Input Table Summary'!$D$9</f>
        <v>0.12234</v>
      </c>
      <c r="E13" s="180" t="s">
        <v>276</v>
      </c>
      <c r="F13" s="220">
        <f>SUM(F11:F12)</f>
        <v>51414</v>
      </c>
      <c r="G13" s="232"/>
      <c r="H13" s="232"/>
      <c r="J13" s="233"/>
      <c r="L13" s="233"/>
      <c r="M13" s="233"/>
      <c r="N13" s="233"/>
      <c r="Q13" s="233"/>
      <c r="R13" s="179"/>
      <c r="S13" s="233"/>
      <c r="T13" s="233"/>
      <c r="V13" s="198"/>
      <c r="W13" s="233"/>
      <c r="X13" s="233"/>
      <c r="Z13" s="233"/>
      <c r="AA13" s="233"/>
      <c r="AB13" s="233"/>
      <c r="AE13" s="233"/>
      <c r="AF13" s="233"/>
      <c r="AH13" s="233"/>
      <c r="AL13" s="233"/>
      <c r="AN13" s="233"/>
      <c r="AQ13" s="233"/>
      <c r="AR13" s="233"/>
      <c r="AS13" s="233"/>
      <c r="AU13" s="233"/>
      <c r="AW13" s="181"/>
      <c r="AX13" s="234"/>
      <c r="AY13" s="235"/>
      <c r="AZ13" s="233"/>
      <c r="BB13" s="233"/>
      <c r="BC13" s="233"/>
      <c r="BD13" s="233"/>
      <c r="BE13" s="233"/>
      <c r="BH13" s="233"/>
      <c r="BI13" s="233"/>
      <c r="BJ13" s="233"/>
      <c r="BK13" s="233"/>
      <c r="BL13" s="233"/>
      <c r="BN13" s="233"/>
      <c r="BO13" s="233"/>
      <c r="BP13" s="233"/>
      <c r="BR13" s="233"/>
      <c r="BS13" s="233"/>
      <c r="BT13" s="233"/>
      <c r="BW13" s="233"/>
      <c r="BX13" s="233"/>
      <c r="BY13" s="233"/>
      <c r="BZ13" s="233"/>
      <c r="CA13" s="233"/>
      <c r="CC13" s="233"/>
      <c r="CD13" s="233"/>
      <c r="CE13" s="233"/>
      <c r="CF13" s="233"/>
      <c r="CG13" s="233"/>
    </row>
    <row r="14" spans="1:106">
      <c r="A14" s="180" t="s">
        <v>277</v>
      </c>
      <c r="C14" s="224">
        <f>+'Gas Input Table Summary'!$D$10</f>
        <v>3.5000000000000003E-2</v>
      </c>
      <c r="F14" s="236"/>
      <c r="G14" s="237"/>
      <c r="H14" s="237"/>
      <c r="J14" s="178">
        <f>$C$47-$C$45</f>
        <v>1</v>
      </c>
      <c r="L14" s="233">
        <f>$C$47</f>
        <v>2018</v>
      </c>
      <c r="M14" s="265">
        <f>ROUND(IF($C$47+$F$23&gt;L14,F25*F30,0),0)</f>
        <v>880</v>
      </c>
      <c r="N14" s="239">
        <f>ROUND($C$17*(1+$C$18)^J14,3)</f>
        <v>2.4940000000000002</v>
      </c>
      <c r="O14" s="220">
        <f>ROUND(M14*N14,0)</f>
        <v>2195</v>
      </c>
      <c r="P14" s="239">
        <f t="shared" ref="P14:P36" si="0">ROUND($C$25*(1+$C$26)^J14,3)</f>
        <v>0</v>
      </c>
      <c r="Q14" s="220">
        <f>ROUND(M14*P14,0)</f>
        <v>0</v>
      </c>
      <c r="R14" s="376">
        <f>O14+Q14</f>
        <v>2195</v>
      </c>
      <c r="S14" s="377">
        <f>ROUND(M14*$C$23,1)</f>
        <v>8.8000000000000007</v>
      </c>
      <c r="T14" s="220">
        <f>ROUND($C$20*(1+$C$21)^J14,0)</f>
        <v>149</v>
      </c>
      <c r="U14" s="378">
        <f>ROUND(S14*T14,0)</f>
        <v>1311</v>
      </c>
      <c r="V14" s="232">
        <f>ROUND(+U14+R14,0)</f>
        <v>3506</v>
      </c>
      <c r="W14" s="241">
        <f>ROUND($H$36*(1+$C$11)^J14,3)</f>
        <v>1.8049999999999999</v>
      </c>
      <c r="X14" s="379">
        <f>ROUND((1-$H$38)*(W14*M14),0)</f>
        <v>1255</v>
      </c>
      <c r="Y14" s="243">
        <f>ROUND($F$11,0)</f>
        <v>4314</v>
      </c>
      <c r="Z14" s="243">
        <f>ROUND($F$12,0)</f>
        <v>47100</v>
      </c>
      <c r="AA14" s="243">
        <f>SUM(X14:Z14)</f>
        <v>52669</v>
      </c>
      <c r="AB14" s="220">
        <f>V14-AA14</f>
        <v>-49163</v>
      </c>
      <c r="AE14" s="233">
        <f>$C$47</f>
        <v>2018</v>
      </c>
      <c r="AF14" s="220">
        <f>+R14</f>
        <v>2195</v>
      </c>
      <c r="AG14" s="242">
        <f>+U14</f>
        <v>1311</v>
      </c>
      <c r="AH14" s="243">
        <f>+AG14+AF14</f>
        <v>3506</v>
      </c>
      <c r="AJ14" s="242">
        <f>ROUND(Y14,0)</f>
        <v>4314</v>
      </c>
      <c r="AK14" s="242">
        <f>ROUND(Z14,0)</f>
        <v>47100</v>
      </c>
      <c r="AL14" s="220">
        <f>SUM(AJ14:AK14)</f>
        <v>51414</v>
      </c>
      <c r="AN14" s="220">
        <f>+AH14-AL14</f>
        <v>-47908</v>
      </c>
      <c r="AQ14" s="233">
        <f>$C$47</f>
        <v>2018</v>
      </c>
      <c r="AR14" s="220">
        <f t="shared" ref="AR14:AR35" si="1">AF14</f>
        <v>2195</v>
      </c>
      <c r="AS14" s="220">
        <f t="shared" ref="AS14:AS36" si="2">+AG14</f>
        <v>1311</v>
      </c>
      <c r="AT14" s="244">
        <f>ROUND(($C$28/(1-$C$31))*(1+$C$29)^J14,3)</f>
        <v>2.9000000000000001E-2</v>
      </c>
      <c r="AU14" s="245">
        <f>ROUND(IF($C$47+$F$23&gt;$AQ14,$F$30*$F$27,0)*AT14,0)</f>
        <v>3278</v>
      </c>
      <c r="AV14" s="239">
        <f>ROUND($C$33*(1+$C$34)^J14,3)</f>
        <v>0.38800000000000001</v>
      </c>
      <c r="AW14" s="220">
        <f>ROUND(AV14*M14,0)</f>
        <v>341</v>
      </c>
      <c r="AX14" s="244"/>
      <c r="AY14" s="245"/>
      <c r="AZ14" s="220">
        <f>ROUND(AR14+AS14+AU14+AW14+AY14,0)</f>
        <v>7125</v>
      </c>
      <c r="BA14" s="246"/>
      <c r="BB14" s="243">
        <f>ROUND($F$13,0)</f>
        <v>51414</v>
      </c>
      <c r="BC14" s="243">
        <f>ROUND((F15*F30)-Z14,0)</f>
        <v>5181</v>
      </c>
      <c r="BD14" s="247">
        <f>BB14+BC14</f>
        <v>56595</v>
      </c>
      <c r="BE14" s="243">
        <f>AZ14-BD14</f>
        <v>-49470</v>
      </c>
      <c r="BH14" s="233">
        <f>$C$47</f>
        <v>2018</v>
      </c>
      <c r="BI14" s="220">
        <f>+F12</f>
        <v>47100</v>
      </c>
      <c r="BJ14" s="265">
        <f t="shared" ref="BJ14:BJ36" si="3">+M14</f>
        <v>880</v>
      </c>
      <c r="BK14" s="248">
        <f>ROUND($C$10*(1+$C$11)^J14,3)</f>
        <v>6.3639999999999999</v>
      </c>
      <c r="BL14" s="220">
        <f>ROUND(BJ14*BK14,0)</f>
        <v>5600</v>
      </c>
      <c r="BM14" s="248">
        <f>ROUND($C$13*(1+$C$14)^J14,3)</f>
        <v>0.127</v>
      </c>
      <c r="BN14" s="245">
        <f>ROUND(IF($C$47+$F$23&gt;$BH14,$F$30*$F$27,0)*BM14,0)</f>
        <v>14356</v>
      </c>
      <c r="BO14" s="245"/>
      <c r="BP14" s="220">
        <f t="shared" ref="BP14:BP36" si="4">BI14+BL14+BN14+BO14</f>
        <v>67056</v>
      </c>
      <c r="BR14" s="220">
        <f>ROUND(F15*F30,0)</f>
        <v>52281</v>
      </c>
      <c r="BS14" s="220"/>
      <c r="BT14" s="220">
        <f>BP14-BR14</f>
        <v>14775</v>
      </c>
      <c r="BW14" s="233">
        <f>$C$47</f>
        <v>2018</v>
      </c>
      <c r="BX14" s="220">
        <f t="shared" ref="BX14:BX36" si="5">$R14</f>
        <v>2195</v>
      </c>
      <c r="BY14" s="220">
        <f>U14</f>
        <v>1311</v>
      </c>
      <c r="BZ14" s="249">
        <f>AU14</f>
        <v>3278</v>
      </c>
      <c r="CA14" s="220">
        <f>SUM(BX14:BZ14)</f>
        <v>6784</v>
      </c>
      <c r="CC14" s="220">
        <f>BB14</f>
        <v>51414</v>
      </c>
      <c r="CD14" s="220">
        <f>BC14</f>
        <v>5181</v>
      </c>
      <c r="CE14" s="220">
        <f>SUM(CC14:CD14)</f>
        <v>56595</v>
      </c>
      <c r="CF14" s="220"/>
      <c r="CG14" s="220">
        <f>CA14-CE14</f>
        <v>-49811</v>
      </c>
    </row>
    <row r="15" spans="1:106">
      <c r="A15" s="180" t="s">
        <v>278</v>
      </c>
      <c r="C15" s="250" t="str">
        <f>+'Gas Input Table Summary'!$D$11</f>
        <v>Kwh</v>
      </c>
      <c r="E15" s="180" t="s">
        <v>279</v>
      </c>
      <c r="F15" s="380">
        <f>ROUND('Database Inputs'!K10,0)</f>
        <v>333</v>
      </c>
      <c r="G15" s="252"/>
      <c r="H15" s="252"/>
      <c r="J15" s="178">
        <f t="shared" ref="J15:J36" si="6">J14+1</f>
        <v>2</v>
      </c>
      <c r="L15" s="233">
        <f t="shared" ref="L15:L36" si="7">L14+1</f>
        <v>2019</v>
      </c>
      <c r="M15" s="238">
        <f>ROUND(IF($C$47+$F$23&gt;L15,$F$25*$F$30,0)+IF($C$48+$G$23&gt;L15,$G$25*$G$30,0),0)</f>
        <v>880</v>
      </c>
      <c r="N15" s="253">
        <f>ROUND($C$17*(1+$C$18)^J15,3)</f>
        <v>2.5819999999999999</v>
      </c>
      <c r="O15" s="381">
        <f>ROUND(M15*N15,0)</f>
        <v>2272</v>
      </c>
      <c r="P15" s="253">
        <f t="shared" si="0"/>
        <v>0</v>
      </c>
      <c r="Q15" s="254">
        <f t="shared" ref="Q15:Q36" si="8">ROUND(M15*P15,0)</f>
        <v>0</v>
      </c>
      <c r="R15" s="382">
        <f>O15+Q15</f>
        <v>2272</v>
      </c>
      <c r="S15" s="377">
        <f t="shared" ref="S15:S36" si="9">ROUND(M15*$C$23,1)</f>
        <v>8.8000000000000007</v>
      </c>
      <c r="T15" s="254">
        <f t="shared" ref="T15:T36" si="10">ROUND($C$20*(1+$C$21)^J15,0)</f>
        <v>151</v>
      </c>
      <c r="U15" s="383">
        <f>ROUND(S15*T15,0)</f>
        <v>1329</v>
      </c>
      <c r="V15" s="238">
        <f t="shared" ref="V15:V34" si="11">ROUND(+U15+R15,0)</f>
        <v>3601</v>
      </c>
      <c r="W15" s="255">
        <f t="shared" ref="W15:W36" si="12">ROUND($H$36*(1+$C$11)^J15,3)</f>
        <v>1.8680000000000001</v>
      </c>
      <c r="X15" s="256">
        <f>ROUND((1-$H$38)*(W15*M15),0)</f>
        <v>1299</v>
      </c>
      <c r="Y15" s="256">
        <f>ROUND($G$11,0)</f>
        <v>0</v>
      </c>
      <c r="Z15" s="256">
        <f>ROUND($G$12,0)</f>
        <v>0</v>
      </c>
      <c r="AA15" s="254">
        <f t="shared" ref="AA15:AA34" si="13">SUM(X15:Z15)</f>
        <v>1299</v>
      </c>
      <c r="AB15" s="256">
        <f t="shared" ref="AB15:AB36" si="14">V15-AA15</f>
        <v>2302</v>
      </c>
      <c r="AE15" s="233">
        <f t="shared" ref="AE15:AE36" si="15">AE14+1</f>
        <v>2019</v>
      </c>
      <c r="AF15" s="256">
        <f t="shared" ref="AF15:AF33" si="16">+R15</f>
        <v>2272</v>
      </c>
      <c r="AG15" s="236">
        <f t="shared" ref="AG15:AG36" si="17">+U15</f>
        <v>1329</v>
      </c>
      <c r="AH15" s="256">
        <f>+AG15+AF15</f>
        <v>3601</v>
      </c>
      <c r="AJ15" s="257">
        <f t="shared" ref="AJ15:AK34" si="18">ROUND(Y15,0)</f>
        <v>0</v>
      </c>
      <c r="AK15" s="257">
        <f t="shared" si="18"/>
        <v>0</v>
      </c>
      <c r="AL15" s="258">
        <f t="shared" ref="AL15:AL34" si="19">SUM(AJ15:AK15)</f>
        <v>0</v>
      </c>
      <c r="AN15" s="259">
        <f t="shared" ref="AN15:AN36" si="20">+AH15-AL15</f>
        <v>3601</v>
      </c>
      <c r="AQ15" s="233">
        <f t="shared" ref="AQ15:AQ36" si="21">AQ14+1</f>
        <v>2019</v>
      </c>
      <c r="AR15" s="256">
        <f t="shared" si="1"/>
        <v>2272</v>
      </c>
      <c r="AS15" s="256">
        <f t="shared" si="2"/>
        <v>1329</v>
      </c>
      <c r="AT15" s="260">
        <f t="shared" ref="AT15:AT36" si="22">ROUND(($C$28/(1-$C$31))*(1+$C$29)^J15,3)</f>
        <v>0.03</v>
      </c>
      <c r="AU15" s="283">
        <f>ROUND((IF($C$47+$F$23&gt;$AQ15,$F$27*$F$30,0)+IF($C$48+$G$23&gt;AQ15,$G$27*$G$30,0))*AT15,0)</f>
        <v>3391</v>
      </c>
      <c r="AV15" s="253">
        <f t="shared" ref="AV15:AV36" si="23">ROUND($C$33*(1+$C$34)^J15,3)</f>
        <v>0.39700000000000002</v>
      </c>
      <c r="AW15" s="256">
        <f t="shared" ref="AW15:AW36" si="24">ROUND(AV15*M15,0)</f>
        <v>349</v>
      </c>
      <c r="AX15" s="260"/>
      <c r="AY15" s="261"/>
      <c r="AZ15" s="256">
        <f t="shared" ref="AZ15:AZ36" si="25">ROUND(AR15+AS15+AU15+AW15+AY15,0)</f>
        <v>7341</v>
      </c>
      <c r="BA15" s="246"/>
      <c r="BB15" s="256">
        <f>ROUND($G$13,0)</f>
        <v>0</v>
      </c>
      <c r="BC15" s="256">
        <f>ROUND(($G$15*$G$30)-$Z$15,0)</f>
        <v>0</v>
      </c>
      <c r="BD15" s="262">
        <f t="shared" ref="BD15:BD36" si="26">BB15+BC15</f>
        <v>0</v>
      </c>
      <c r="BE15" s="256">
        <f t="shared" ref="BE15:BE36" si="27">AZ15-BD15</f>
        <v>7341</v>
      </c>
      <c r="BH15" s="233">
        <f t="shared" ref="BH15:BH36" si="28">BH14+1</f>
        <v>2019</v>
      </c>
      <c r="BI15" s="256">
        <f>+G12</f>
        <v>0</v>
      </c>
      <c r="BJ15" s="265">
        <f t="shared" si="3"/>
        <v>880</v>
      </c>
      <c r="BK15" s="263">
        <f t="shared" ref="BK15:BK36" si="29">ROUND($C$10*(1+$C$11)^J15,3)</f>
        <v>6.5869999999999997</v>
      </c>
      <c r="BL15" s="256">
        <f>ROUND(BJ15*BK15,0)</f>
        <v>5797</v>
      </c>
      <c r="BM15" s="263">
        <f t="shared" ref="BM15:BM36" si="30">ROUND($C$13*(1+$C$14)^J15,3)</f>
        <v>0.13100000000000001</v>
      </c>
      <c r="BN15" s="283">
        <f>ROUND((IF($C$47+$F$23&gt;BH15,$F$27*$F$30,0)+IF($C$48+$G$23&gt;BH15,$G$27*$G$30,0))*BM15,0)</f>
        <v>14808</v>
      </c>
      <c r="BO15" s="264"/>
      <c r="BP15" s="256">
        <f>BI15+BL15+BN15+BO15</f>
        <v>20605</v>
      </c>
      <c r="BR15" s="256">
        <f>ROUND($G$15*$G$30,0)</f>
        <v>0</v>
      </c>
      <c r="BS15" s="256"/>
      <c r="BT15" s="256">
        <f t="shared" ref="BT15:BT35" si="31">BP15-BR15</f>
        <v>20605</v>
      </c>
      <c r="BW15" s="233">
        <f t="shared" ref="BW15:BW36" si="32">BW14+1</f>
        <v>2019</v>
      </c>
      <c r="BX15" s="256">
        <f t="shared" si="5"/>
        <v>2272</v>
      </c>
      <c r="BY15" s="265">
        <f t="shared" ref="BY15:BY36" si="33">U15</f>
        <v>1329</v>
      </c>
      <c r="BZ15" s="266">
        <f t="shared" ref="BZ15:BZ36" si="34">AU15</f>
        <v>3391</v>
      </c>
      <c r="CA15" s="256">
        <f t="shared" ref="CA15:CA36" si="35">SUM(BX15:BZ15)</f>
        <v>6992</v>
      </c>
      <c r="CC15" s="256">
        <f t="shared" ref="CC15:CD34" si="36">BB15</f>
        <v>0</v>
      </c>
      <c r="CD15" s="256">
        <f t="shared" si="36"/>
        <v>0</v>
      </c>
      <c r="CE15" s="256">
        <f t="shared" ref="CE15:CE36" si="37">SUM(CC15:CD15)</f>
        <v>0</v>
      </c>
      <c r="CF15" s="256"/>
      <c r="CG15" s="256">
        <f>CA15-CE15</f>
        <v>6992</v>
      </c>
    </row>
    <row r="16" spans="1:106">
      <c r="F16" s="265"/>
      <c r="G16" s="238"/>
      <c r="H16" s="238"/>
      <c r="J16" s="178">
        <f t="shared" si="6"/>
        <v>3</v>
      </c>
      <c r="L16" s="233">
        <f t="shared" si="7"/>
        <v>2020</v>
      </c>
      <c r="M16" s="238">
        <f>ROUND(IF($C$47+$F$23&gt;L16,$F$25*$F$30,0)+IF($C$48+$G$23&gt;L16,$G$25*$G$30,0)+IF($C$49+$H$23&gt;L16,$H$25*$H$30,0),0)</f>
        <v>880</v>
      </c>
      <c r="N16" s="253">
        <f t="shared" ref="N16:N36" si="38">ROUND($C$17*(1+$C$18)^J16,3)</f>
        <v>2.6720000000000002</v>
      </c>
      <c r="O16" s="381">
        <f t="shared" ref="O16:O36" si="39">ROUND(M16*N16,0)</f>
        <v>2351</v>
      </c>
      <c r="P16" s="253">
        <f t="shared" si="0"/>
        <v>0</v>
      </c>
      <c r="Q16" s="254">
        <f t="shared" si="8"/>
        <v>0</v>
      </c>
      <c r="R16" s="382">
        <f t="shared" ref="R16:R36" si="40">O16+Q16</f>
        <v>2351</v>
      </c>
      <c r="S16" s="377">
        <f t="shared" si="9"/>
        <v>8.8000000000000007</v>
      </c>
      <c r="T16" s="254">
        <f t="shared" si="10"/>
        <v>152</v>
      </c>
      <c r="U16" s="383">
        <f t="shared" ref="U16:U36" si="41">ROUND(S16*T16,0)</f>
        <v>1338</v>
      </c>
      <c r="V16" s="238">
        <f t="shared" si="11"/>
        <v>3689</v>
      </c>
      <c r="W16" s="255">
        <f t="shared" si="12"/>
        <v>1.9339999999999999</v>
      </c>
      <c r="X16" s="256">
        <f>ROUND((1-$H$38)*(W16*M16),0)</f>
        <v>1345</v>
      </c>
      <c r="Y16" s="256">
        <f>ROUND($H$11,0)</f>
        <v>0</v>
      </c>
      <c r="Z16" s="256">
        <f>ROUND($H$12,0)</f>
        <v>0</v>
      </c>
      <c r="AA16" s="254">
        <f t="shared" si="13"/>
        <v>1345</v>
      </c>
      <c r="AB16" s="256">
        <f t="shared" si="14"/>
        <v>2344</v>
      </c>
      <c r="AE16" s="233">
        <f t="shared" si="15"/>
        <v>2020</v>
      </c>
      <c r="AF16" s="256">
        <f t="shared" si="16"/>
        <v>2351</v>
      </c>
      <c r="AG16" s="236">
        <f t="shared" si="17"/>
        <v>1338</v>
      </c>
      <c r="AH16" s="256">
        <f t="shared" ref="AH16:AH36" si="42">+AG16+AF16</f>
        <v>3689</v>
      </c>
      <c r="AJ16" s="257">
        <f t="shared" si="18"/>
        <v>0</v>
      </c>
      <c r="AK16" s="257">
        <f t="shared" si="18"/>
        <v>0</v>
      </c>
      <c r="AL16" s="258">
        <f>SUM(AJ16:AK16)</f>
        <v>0</v>
      </c>
      <c r="AN16" s="259">
        <f t="shared" si="20"/>
        <v>3689</v>
      </c>
      <c r="AQ16" s="233">
        <f t="shared" si="21"/>
        <v>2020</v>
      </c>
      <c r="AR16" s="256">
        <f t="shared" si="1"/>
        <v>2351</v>
      </c>
      <c r="AS16" s="256">
        <f t="shared" si="2"/>
        <v>1338</v>
      </c>
      <c r="AT16" s="260">
        <f t="shared" si="22"/>
        <v>3.1E-2</v>
      </c>
      <c r="AU16" s="283">
        <f>ROUND((IF($C$47+$F$23&gt;$AQ16,$F$27*$F$30,0)+IF($C$48+$G$23&gt;AQ16,$G$27*$G$30,0)+IF($C$49+$H$23&gt;AQ16,$H$27*$H$30,0))*AT16,0)</f>
        <v>3504</v>
      </c>
      <c r="AV16" s="253">
        <f t="shared" si="23"/>
        <v>0.40500000000000003</v>
      </c>
      <c r="AW16" s="256">
        <f t="shared" si="24"/>
        <v>356</v>
      </c>
      <c r="AX16" s="260"/>
      <c r="AY16" s="261"/>
      <c r="AZ16" s="256">
        <f t="shared" si="25"/>
        <v>7549</v>
      </c>
      <c r="BA16" s="246"/>
      <c r="BB16" s="256">
        <f>ROUND($H$13,0)</f>
        <v>0</v>
      </c>
      <c r="BC16" s="256">
        <f>ROUND(($H$15*$H$30)-$Z$16,0)</f>
        <v>0</v>
      </c>
      <c r="BD16" s="262">
        <f t="shared" si="26"/>
        <v>0</v>
      </c>
      <c r="BE16" s="256">
        <f t="shared" si="27"/>
        <v>7549</v>
      </c>
      <c r="BH16" s="233">
        <f t="shared" si="28"/>
        <v>2020</v>
      </c>
      <c r="BI16" s="256">
        <f>ROUND(H12,0)</f>
        <v>0</v>
      </c>
      <c r="BJ16" s="265">
        <f t="shared" si="3"/>
        <v>880</v>
      </c>
      <c r="BK16" s="263">
        <f t="shared" si="29"/>
        <v>6.8179999999999996</v>
      </c>
      <c r="BL16" s="256">
        <f t="shared" ref="BL16:BL36" si="43">ROUND(BJ16*BK16,0)</f>
        <v>6000</v>
      </c>
      <c r="BM16" s="263">
        <f t="shared" si="30"/>
        <v>0.13600000000000001</v>
      </c>
      <c r="BN16" s="283">
        <f>ROUND((IF($C$47+$F$23&gt;BH16,$F$27*$F$30,0)+IF($C$49+$H$23&gt;BH16,$H$27*$H$30,0)+IF($C$48+$G$23&gt;BH16,$G$27*$G$30,0))*BM16,0)</f>
        <v>15373</v>
      </c>
      <c r="BO16" s="264"/>
      <c r="BP16" s="256">
        <f t="shared" si="4"/>
        <v>21373</v>
      </c>
      <c r="BR16" s="256">
        <f>ROUND($H$15*$H$30,0)</f>
        <v>0</v>
      </c>
      <c r="BS16" s="256"/>
      <c r="BT16" s="256">
        <f t="shared" si="31"/>
        <v>21373</v>
      </c>
      <c r="BW16" s="233">
        <f t="shared" si="32"/>
        <v>2020</v>
      </c>
      <c r="BX16" s="256">
        <f t="shared" si="5"/>
        <v>2351</v>
      </c>
      <c r="BY16" s="265">
        <f t="shared" si="33"/>
        <v>1338</v>
      </c>
      <c r="BZ16" s="266">
        <f t="shared" si="34"/>
        <v>3504</v>
      </c>
      <c r="CA16" s="256">
        <f t="shared" si="35"/>
        <v>7193</v>
      </c>
      <c r="CC16" s="256">
        <f t="shared" si="36"/>
        <v>0</v>
      </c>
      <c r="CD16" s="256">
        <f t="shared" si="36"/>
        <v>0</v>
      </c>
      <c r="CE16" s="256">
        <f t="shared" si="37"/>
        <v>0</v>
      </c>
      <c r="CF16" s="256"/>
      <c r="CG16" s="256">
        <f t="shared" ref="CG16:CG36" si="44">CA16-CE16</f>
        <v>7193</v>
      </c>
    </row>
    <row r="17" spans="1:106">
      <c r="A17" s="180" t="s">
        <v>280</v>
      </c>
      <c r="C17" s="219">
        <f>+'Gas Input Table Summary'!$D$12</f>
        <v>2.41</v>
      </c>
      <c r="D17" s="268"/>
      <c r="E17" s="180" t="s">
        <v>281</v>
      </c>
      <c r="F17" s="225">
        <f>+'Gas Input Table Summary'!$D$35</f>
        <v>0</v>
      </c>
      <c r="G17" s="226"/>
      <c r="H17" s="226"/>
      <c r="J17" s="178">
        <f t="shared" si="6"/>
        <v>4</v>
      </c>
      <c r="L17" s="233">
        <f t="shared" si="7"/>
        <v>2021</v>
      </c>
      <c r="M17" s="238">
        <f t="shared" ref="M17:M33" si="45">ROUND(IF($C$47+$F$23&gt;L17,$F$25*$F$30,0)+IF($C$48+$G$23&gt;L17,$G$25*$G$30,0)+IF($C$49+$H$23&gt;L17,$H$25*$H$30,0),0)</f>
        <v>880</v>
      </c>
      <c r="N17" s="253">
        <f t="shared" si="38"/>
        <v>2.766</v>
      </c>
      <c r="O17" s="381">
        <f t="shared" si="39"/>
        <v>2434</v>
      </c>
      <c r="P17" s="253">
        <f t="shared" si="0"/>
        <v>0</v>
      </c>
      <c r="Q17" s="254">
        <f t="shared" si="8"/>
        <v>0</v>
      </c>
      <c r="R17" s="382">
        <f t="shared" si="40"/>
        <v>2434</v>
      </c>
      <c r="S17" s="377">
        <f t="shared" si="9"/>
        <v>8.8000000000000007</v>
      </c>
      <c r="T17" s="254">
        <f t="shared" si="10"/>
        <v>154</v>
      </c>
      <c r="U17" s="383">
        <f t="shared" si="41"/>
        <v>1355</v>
      </c>
      <c r="V17" s="238">
        <f t="shared" si="11"/>
        <v>3789</v>
      </c>
      <c r="W17" s="255">
        <f>ROUND($H$36*(1+$C$11)^J17,3)</f>
        <v>2.0009999999999999</v>
      </c>
      <c r="X17" s="256">
        <f t="shared" ref="X17:X36" si="46">ROUND((1-$H$38)*(W17*M17),0)</f>
        <v>1391</v>
      </c>
      <c r="Y17" s="256">
        <v>0</v>
      </c>
      <c r="Z17" s="256">
        <v>0</v>
      </c>
      <c r="AA17" s="254">
        <f t="shared" si="13"/>
        <v>1391</v>
      </c>
      <c r="AB17" s="256">
        <f t="shared" si="14"/>
        <v>2398</v>
      </c>
      <c r="AE17" s="233">
        <f t="shared" si="15"/>
        <v>2021</v>
      </c>
      <c r="AF17" s="256">
        <f t="shared" si="16"/>
        <v>2434</v>
      </c>
      <c r="AG17" s="236">
        <f t="shared" si="17"/>
        <v>1355</v>
      </c>
      <c r="AH17" s="256">
        <f t="shared" si="42"/>
        <v>3789</v>
      </c>
      <c r="AJ17" s="257">
        <f t="shared" si="18"/>
        <v>0</v>
      </c>
      <c r="AK17" s="257">
        <f t="shared" si="18"/>
        <v>0</v>
      </c>
      <c r="AL17" s="258">
        <f t="shared" si="19"/>
        <v>0</v>
      </c>
      <c r="AN17" s="259">
        <f t="shared" si="20"/>
        <v>3789</v>
      </c>
      <c r="AQ17" s="233">
        <f t="shared" si="21"/>
        <v>2021</v>
      </c>
      <c r="AR17" s="256">
        <f t="shared" si="1"/>
        <v>2434</v>
      </c>
      <c r="AS17" s="256">
        <f t="shared" si="2"/>
        <v>1355</v>
      </c>
      <c r="AT17" s="260">
        <f t="shared" si="22"/>
        <v>3.2000000000000001E-2</v>
      </c>
      <c r="AU17" s="283">
        <f t="shared" ref="AU17:AU36" si="47">ROUND((IF($C$47+$F$23&gt;$AQ17,$F$27*$F$30,0)+IF($C$48+$G$23&gt;AQ17,$G$27*$G$30,0)+IF($C$49+$H$23&gt;AQ17,$H$27*$H$30,0))*AT17,0)</f>
        <v>3617</v>
      </c>
      <c r="AV17" s="253">
        <f t="shared" si="23"/>
        <v>0.41399999999999998</v>
      </c>
      <c r="AW17" s="256">
        <f t="shared" si="24"/>
        <v>364</v>
      </c>
      <c r="AX17" s="260"/>
      <c r="AY17" s="261"/>
      <c r="AZ17" s="256">
        <f t="shared" si="25"/>
        <v>7770</v>
      </c>
      <c r="BA17" s="246"/>
      <c r="BB17" s="256">
        <v>0</v>
      </c>
      <c r="BC17" s="256">
        <v>0</v>
      </c>
      <c r="BD17" s="262">
        <f t="shared" si="26"/>
        <v>0</v>
      </c>
      <c r="BE17" s="256">
        <f t="shared" si="27"/>
        <v>7770</v>
      </c>
      <c r="BH17" s="233">
        <f t="shared" si="28"/>
        <v>2021</v>
      </c>
      <c r="BI17" s="256">
        <v>0</v>
      </c>
      <c r="BJ17" s="265">
        <f t="shared" si="3"/>
        <v>880</v>
      </c>
      <c r="BK17" s="263">
        <f t="shared" si="29"/>
        <v>7.056</v>
      </c>
      <c r="BL17" s="256">
        <f t="shared" si="43"/>
        <v>6209</v>
      </c>
      <c r="BM17" s="263">
        <f t="shared" si="30"/>
        <v>0.14000000000000001</v>
      </c>
      <c r="BN17" s="283">
        <f t="shared" ref="BN17:BN36" si="48">ROUND((IF($C$47+$F$23&gt;BH17,$F$27*$F$30,0)+IF($C$49+$H$23&gt;BH17,$H$27*$H$30,0)+IF($C$48+$G$23&gt;BH17,$G$27*$G$30,0))*BM17,0)</f>
        <v>15826</v>
      </c>
      <c r="BO17" s="264"/>
      <c r="BP17" s="256">
        <f t="shared" si="4"/>
        <v>22035</v>
      </c>
      <c r="BR17" s="256">
        <f t="shared" ref="BR17:BR36" si="49">+BC17</f>
        <v>0</v>
      </c>
      <c r="BS17" s="256"/>
      <c r="BT17" s="256">
        <f t="shared" si="31"/>
        <v>22035</v>
      </c>
      <c r="BW17" s="233">
        <f t="shared" si="32"/>
        <v>2021</v>
      </c>
      <c r="BX17" s="256">
        <f t="shared" si="5"/>
        <v>2434</v>
      </c>
      <c r="BY17" s="265">
        <f t="shared" si="33"/>
        <v>1355</v>
      </c>
      <c r="BZ17" s="266">
        <f t="shared" si="34"/>
        <v>3617</v>
      </c>
      <c r="CA17" s="256">
        <f t="shared" si="35"/>
        <v>7406</v>
      </c>
      <c r="CC17" s="256">
        <f t="shared" si="36"/>
        <v>0</v>
      </c>
      <c r="CD17" s="256">
        <f t="shared" si="36"/>
        <v>0</v>
      </c>
      <c r="CE17" s="256">
        <f t="shared" si="37"/>
        <v>0</v>
      </c>
      <c r="CF17" s="256"/>
      <c r="CG17" s="256">
        <f t="shared" si="44"/>
        <v>7406</v>
      </c>
    </row>
    <row r="18" spans="1:106">
      <c r="A18" s="180" t="s">
        <v>245</v>
      </c>
      <c r="C18" s="221">
        <f>+'Gas Input Table Summary'!$D$13</f>
        <v>3.5000000000000003E-2</v>
      </c>
      <c r="E18" s="176" t="s">
        <v>282</v>
      </c>
      <c r="F18" s="269">
        <f>+'Gas Input Table Summary'!$D$38</f>
        <v>0</v>
      </c>
      <c r="G18" s="270"/>
      <c r="H18" s="270"/>
      <c r="J18" s="178">
        <f t="shared" si="6"/>
        <v>5</v>
      </c>
      <c r="L18" s="233">
        <f t="shared" si="7"/>
        <v>2022</v>
      </c>
      <c r="M18" s="238">
        <f>ROUND(IF($C$47+$F$23&gt;L18,$F$25*$F$30,0)+IF($C$48+$G$23&gt;L18,$G$25*$G$30,0)+IF($C$49+$H$23&gt;L18,$H$25*$H$30,0),0)</f>
        <v>880</v>
      </c>
      <c r="N18" s="253">
        <f t="shared" si="38"/>
        <v>2.8620000000000001</v>
      </c>
      <c r="O18" s="381">
        <f t="shared" si="39"/>
        <v>2519</v>
      </c>
      <c r="P18" s="253">
        <f t="shared" si="0"/>
        <v>0</v>
      </c>
      <c r="Q18" s="254">
        <f t="shared" si="8"/>
        <v>0</v>
      </c>
      <c r="R18" s="382">
        <f t="shared" si="40"/>
        <v>2519</v>
      </c>
      <c r="S18" s="377">
        <f t="shared" si="9"/>
        <v>8.8000000000000007</v>
      </c>
      <c r="T18" s="254">
        <f t="shared" si="10"/>
        <v>155</v>
      </c>
      <c r="U18" s="383">
        <f t="shared" si="41"/>
        <v>1364</v>
      </c>
      <c r="V18" s="238">
        <f>ROUND(+U18+R18,0)</f>
        <v>3883</v>
      </c>
      <c r="W18" s="255">
        <f t="shared" si="12"/>
        <v>2.0710000000000002</v>
      </c>
      <c r="X18" s="256">
        <f t="shared" si="46"/>
        <v>1440</v>
      </c>
      <c r="Y18" s="256">
        <v>0</v>
      </c>
      <c r="Z18" s="256">
        <v>0</v>
      </c>
      <c r="AA18" s="254">
        <f t="shared" si="13"/>
        <v>1440</v>
      </c>
      <c r="AB18" s="256">
        <f t="shared" si="14"/>
        <v>2443</v>
      </c>
      <c r="AE18" s="233">
        <f t="shared" si="15"/>
        <v>2022</v>
      </c>
      <c r="AF18" s="256">
        <f t="shared" si="16"/>
        <v>2519</v>
      </c>
      <c r="AG18" s="236">
        <f t="shared" si="17"/>
        <v>1364</v>
      </c>
      <c r="AH18" s="256">
        <f t="shared" si="42"/>
        <v>3883</v>
      </c>
      <c r="AJ18" s="257">
        <f t="shared" si="18"/>
        <v>0</v>
      </c>
      <c r="AK18" s="257">
        <f t="shared" si="18"/>
        <v>0</v>
      </c>
      <c r="AL18" s="258">
        <f t="shared" si="19"/>
        <v>0</v>
      </c>
      <c r="AN18" s="259">
        <f t="shared" si="20"/>
        <v>3883</v>
      </c>
      <c r="AQ18" s="233">
        <f t="shared" si="21"/>
        <v>2022</v>
      </c>
      <c r="AR18" s="256">
        <f t="shared" si="1"/>
        <v>2519</v>
      </c>
      <c r="AS18" s="256">
        <f t="shared" si="2"/>
        <v>1364</v>
      </c>
      <c r="AT18" s="260">
        <f t="shared" si="22"/>
        <v>3.3000000000000002E-2</v>
      </c>
      <c r="AU18" s="283">
        <f t="shared" si="47"/>
        <v>3730</v>
      </c>
      <c r="AV18" s="253">
        <f t="shared" si="23"/>
        <v>0.42299999999999999</v>
      </c>
      <c r="AW18" s="256">
        <f t="shared" si="24"/>
        <v>372</v>
      </c>
      <c r="AX18" s="260"/>
      <c r="AY18" s="261"/>
      <c r="AZ18" s="256">
        <f t="shared" si="25"/>
        <v>7985</v>
      </c>
      <c r="BA18" s="246"/>
      <c r="BB18" s="256">
        <v>0</v>
      </c>
      <c r="BC18" s="256">
        <v>0</v>
      </c>
      <c r="BD18" s="262">
        <f t="shared" si="26"/>
        <v>0</v>
      </c>
      <c r="BE18" s="256">
        <f t="shared" si="27"/>
        <v>7985</v>
      </c>
      <c r="BH18" s="233">
        <f t="shared" si="28"/>
        <v>2022</v>
      </c>
      <c r="BI18" s="256">
        <v>0</v>
      </c>
      <c r="BJ18" s="265">
        <f t="shared" si="3"/>
        <v>880</v>
      </c>
      <c r="BK18" s="263">
        <f t="shared" si="29"/>
        <v>7.3029999999999999</v>
      </c>
      <c r="BL18" s="256">
        <f t="shared" si="43"/>
        <v>6427</v>
      </c>
      <c r="BM18" s="263">
        <f t="shared" si="30"/>
        <v>0.14499999999999999</v>
      </c>
      <c r="BN18" s="283">
        <f t="shared" si="48"/>
        <v>16391</v>
      </c>
      <c r="BO18" s="264"/>
      <c r="BP18" s="256">
        <f t="shared" si="4"/>
        <v>22818</v>
      </c>
      <c r="BR18" s="256">
        <f t="shared" si="49"/>
        <v>0</v>
      </c>
      <c r="BS18" s="256"/>
      <c r="BT18" s="256">
        <f t="shared" si="31"/>
        <v>22818</v>
      </c>
      <c r="BW18" s="233">
        <f t="shared" si="32"/>
        <v>2022</v>
      </c>
      <c r="BX18" s="256">
        <f t="shared" si="5"/>
        <v>2519</v>
      </c>
      <c r="BY18" s="265">
        <f t="shared" si="33"/>
        <v>1364</v>
      </c>
      <c r="BZ18" s="266">
        <f t="shared" si="34"/>
        <v>3730</v>
      </c>
      <c r="CA18" s="256">
        <f t="shared" si="35"/>
        <v>7613</v>
      </c>
      <c r="CC18" s="256">
        <f t="shared" si="36"/>
        <v>0</v>
      </c>
      <c r="CD18" s="256">
        <f t="shared" si="36"/>
        <v>0</v>
      </c>
      <c r="CE18" s="256">
        <f t="shared" si="37"/>
        <v>0</v>
      </c>
      <c r="CF18" s="256"/>
      <c r="CG18" s="256">
        <f t="shared" si="44"/>
        <v>7613</v>
      </c>
      <c r="DB18" s="184" t="s">
        <v>247</v>
      </c>
    </row>
    <row r="19" spans="1:106">
      <c r="C19" s="180"/>
      <c r="G19" s="191"/>
      <c r="H19" s="191"/>
      <c r="J19" s="178">
        <f t="shared" si="6"/>
        <v>6</v>
      </c>
      <c r="L19" s="233">
        <f t="shared" si="7"/>
        <v>2023</v>
      </c>
      <c r="M19" s="238">
        <f t="shared" si="45"/>
        <v>880</v>
      </c>
      <c r="N19" s="253">
        <f t="shared" si="38"/>
        <v>2.9630000000000001</v>
      </c>
      <c r="O19" s="381">
        <f t="shared" si="39"/>
        <v>2607</v>
      </c>
      <c r="P19" s="253">
        <f t="shared" si="0"/>
        <v>0</v>
      </c>
      <c r="Q19" s="254">
        <f t="shared" si="8"/>
        <v>0</v>
      </c>
      <c r="R19" s="382">
        <f t="shared" si="40"/>
        <v>2607</v>
      </c>
      <c r="S19" s="377">
        <f t="shared" si="9"/>
        <v>8.8000000000000007</v>
      </c>
      <c r="T19" s="254">
        <f t="shared" si="10"/>
        <v>157</v>
      </c>
      <c r="U19" s="383">
        <f t="shared" si="41"/>
        <v>1382</v>
      </c>
      <c r="V19" s="238">
        <f t="shared" si="11"/>
        <v>3989</v>
      </c>
      <c r="W19" s="255">
        <f t="shared" si="12"/>
        <v>2.1440000000000001</v>
      </c>
      <c r="X19" s="256">
        <f t="shared" si="46"/>
        <v>1491</v>
      </c>
      <c r="Y19" s="256">
        <v>0</v>
      </c>
      <c r="Z19" s="256">
        <v>0</v>
      </c>
      <c r="AA19" s="254">
        <f t="shared" si="13"/>
        <v>1491</v>
      </c>
      <c r="AB19" s="256">
        <f t="shared" si="14"/>
        <v>2498</v>
      </c>
      <c r="AE19" s="233">
        <f t="shared" si="15"/>
        <v>2023</v>
      </c>
      <c r="AF19" s="256">
        <f t="shared" si="16"/>
        <v>2607</v>
      </c>
      <c r="AG19" s="236">
        <f t="shared" si="17"/>
        <v>1382</v>
      </c>
      <c r="AH19" s="256">
        <f t="shared" si="42"/>
        <v>3989</v>
      </c>
      <c r="AJ19" s="257">
        <f t="shared" si="18"/>
        <v>0</v>
      </c>
      <c r="AK19" s="257">
        <f t="shared" si="18"/>
        <v>0</v>
      </c>
      <c r="AL19" s="258">
        <f t="shared" si="19"/>
        <v>0</v>
      </c>
      <c r="AN19" s="259">
        <f t="shared" si="20"/>
        <v>3989</v>
      </c>
      <c r="AQ19" s="233">
        <f t="shared" si="21"/>
        <v>2023</v>
      </c>
      <c r="AR19" s="256">
        <f t="shared" si="1"/>
        <v>2607</v>
      </c>
      <c r="AS19" s="256">
        <f t="shared" si="2"/>
        <v>1382</v>
      </c>
      <c r="AT19" s="260">
        <f t="shared" si="22"/>
        <v>3.4000000000000002E-2</v>
      </c>
      <c r="AU19" s="283">
        <f t="shared" si="47"/>
        <v>3843</v>
      </c>
      <c r="AV19" s="253">
        <f t="shared" si="23"/>
        <v>0.432</v>
      </c>
      <c r="AW19" s="256">
        <f t="shared" si="24"/>
        <v>380</v>
      </c>
      <c r="AX19" s="260"/>
      <c r="AY19" s="261"/>
      <c r="AZ19" s="256">
        <f t="shared" si="25"/>
        <v>8212</v>
      </c>
      <c r="BA19" s="246"/>
      <c r="BB19" s="256">
        <v>0</v>
      </c>
      <c r="BC19" s="256">
        <v>0</v>
      </c>
      <c r="BD19" s="262">
        <f t="shared" si="26"/>
        <v>0</v>
      </c>
      <c r="BE19" s="256">
        <f t="shared" si="27"/>
        <v>8212</v>
      </c>
      <c r="BH19" s="233">
        <f t="shared" si="28"/>
        <v>2023</v>
      </c>
      <c r="BI19" s="256">
        <v>0</v>
      </c>
      <c r="BJ19" s="265">
        <f t="shared" si="3"/>
        <v>880</v>
      </c>
      <c r="BK19" s="263">
        <f t="shared" si="29"/>
        <v>7.5590000000000002</v>
      </c>
      <c r="BL19" s="256">
        <f t="shared" si="43"/>
        <v>6652</v>
      </c>
      <c r="BM19" s="263">
        <f t="shared" si="30"/>
        <v>0.15</v>
      </c>
      <c r="BN19" s="283">
        <f t="shared" si="48"/>
        <v>16956</v>
      </c>
      <c r="BO19" s="264"/>
      <c r="BP19" s="256">
        <f t="shared" si="4"/>
        <v>23608</v>
      </c>
      <c r="BR19" s="256">
        <f t="shared" si="49"/>
        <v>0</v>
      </c>
      <c r="BS19" s="256"/>
      <c r="BT19" s="256">
        <f t="shared" si="31"/>
        <v>23608</v>
      </c>
      <c r="BW19" s="233">
        <f t="shared" si="32"/>
        <v>2023</v>
      </c>
      <c r="BX19" s="256">
        <f t="shared" si="5"/>
        <v>2607</v>
      </c>
      <c r="BY19" s="265">
        <f t="shared" si="33"/>
        <v>1382</v>
      </c>
      <c r="BZ19" s="266">
        <f t="shared" si="34"/>
        <v>3843</v>
      </c>
      <c r="CA19" s="256">
        <f t="shared" si="35"/>
        <v>7832</v>
      </c>
      <c r="CC19" s="256">
        <f t="shared" si="36"/>
        <v>0</v>
      </c>
      <c r="CD19" s="256">
        <f t="shared" si="36"/>
        <v>0</v>
      </c>
      <c r="CE19" s="256">
        <f t="shared" si="37"/>
        <v>0</v>
      </c>
      <c r="CF19" s="256"/>
      <c r="CG19" s="256">
        <f t="shared" si="44"/>
        <v>7832</v>
      </c>
    </row>
    <row r="20" spans="1:106">
      <c r="A20" s="180" t="s">
        <v>283</v>
      </c>
      <c r="C20" s="271">
        <f>+'Gas Input Table Summary'!$D$14</f>
        <v>147.66999999999999</v>
      </c>
      <c r="E20" s="180" t="s">
        <v>284</v>
      </c>
      <c r="F20" s="225">
        <f>+'Gas Input Table Summary'!$D$41</f>
        <v>0</v>
      </c>
      <c r="G20" s="226"/>
      <c r="H20" s="226"/>
      <c r="J20" s="178">
        <f t="shared" si="6"/>
        <v>7</v>
      </c>
      <c r="L20" s="233">
        <f t="shared" si="7"/>
        <v>2024</v>
      </c>
      <c r="M20" s="238">
        <f t="shared" si="45"/>
        <v>880</v>
      </c>
      <c r="N20" s="253">
        <f t="shared" si="38"/>
        <v>3.0659999999999998</v>
      </c>
      <c r="O20" s="381">
        <f t="shared" si="39"/>
        <v>2698</v>
      </c>
      <c r="P20" s="253">
        <f t="shared" si="0"/>
        <v>0</v>
      </c>
      <c r="Q20" s="254">
        <f t="shared" si="8"/>
        <v>0</v>
      </c>
      <c r="R20" s="382">
        <f t="shared" si="40"/>
        <v>2698</v>
      </c>
      <c r="S20" s="377">
        <f t="shared" si="9"/>
        <v>8.8000000000000007</v>
      </c>
      <c r="T20" s="254">
        <f t="shared" si="10"/>
        <v>158</v>
      </c>
      <c r="U20" s="383">
        <f t="shared" si="41"/>
        <v>1390</v>
      </c>
      <c r="V20" s="238">
        <f t="shared" si="11"/>
        <v>4088</v>
      </c>
      <c r="W20" s="255">
        <f>ROUND($H$36*(1+$C$11)^J20,3)</f>
        <v>2.2189999999999999</v>
      </c>
      <c r="X20" s="256">
        <f t="shared" si="46"/>
        <v>1543</v>
      </c>
      <c r="Y20" s="256">
        <v>0</v>
      </c>
      <c r="Z20" s="256">
        <v>0</v>
      </c>
      <c r="AA20" s="254">
        <f t="shared" si="13"/>
        <v>1543</v>
      </c>
      <c r="AB20" s="256">
        <f t="shared" si="14"/>
        <v>2545</v>
      </c>
      <c r="AE20" s="233">
        <f t="shared" si="15"/>
        <v>2024</v>
      </c>
      <c r="AF20" s="256">
        <f t="shared" si="16"/>
        <v>2698</v>
      </c>
      <c r="AG20" s="236">
        <f t="shared" si="17"/>
        <v>1390</v>
      </c>
      <c r="AH20" s="256">
        <f t="shared" si="42"/>
        <v>4088</v>
      </c>
      <c r="AJ20" s="257">
        <f t="shared" si="18"/>
        <v>0</v>
      </c>
      <c r="AK20" s="257">
        <f t="shared" si="18"/>
        <v>0</v>
      </c>
      <c r="AL20" s="258">
        <f t="shared" si="19"/>
        <v>0</v>
      </c>
      <c r="AN20" s="259">
        <f t="shared" si="20"/>
        <v>4088</v>
      </c>
      <c r="AQ20" s="233">
        <f t="shared" si="21"/>
        <v>2024</v>
      </c>
      <c r="AR20" s="256">
        <f t="shared" si="1"/>
        <v>2698</v>
      </c>
      <c r="AS20" s="256">
        <f t="shared" si="2"/>
        <v>1390</v>
      </c>
      <c r="AT20" s="260">
        <f t="shared" si="22"/>
        <v>3.5999999999999997E-2</v>
      </c>
      <c r="AU20" s="283">
        <f>ROUND((IF($C$47+$F$23&gt;$AQ20,$F$27*$F$30,0)+IF($C$48+$G$23&gt;AQ20,$G$27*$G$30,0)+IF($C$49+$H$23&gt;AQ20,$H$27*$H$30,0))*AT20,0)</f>
        <v>4069</v>
      </c>
      <c r="AV20" s="253">
        <f t="shared" si="23"/>
        <v>0.441</v>
      </c>
      <c r="AW20" s="256">
        <f t="shared" si="24"/>
        <v>388</v>
      </c>
      <c r="AX20" s="260"/>
      <c r="AY20" s="261"/>
      <c r="AZ20" s="256">
        <f t="shared" si="25"/>
        <v>8545</v>
      </c>
      <c r="BA20" s="246"/>
      <c r="BB20" s="256">
        <v>0</v>
      </c>
      <c r="BC20" s="256">
        <v>0</v>
      </c>
      <c r="BD20" s="262">
        <f t="shared" si="26"/>
        <v>0</v>
      </c>
      <c r="BE20" s="256">
        <f t="shared" si="27"/>
        <v>8545</v>
      </c>
      <c r="BH20" s="233">
        <f t="shared" si="28"/>
        <v>2024</v>
      </c>
      <c r="BI20" s="256">
        <v>0</v>
      </c>
      <c r="BJ20" s="265">
        <f t="shared" si="3"/>
        <v>880</v>
      </c>
      <c r="BK20" s="263">
        <f t="shared" si="29"/>
        <v>7.8230000000000004</v>
      </c>
      <c r="BL20" s="256">
        <f t="shared" si="43"/>
        <v>6884</v>
      </c>
      <c r="BM20" s="263">
        <f t="shared" si="30"/>
        <v>0.156</v>
      </c>
      <c r="BN20" s="283">
        <f>ROUND((IF($C$47+$F$23&gt;BH20,$F$27*$F$30,0)+IF($C$49+$H$23&gt;BH20,$H$27*$H$30,0)+IF($C$48+$G$23&gt;BH20,$G$27*$G$30,0))*BM20,0)</f>
        <v>17634</v>
      </c>
      <c r="BO20" s="264"/>
      <c r="BP20" s="256">
        <f t="shared" si="4"/>
        <v>24518</v>
      </c>
      <c r="BR20" s="256">
        <f t="shared" si="49"/>
        <v>0</v>
      </c>
      <c r="BS20" s="256"/>
      <c r="BT20" s="256">
        <f t="shared" si="31"/>
        <v>24518</v>
      </c>
      <c r="BW20" s="233">
        <f t="shared" si="32"/>
        <v>2024</v>
      </c>
      <c r="BX20" s="256">
        <f t="shared" si="5"/>
        <v>2698</v>
      </c>
      <c r="BY20" s="265">
        <f t="shared" si="33"/>
        <v>1390</v>
      </c>
      <c r="BZ20" s="266">
        <f t="shared" si="34"/>
        <v>4069</v>
      </c>
      <c r="CA20" s="256">
        <f t="shared" si="35"/>
        <v>8157</v>
      </c>
      <c r="CC20" s="256">
        <f t="shared" si="36"/>
        <v>0</v>
      </c>
      <c r="CD20" s="256">
        <f t="shared" si="36"/>
        <v>0</v>
      </c>
      <c r="CE20" s="256">
        <f t="shared" si="37"/>
        <v>0</v>
      </c>
      <c r="CF20" s="256"/>
      <c r="CG20" s="256">
        <f t="shared" si="44"/>
        <v>8157</v>
      </c>
      <c r="DB20" s="233"/>
    </row>
    <row r="21" spans="1:106">
      <c r="A21" s="180" t="s">
        <v>245</v>
      </c>
      <c r="C21" s="221">
        <f>+'Gas Input Table Summary'!$D$15</f>
        <v>0.01</v>
      </c>
      <c r="E21" s="176" t="s">
        <v>282</v>
      </c>
      <c r="F21" s="269">
        <f>+'Gas Input Table Summary'!$D$44</f>
        <v>0</v>
      </c>
      <c r="G21" s="270"/>
      <c r="H21" s="270"/>
      <c r="J21" s="178">
        <f t="shared" si="6"/>
        <v>8</v>
      </c>
      <c r="L21" s="233">
        <f t="shared" si="7"/>
        <v>2025</v>
      </c>
      <c r="M21" s="238">
        <f t="shared" si="45"/>
        <v>880</v>
      </c>
      <c r="N21" s="253">
        <f t="shared" si="38"/>
        <v>3.1739999999999999</v>
      </c>
      <c r="O21" s="381">
        <f t="shared" si="39"/>
        <v>2793</v>
      </c>
      <c r="P21" s="253">
        <f t="shared" si="0"/>
        <v>0</v>
      </c>
      <c r="Q21" s="254">
        <f t="shared" si="8"/>
        <v>0</v>
      </c>
      <c r="R21" s="382">
        <f t="shared" si="40"/>
        <v>2793</v>
      </c>
      <c r="S21" s="377">
        <f t="shared" si="9"/>
        <v>8.8000000000000007</v>
      </c>
      <c r="T21" s="254">
        <f t="shared" si="10"/>
        <v>160</v>
      </c>
      <c r="U21" s="383">
        <f t="shared" si="41"/>
        <v>1408</v>
      </c>
      <c r="V21" s="238">
        <f t="shared" si="11"/>
        <v>4201</v>
      </c>
      <c r="W21" s="255">
        <f t="shared" si="12"/>
        <v>2.2970000000000002</v>
      </c>
      <c r="X21" s="256">
        <f t="shared" si="46"/>
        <v>1597</v>
      </c>
      <c r="Y21" s="256">
        <v>0</v>
      </c>
      <c r="Z21" s="256">
        <v>0</v>
      </c>
      <c r="AA21" s="254">
        <f t="shared" si="13"/>
        <v>1597</v>
      </c>
      <c r="AB21" s="256">
        <f t="shared" si="14"/>
        <v>2604</v>
      </c>
      <c r="AE21" s="233">
        <f t="shared" si="15"/>
        <v>2025</v>
      </c>
      <c r="AF21" s="256">
        <f t="shared" si="16"/>
        <v>2793</v>
      </c>
      <c r="AG21" s="236">
        <f t="shared" si="17"/>
        <v>1408</v>
      </c>
      <c r="AH21" s="256">
        <f t="shared" si="42"/>
        <v>4201</v>
      </c>
      <c r="AJ21" s="257">
        <f t="shared" si="18"/>
        <v>0</v>
      </c>
      <c r="AK21" s="257">
        <f t="shared" si="18"/>
        <v>0</v>
      </c>
      <c r="AL21" s="258">
        <f t="shared" si="19"/>
        <v>0</v>
      </c>
      <c r="AN21" s="259">
        <f t="shared" si="20"/>
        <v>4201</v>
      </c>
      <c r="AQ21" s="233">
        <f t="shared" si="21"/>
        <v>2025</v>
      </c>
      <c r="AR21" s="256">
        <f t="shared" si="1"/>
        <v>2793</v>
      </c>
      <c r="AS21" s="256">
        <f t="shared" si="2"/>
        <v>1408</v>
      </c>
      <c r="AT21" s="260">
        <f t="shared" si="22"/>
        <v>3.6999999999999998E-2</v>
      </c>
      <c r="AU21" s="283">
        <f t="shared" si="47"/>
        <v>4182</v>
      </c>
      <c r="AV21" s="253">
        <f t="shared" si="23"/>
        <v>0.45100000000000001</v>
      </c>
      <c r="AW21" s="256">
        <f t="shared" si="24"/>
        <v>397</v>
      </c>
      <c r="AX21" s="260"/>
      <c r="AY21" s="261"/>
      <c r="AZ21" s="256">
        <f t="shared" si="25"/>
        <v>8780</v>
      </c>
      <c r="BA21" s="246"/>
      <c r="BB21" s="256">
        <v>0</v>
      </c>
      <c r="BC21" s="256">
        <v>0</v>
      </c>
      <c r="BD21" s="262">
        <f t="shared" si="26"/>
        <v>0</v>
      </c>
      <c r="BE21" s="256">
        <f t="shared" si="27"/>
        <v>8780</v>
      </c>
      <c r="BH21" s="233">
        <f t="shared" si="28"/>
        <v>2025</v>
      </c>
      <c r="BI21" s="256">
        <v>0</v>
      </c>
      <c r="BJ21" s="265">
        <f t="shared" si="3"/>
        <v>880</v>
      </c>
      <c r="BK21" s="263">
        <f t="shared" si="29"/>
        <v>8.0969999999999995</v>
      </c>
      <c r="BL21" s="256">
        <f t="shared" si="43"/>
        <v>7125</v>
      </c>
      <c r="BM21" s="263">
        <f t="shared" si="30"/>
        <v>0.161</v>
      </c>
      <c r="BN21" s="283">
        <f t="shared" si="48"/>
        <v>18199</v>
      </c>
      <c r="BO21" s="264"/>
      <c r="BP21" s="256">
        <f t="shared" si="4"/>
        <v>25324</v>
      </c>
      <c r="BR21" s="256">
        <f t="shared" si="49"/>
        <v>0</v>
      </c>
      <c r="BS21" s="256"/>
      <c r="BT21" s="256">
        <f t="shared" si="31"/>
        <v>25324</v>
      </c>
      <c r="BW21" s="233">
        <f t="shared" si="32"/>
        <v>2025</v>
      </c>
      <c r="BX21" s="256">
        <f t="shared" si="5"/>
        <v>2793</v>
      </c>
      <c r="BY21" s="265">
        <f t="shared" si="33"/>
        <v>1408</v>
      </c>
      <c r="BZ21" s="266">
        <f t="shared" si="34"/>
        <v>4182</v>
      </c>
      <c r="CA21" s="256">
        <f t="shared" si="35"/>
        <v>8383</v>
      </c>
      <c r="CC21" s="256">
        <f t="shared" si="36"/>
        <v>0</v>
      </c>
      <c r="CD21" s="256">
        <f t="shared" si="36"/>
        <v>0</v>
      </c>
      <c r="CE21" s="256">
        <f t="shared" si="37"/>
        <v>0</v>
      </c>
      <c r="CF21" s="256"/>
      <c r="CG21" s="256">
        <f t="shared" si="44"/>
        <v>8383</v>
      </c>
      <c r="DB21" s="178">
        <f>$J14</f>
        <v>1</v>
      </c>
    </row>
    <row r="22" spans="1:106">
      <c r="F22" s="236"/>
      <c r="G22" s="237"/>
      <c r="H22" s="237"/>
      <c r="J22" s="178">
        <f t="shared" si="6"/>
        <v>9</v>
      </c>
      <c r="L22" s="233">
        <f t="shared" si="7"/>
        <v>2026</v>
      </c>
      <c r="M22" s="238">
        <f t="shared" si="45"/>
        <v>880</v>
      </c>
      <c r="N22" s="253">
        <f t="shared" si="38"/>
        <v>3.2850000000000001</v>
      </c>
      <c r="O22" s="381">
        <f t="shared" si="39"/>
        <v>2891</v>
      </c>
      <c r="P22" s="253">
        <f t="shared" si="0"/>
        <v>0</v>
      </c>
      <c r="Q22" s="254">
        <f t="shared" si="8"/>
        <v>0</v>
      </c>
      <c r="R22" s="382">
        <f t="shared" si="40"/>
        <v>2891</v>
      </c>
      <c r="S22" s="377">
        <f t="shared" si="9"/>
        <v>8.8000000000000007</v>
      </c>
      <c r="T22" s="254">
        <f t="shared" si="10"/>
        <v>162</v>
      </c>
      <c r="U22" s="383">
        <f t="shared" si="41"/>
        <v>1426</v>
      </c>
      <c r="V22" s="238">
        <f t="shared" si="11"/>
        <v>4317</v>
      </c>
      <c r="W22" s="255">
        <f t="shared" si="12"/>
        <v>2.3769999999999998</v>
      </c>
      <c r="X22" s="256">
        <f t="shared" si="46"/>
        <v>1652</v>
      </c>
      <c r="Y22" s="256">
        <v>0</v>
      </c>
      <c r="Z22" s="256">
        <v>0</v>
      </c>
      <c r="AA22" s="254">
        <f t="shared" si="13"/>
        <v>1652</v>
      </c>
      <c r="AB22" s="256">
        <f t="shared" si="14"/>
        <v>2665</v>
      </c>
      <c r="AE22" s="233">
        <f t="shared" si="15"/>
        <v>2026</v>
      </c>
      <c r="AF22" s="256">
        <f t="shared" si="16"/>
        <v>2891</v>
      </c>
      <c r="AG22" s="236">
        <f t="shared" si="17"/>
        <v>1426</v>
      </c>
      <c r="AH22" s="256">
        <f t="shared" si="42"/>
        <v>4317</v>
      </c>
      <c r="AJ22" s="257">
        <f t="shared" si="18"/>
        <v>0</v>
      </c>
      <c r="AK22" s="257">
        <f t="shared" si="18"/>
        <v>0</v>
      </c>
      <c r="AL22" s="258">
        <f t="shared" si="19"/>
        <v>0</v>
      </c>
      <c r="AN22" s="259">
        <f t="shared" si="20"/>
        <v>4317</v>
      </c>
      <c r="AQ22" s="233">
        <f t="shared" si="21"/>
        <v>2026</v>
      </c>
      <c r="AR22" s="256">
        <f t="shared" si="1"/>
        <v>2891</v>
      </c>
      <c r="AS22" s="256">
        <f t="shared" si="2"/>
        <v>1426</v>
      </c>
      <c r="AT22" s="260">
        <f t="shared" si="22"/>
        <v>3.7999999999999999E-2</v>
      </c>
      <c r="AU22" s="283">
        <f t="shared" si="47"/>
        <v>4296</v>
      </c>
      <c r="AV22" s="253">
        <f t="shared" si="23"/>
        <v>0.46100000000000002</v>
      </c>
      <c r="AW22" s="256">
        <f t="shared" si="24"/>
        <v>406</v>
      </c>
      <c r="AX22" s="260"/>
      <c r="AY22" s="261"/>
      <c r="AZ22" s="256">
        <f t="shared" si="25"/>
        <v>9019</v>
      </c>
      <c r="BA22" s="246"/>
      <c r="BB22" s="256">
        <v>0</v>
      </c>
      <c r="BC22" s="256">
        <v>0</v>
      </c>
      <c r="BD22" s="262">
        <f t="shared" si="26"/>
        <v>0</v>
      </c>
      <c r="BE22" s="256">
        <f t="shared" si="27"/>
        <v>9019</v>
      </c>
      <c r="BH22" s="233">
        <f t="shared" si="28"/>
        <v>2026</v>
      </c>
      <c r="BI22" s="256">
        <v>0</v>
      </c>
      <c r="BJ22" s="265">
        <f t="shared" si="3"/>
        <v>880</v>
      </c>
      <c r="BK22" s="263">
        <f t="shared" si="29"/>
        <v>8.3800000000000008</v>
      </c>
      <c r="BL22" s="256">
        <f t="shared" si="43"/>
        <v>7374</v>
      </c>
      <c r="BM22" s="263">
        <f t="shared" si="30"/>
        <v>0.16700000000000001</v>
      </c>
      <c r="BN22" s="283">
        <f t="shared" si="48"/>
        <v>18878</v>
      </c>
      <c r="BO22" s="264"/>
      <c r="BP22" s="256">
        <f t="shared" si="4"/>
        <v>26252</v>
      </c>
      <c r="BR22" s="256">
        <f t="shared" si="49"/>
        <v>0</v>
      </c>
      <c r="BS22" s="256"/>
      <c r="BT22" s="256">
        <f t="shared" si="31"/>
        <v>26252</v>
      </c>
      <c r="BW22" s="233">
        <f t="shared" si="32"/>
        <v>2026</v>
      </c>
      <c r="BX22" s="256">
        <f t="shared" si="5"/>
        <v>2891</v>
      </c>
      <c r="BY22" s="265">
        <f t="shared" si="33"/>
        <v>1426</v>
      </c>
      <c r="BZ22" s="266">
        <f t="shared" si="34"/>
        <v>4296</v>
      </c>
      <c r="CA22" s="256">
        <f t="shared" si="35"/>
        <v>8613</v>
      </c>
      <c r="CC22" s="256">
        <f t="shared" si="36"/>
        <v>0</v>
      </c>
      <c r="CD22" s="256">
        <f t="shared" si="36"/>
        <v>0</v>
      </c>
      <c r="CE22" s="256">
        <f t="shared" si="37"/>
        <v>0</v>
      </c>
      <c r="CF22" s="256"/>
      <c r="CG22" s="256">
        <f t="shared" si="44"/>
        <v>8613</v>
      </c>
      <c r="DB22" s="178">
        <f>$J15</f>
        <v>2</v>
      </c>
    </row>
    <row r="23" spans="1:106">
      <c r="A23" s="180" t="s">
        <v>285</v>
      </c>
      <c r="C23" s="272">
        <f>+'Gas Input Table Summary'!$D$16</f>
        <v>0.01</v>
      </c>
      <c r="E23" s="180" t="s">
        <v>286</v>
      </c>
      <c r="F23" s="384">
        <f>ROUND('Database Inputs'!D10,0)</f>
        <v>20</v>
      </c>
      <c r="G23" s="274"/>
      <c r="H23" s="274"/>
      <c r="J23" s="178">
        <f t="shared" si="6"/>
        <v>10</v>
      </c>
      <c r="L23" s="233">
        <f t="shared" si="7"/>
        <v>2027</v>
      </c>
      <c r="M23" s="238">
        <f t="shared" si="45"/>
        <v>880</v>
      </c>
      <c r="N23" s="253">
        <f t="shared" si="38"/>
        <v>3.4</v>
      </c>
      <c r="O23" s="381">
        <f t="shared" si="39"/>
        <v>2992</v>
      </c>
      <c r="P23" s="253">
        <f t="shared" si="0"/>
        <v>0</v>
      </c>
      <c r="Q23" s="254">
        <f t="shared" si="8"/>
        <v>0</v>
      </c>
      <c r="R23" s="382">
        <f t="shared" si="40"/>
        <v>2992</v>
      </c>
      <c r="S23" s="377">
        <f t="shared" si="9"/>
        <v>8.8000000000000007</v>
      </c>
      <c r="T23" s="254">
        <f t="shared" si="10"/>
        <v>163</v>
      </c>
      <c r="U23" s="383">
        <f t="shared" si="41"/>
        <v>1434</v>
      </c>
      <c r="V23" s="238">
        <f t="shared" si="11"/>
        <v>4426</v>
      </c>
      <c r="W23" s="255">
        <f t="shared" si="12"/>
        <v>2.46</v>
      </c>
      <c r="X23" s="256">
        <f t="shared" si="46"/>
        <v>1710</v>
      </c>
      <c r="Y23" s="256">
        <v>0</v>
      </c>
      <c r="Z23" s="256">
        <v>0</v>
      </c>
      <c r="AA23" s="254">
        <f t="shared" si="13"/>
        <v>1710</v>
      </c>
      <c r="AB23" s="256">
        <f t="shared" si="14"/>
        <v>2716</v>
      </c>
      <c r="AE23" s="233">
        <f t="shared" si="15"/>
        <v>2027</v>
      </c>
      <c r="AF23" s="256">
        <f t="shared" si="16"/>
        <v>2992</v>
      </c>
      <c r="AG23" s="236">
        <f t="shared" si="17"/>
        <v>1434</v>
      </c>
      <c r="AH23" s="256">
        <f t="shared" si="42"/>
        <v>4426</v>
      </c>
      <c r="AJ23" s="257">
        <f t="shared" si="18"/>
        <v>0</v>
      </c>
      <c r="AK23" s="257">
        <f t="shared" si="18"/>
        <v>0</v>
      </c>
      <c r="AL23" s="258">
        <f t="shared" si="19"/>
        <v>0</v>
      </c>
      <c r="AN23" s="259">
        <f t="shared" si="20"/>
        <v>4426</v>
      </c>
      <c r="AQ23" s="233">
        <f t="shared" si="21"/>
        <v>2027</v>
      </c>
      <c r="AR23" s="256">
        <f t="shared" si="1"/>
        <v>2992</v>
      </c>
      <c r="AS23" s="256">
        <f t="shared" si="2"/>
        <v>1434</v>
      </c>
      <c r="AT23" s="260">
        <f t="shared" si="22"/>
        <v>0.04</v>
      </c>
      <c r="AU23" s="283">
        <f t="shared" si="47"/>
        <v>4522</v>
      </c>
      <c r="AV23" s="253">
        <f t="shared" si="23"/>
        <v>0.47099999999999997</v>
      </c>
      <c r="AW23" s="256">
        <f t="shared" si="24"/>
        <v>414</v>
      </c>
      <c r="AX23" s="260"/>
      <c r="AY23" s="261"/>
      <c r="AZ23" s="256">
        <f t="shared" si="25"/>
        <v>9362</v>
      </c>
      <c r="BA23" s="246"/>
      <c r="BB23" s="256">
        <v>0</v>
      </c>
      <c r="BC23" s="256">
        <v>0</v>
      </c>
      <c r="BD23" s="262">
        <f t="shared" si="26"/>
        <v>0</v>
      </c>
      <c r="BE23" s="256">
        <f t="shared" si="27"/>
        <v>9362</v>
      </c>
      <c r="BH23" s="233">
        <f t="shared" si="28"/>
        <v>2027</v>
      </c>
      <c r="BI23" s="256">
        <v>0</v>
      </c>
      <c r="BJ23" s="265">
        <f t="shared" si="3"/>
        <v>880</v>
      </c>
      <c r="BK23" s="263">
        <f t="shared" si="29"/>
        <v>8.6739999999999995</v>
      </c>
      <c r="BL23" s="256">
        <f t="shared" si="43"/>
        <v>7633</v>
      </c>
      <c r="BM23" s="263">
        <f t="shared" si="30"/>
        <v>0.17299999999999999</v>
      </c>
      <c r="BN23" s="283">
        <f t="shared" si="48"/>
        <v>19556</v>
      </c>
      <c r="BO23" s="264"/>
      <c r="BP23" s="256">
        <f t="shared" si="4"/>
        <v>27189</v>
      </c>
      <c r="BR23" s="256">
        <f t="shared" si="49"/>
        <v>0</v>
      </c>
      <c r="BS23" s="256"/>
      <c r="BT23" s="256">
        <f t="shared" si="31"/>
        <v>27189</v>
      </c>
      <c r="BW23" s="233">
        <f t="shared" si="32"/>
        <v>2027</v>
      </c>
      <c r="BX23" s="256">
        <f t="shared" si="5"/>
        <v>2992</v>
      </c>
      <c r="BY23" s="265">
        <f t="shared" si="33"/>
        <v>1434</v>
      </c>
      <c r="BZ23" s="266">
        <f t="shared" si="34"/>
        <v>4522</v>
      </c>
      <c r="CA23" s="256">
        <f t="shared" si="35"/>
        <v>8948</v>
      </c>
      <c r="CC23" s="256">
        <f t="shared" si="36"/>
        <v>0</v>
      </c>
      <c r="CD23" s="256">
        <f t="shared" si="36"/>
        <v>0</v>
      </c>
      <c r="CE23" s="256">
        <f t="shared" si="37"/>
        <v>0</v>
      </c>
      <c r="CF23" s="256"/>
      <c r="CG23" s="256">
        <f t="shared" si="44"/>
        <v>8948</v>
      </c>
      <c r="DB23" s="178">
        <f>$J16</f>
        <v>3</v>
      </c>
    </row>
    <row r="24" spans="1:106">
      <c r="F24" s="236"/>
      <c r="G24" s="237"/>
      <c r="H24" s="237"/>
      <c r="J24" s="178">
        <f t="shared" si="6"/>
        <v>11</v>
      </c>
      <c r="L24" s="233">
        <f t="shared" si="7"/>
        <v>2028</v>
      </c>
      <c r="M24" s="238">
        <f t="shared" si="45"/>
        <v>880</v>
      </c>
      <c r="N24" s="253">
        <f t="shared" si="38"/>
        <v>3.5190000000000001</v>
      </c>
      <c r="O24" s="381">
        <f t="shared" si="39"/>
        <v>3097</v>
      </c>
      <c r="P24" s="253">
        <f t="shared" si="0"/>
        <v>0</v>
      </c>
      <c r="Q24" s="254">
        <f t="shared" si="8"/>
        <v>0</v>
      </c>
      <c r="R24" s="382">
        <f t="shared" si="40"/>
        <v>3097</v>
      </c>
      <c r="S24" s="377">
        <f t="shared" si="9"/>
        <v>8.8000000000000007</v>
      </c>
      <c r="T24" s="254">
        <f t="shared" si="10"/>
        <v>165</v>
      </c>
      <c r="U24" s="383">
        <f t="shared" si="41"/>
        <v>1452</v>
      </c>
      <c r="V24" s="238">
        <f t="shared" si="11"/>
        <v>4549</v>
      </c>
      <c r="W24" s="255">
        <f t="shared" si="12"/>
        <v>2.5459999999999998</v>
      </c>
      <c r="X24" s="256">
        <f t="shared" si="46"/>
        <v>1770</v>
      </c>
      <c r="Y24" s="256">
        <v>0</v>
      </c>
      <c r="Z24" s="256">
        <v>0</v>
      </c>
      <c r="AA24" s="254">
        <f t="shared" si="13"/>
        <v>1770</v>
      </c>
      <c r="AB24" s="256">
        <f t="shared" si="14"/>
        <v>2779</v>
      </c>
      <c r="AE24" s="233">
        <f t="shared" si="15"/>
        <v>2028</v>
      </c>
      <c r="AF24" s="256">
        <f t="shared" si="16"/>
        <v>3097</v>
      </c>
      <c r="AG24" s="236">
        <f t="shared" si="17"/>
        <v>1452</v>
      </c>
      <c r="AH24" s="256">
        <f t="shared" si="42"/>
        <v>4549</v>
      </c>
      <c r="AJ24" s="257">
        <f t="shared" si="18"/>
        <v>0</v>
      </c>
      <c r="AK24" s="257">
        <f t="shared" si="18"/>
        <v>0</v>
      </c>
      <c r="AL24" s="258">
        <f t="shared" si="19"/>
        <v>0</v>
      </c>
      <c r="AN24" s="259">
        <f t="shared" si="20"/>
        <v>4549</v>
      </c>
      <c r="AQ24" s="233">
        <f t="shared" si="21"/>
        <v>2028</v>
      </c>
      <c r="AR24" s="256">
        <f t="shared" si="1"/>
        <v>3097</v>
      </c>
      <c r="AS24" s="256">
        <f t="shared" si="2"/>
        <v>1452</v>
      </c>
      <c r="AT24" s="260">
        <f t="shared" si="22"/>
        <v>4.1000000000000002E-2</v>
      </c>
      <c r="AU24" s="283">
        <f t="shared" si="47"/>
        <v>4635</v>
      </c>
      <c r="AV24" s="253">
        <f t="shared" si="23"/>
        <v>0.48099999999999998</v>
      </c>
      <c r="AW24" s="256">
        <f t="shared" si="24"/>
        <v>423</v>
      </c>
      <c r="AX24" s="260"/>
      <c r="AY24" s="261"/>
      <c r="AZ24" s="256">
        <f t="shared" si="25"/>
        <v>9607</v>
      </c>
      <c r="BA24" s="246"/>
      <c r="BB24" s="256">
        <v>0</v>
      </c>
      <c r="BC24" s="256">
        <v>0</v>
      </c>
      <c r="BD24" s="262">
        <f t="shared" si="26"/>
        <v>0</v>
      </c>
      <c r="BE24" s="256">
        <f t="shared" si="27"/>
        <v>9607</v>
      </c>
      <c r="BH24" s="233">
        <f t="shared" si="28"/>
        <v>2028</v>
      </c>
      <c r="BI24" s="256">
        <v>0</v>
      </c>
      <c r="BJ24" s="265">
        <f t="shared" si="3"/>
        <v>880</v>
      </c>
      <c r="BK24" s="263">
        <f t="shared" si="29"/>
        <v>8.9770000000000003</v>
      </c>
      <c r="BL24" s="256">
        <f t="shared" si="43"/>
        <v>7900</v>
      </c>
      <c r="BM24" s="263">
        <f t="shared" si="30"/>
        <v>0.17899999999999999</v>
      </c>
      <c r="BN24" s="283">
        <f t="shared" si="48"/>
        <v>20234</v>
      </c>
      <c r="BO24" s="264"/>
      <c r="BP24" s="256">
        <f t="shared" si="4"/>
        <v>28134</v>
      </c>
      <c r="BR24" s="256">
        <f t="shared" si="49"/>
        <v>0</v>
      </c>
      <c r="BS24" s="256"/>
      <c r="BT24" s="256">
        <f t="shared" si="31"/>
        <v>28134</v>
      </c>
      <c r="BW24" s="233">
        <f t="shared" si="32"/>
        <v>2028</v>
      </c>
      <c r="BX24" s="256">
        <f t="shared" si="5"/>
        <v>3097</v>
      </c>
      <c r="BY24" s="265">
        <f t="shared" si="33"/>
        <v>1452</v>
      </c>
      <c r="BZ24" s="266">
        <f t="shared" si="34"/>
        <v>4635</v>
      </c>
      <c r="CA24" s="256">
        <f>SUM(BX24:BZ24)</f>
        <v>9184</v>
      </c>
      <c r="CC24" s="256">
        <f t="shared" si="36"/>
        <v>0</v>
      </c>
      <c r="CD24" s="256">
        <f t="shared" si="36"/>
        <v>0</v>
      </c>
      <c r="CE24" s="256">
        <f t="shared" si="37"/>
        <v>0</v>
      </c>
      <c r="CF24" s="256"/>
      <c r="CG24" s="256">
        <f t="shared" si="44"/>
        <v>9184</v>
      </c>
      <c r="DB24" s="178">
        <f>$J17</f>
        <v>4</v>
      </c>
    </row>
    <row r="25" spans="1:106">
      <c r="A25" s="176" t="s">
        <v>287</v>
      </c>
      <c r="C25" s="219">
        <f>+'Gas Input Table Summary'!$D$17</f>
        <v>0</v>
      </c>
      <c r="E25" s="275" t="s">
        <v>288</v>
      </c>
      <c r="F25" s="276">
        <f>+ROUND(F32/F30,3)</f>
        <v>5.6050000000000004</v>
      </c>
      <c r="G25" s="385"/>
      <c r="H25" s="385"/>
      <c r="J25" s="178">
        <f t="shared" si="6"/>
        <v>12</v>
      </c>
      <c r="L25" s="233">
        <f t="shared" si="7"/>
        <v>2029</v>
      </c>
      <c r="M25" s="238">
        <f t="shared" si="45"/>
        <v>880</v>
      </c>
      <c r="N25" s="253">
        <f t="shared" si="38"/>
        <v>3.6419999999999999</v>
      </c>
      <c r="O25" s="381">
        <f t="shared" si="39"/>
        <v>3205</v>
      </c>
      <c r="P25" s="253">
        <f t="shared" si="0"/>
        <v>0</v>
      </c>
      <c r="Q25" s="254">
        <f t="shared" si="8"/>
        <v>0</v>
      </c>
      <c r="R25" s="382">
        <f t="shared" si="40"/>
        <v>3205</v>
      </c>
      <c r="S25" s="377">
        <f t="shared" si="9"/>
        <v>8.8000000000000007</v>
      </c>
      <c r="T25" s="254">
        <f t="shared" si="10"/>
        <v>166</v>
      </c>
      <c r="U25" s="383">
        <f t="shared" si="41"/>
        <v>1461</v>
      </c>
      <c r="V25" s="238">
        <f t="shared" si="11"/>
        <v>4666</v>
      </c>
      <c r="W25" s="255">
        <f t="shared" si="12"/>
        <v>2.6349999999999998</v>
      </c>
      <c r="X25" s="256">
        <f t="shared" si="46"/>
        <v>1832</v>
      </c>
      <c r="Y25" s="256">
        <v>0</v>
      </c>
      <c r="Z25" s="256">
        <v>0</v>
      </c>
      <c r="AA25" s="254">
        <f t="shared" si="13"/>
        <v>1832</v>
      </c>
      <c r="AB25" s="256">
        <f t="shared" si="14"/>
        <v>2834</v>
      </c>
      <c r="AE25" s="233">
        <f t="shared" si="15"/>
        <v>2029</v>
      </c>
      <c r="AF25" s="256">
        <f t="shared" si="16"/>
        <v>3205</v>
      </c>
      <c r="AG25" s="236">
        <f t="shared" si="17"/>
        <v>1461</v>
      </c>
      <c r="AH25" s="256">
        <f t="shared" si="42"/>
        <v>4666</v>
      </c>
      <c r="AJ25" s="257">
        <f t="shared" si="18"/>
        <v>0</v>
      </c>
      <c r="AK25" s="257">
        <f t="shared" si="18"/>
        <v>0</v>
      </c>
      <c r="AL25" s="258">
        <f t="shared" si="19"/>
        <v>0</v>
      </c>
      <c r="AN25" s="259">
        <f t="shared" si="20"/>
        <v>4666</v>
      </c>
      <c r="AQ25" s="233">
        <f t="shared" si="21"/>
        <v>2029</v>
      </c>
      <c r="AR25" s="256">
        <f t="shared" si="1"/>
        <v>3205</v>
      </c>
      <c r="AS25" s="256">
        <f t="shared" si="2"/>
        <v>1461</v>
      </c>
      <c r="AT25" s="260">
        <f t="shared" si="22"/>
        <v>4.2000000000000003E-2</v>
      </c>
      <c r="AU25" s="283">
        <f t="shared" si="47"/>
        <v>4748</v>
      </c>
      <c r="AV25" s="253">
        <f t="shared" si="23"/>
        <v>0.49099999999999999</v>
      </c>
      <c r="AW25" s="256">
        <f>ROUND(AV25*M25,0)</f>
        <v>432</v>
      </c>
      <c r="AX25" s="260"/>
      <c r="AY25" s="261"/>
      <c r="AZ25" s="256">
        <f t="shared" si="25"/>
        <v>9846</v>
      </c>
      <c r="BA25" s="246"/>
      <c r="BB25" s="256">
        <v>0</v>
      </c>
      <c r="BC25" s="256">
        <v>0</v>
      </c>
      <c r="BD25" s="262">
        <f t="shared" si="26"/>
        <v>0</v>
      </c>
      <c r="BE25" s="256">
        <f t="shared" si="27"/>
        <v>9846</v>
      </c>
      <c r="BH25" s="233">
        <f t="shared" si="28"/>
        <v>2029</v>
      </c>
      <c r="BI25" s="256">
        <v>0</v>
      </c>
      <c r="BJ25" s="265">
        <f t="shared" si="3"/>
        <v>880</v>
      </c>
      <c r="BK25" s="263">
        <f t="shared" si="29"/>
        <v>9.2919999999999998</v>
      </c>
      <c r="BL25" s="256">
        <f t="shared" si="43"/>
        <v>8177</v>
      </c>
      <c r="BM25" s="263">
        <f t="shared" si="30"/>
        <v>0.185</v>
      </c>
      <c r="BN25" s="283">
        <f t="shared" si="48"/>
        <v>20912</v>
      </c>
      <c r="BO25" s="264"/>
      <c r="BP25" s="256">
        <f t="shared" si="4"/>
        <v>29089</v>
      </c>
      <c r="BR25" s="256">
        <f t="shared" si="49"/>
        <v>0</v>
      </c>
      <c r="BS25" s="256"/>
      <c r="BT25" s="256">
        <f t="shared" si="31"/>
        <v>29089</v>
      </c>
      <c r="BW25" s="233">
        <f t="shared" si="32"/>
        <v>2029</v>
      </c>
      <c r="BX25" s="256">
        <f t="shared" si="5"/>
        <v>3205</v>
      </c>
      <c r="BY25" s="265">
        <f t="shared" si="33"/>
        <v>1461</v>
      </c>
      <c r="BZ25" s="266">
        <f t="shared" si="34"/>
        <v>4748</v>
      </c>
      <c r="CA25" s="256">
        <f t="shared" si="35"/>
        <v>9414</v>
      </c>
      <c r="CC25" s="256">
        <f t="shared" si="36"/>
        <v>0</v>
      </c>
      <c r="CD25" s="256">
        <f t="shared" si="36"/>
        <v>0</v>
      </c>
      <c r="CE25" s="256">
        <f t="shared" si="37"/>
        <v>0</v>
      </c>
      <c r="CF25" s="256"/>
      <c r="CG25" s="256">
        <f t="shared" si="44"/>
        <v>9414</v>
      </c>
      <c r="DB25" s="178"/>
    </row>
    <row r="26" spans="1:106">
      <c r="A26" s="180" t="s">
        <v>245</v>
      </c>
      <c r="C26" s="221">
        <f>+'Gas Input Table Summary'!$D$18</f>
        <v>0</v>
      </c>
      <c r="F26" s="236"/>
      <c r="G26" s="237"/>
      <c r="H26" s="237"/>
      <c r="J26" s="178">
        <f t="shared" si="6"/>
        <v>13</v>
      </c>
      <c r="L26" s="233">
        <f t="shared" si="7"/>
        <v>2030</v>
      </c>
      <c r="M26" s="238">
        <f t="shared" si="45"/>
        <v>880</v>
      </c>
      <c r="N26" s="253">
        <f>ROUND($C$17*(1+$C$18)^J26,3)</f>
        <v>3.7690000000000001</v>
      </c>
      <c r="O26" s="381">
        <f t="shared" si="39"/>
        <v>3317</v>
      </c>
      <c r="P26" s="253">
        <f t="shared" si="0"/>
        <v>0</v>
      </c>
      <c r="Q26" s="254">
        <f t="shared" si="8"/>
        <v>0</v>
      </c>
      <c r="R26" s="382">
        <f t="shared" si="40"/>
        <v>3317</v>
      </c>
      <c r="S26" s="377">
        <f t="shared" si="9"/>
        <v>8.8000000000000007</v>
      </c>
      <c r="T26" s="254">
        <f t="shared" si="10"/>
        <v>168</v>
      </c>
      <c r="U26" s="383">
        <f t="shared" si="41"/>
        <v>1478</v>
      </c>
      <c r="V26" s="238">
        <f t="shared" si="11"/>
        <v>4795</v>
      </c>
      <c r="W26" s="255">
        <f t="shared" si="12"/>
        <v>2.7280000000000002</v>
      </c>
      <c r="X26" s="256">
        <f t="shared" si="46"/>
        <v>1897</v>
      </c>
      <c r="Y26" s="256">
        <v>0</v>
      </c>
      <c r="Z26" s="256">
        <v>0</v>
      </c>
      <c r="AA26" s="254">
        <f t="shared" si="13"/>
        <v>1897</v>
      </c>
      <c r="AB26" s="256">
        <f t="shared" si="14"/>
        <v>2898</v>
      </c>
      <c r="AE26" s="233">
        <f t="shared" si="15"/>
        <v>2030</v>
      </c>
      <c r="AF26" s="256">
        <f t="shared" si="16"/>
        <v>3317</v>
      </c>
      <c r="AG26" s="236">
        <f t="shared" si="17"/>
        <v>1478</v>
      </c>
      <c r="AH26" s="256">
        <f t="shared" si="42"/>
        <v>4795</v>
      </c>
      <c r="AJ26" s="257">
        <f t="shared" si="18"/>
        <v>0</v>
      </c>
      <c r="AK26" s="257">
        <f t="shared" si="18"/>
        <v>0</v>
      </c>
      <c r="AL26" s="258">
        <f t="shared" si="19"/>
        <v>0</v>
      </c>
      <c r="AN26" s="259">
        <f t="shared" si="20"/>
        <v>4795</v>
      </c>
      <c r="AQ26" s="233">
        <f t="shared" si="21"/>
        <v>2030</v>
      </c>
      <c r="AR26" s="256">
        <f t="shared" si="1"/>
        <v>3317</v>
      </c>
      <c r="AS26" s="256">
        <f t="shared" si="2"/>
        <v>1478</v>
      </c>
      <c r="AT26" s="260">
        <f t="shared" si="22"/>
        <v>4.3999999999999997E-2</v>
      </c>
      <c r="AU26" s="283">
        <f t="shared" si="47"/>
        <v>4974</v>
      </c>
      <c r="AV26" s="253">
        <f t="shared" si="23"/>
        <v>0.502</v>
      </c>
      <c r="AW26" s="256">
        <f>ROUND(AV26*M26,0)</f>
        <v>442</v>
      </c>
      <c r="AX26" s="260"/>
      <c r="AY26" s="261"/>
      <c r="AZ26" s="256">
        <f t="shared" si="25"/>
        <v>10211</v>
      </c>
      <c r="BA26" s="246"/>
      <c r="BB26" s="256">
        <v>0</v>
      </c>
      <c r="BC26" s="256">
        <v>0</v>
      </c>
      <c r="BD26" s="262">
        <f t="shared" si="26"/>
        <v>0</v>
      </c>
      <c r="BE26" s="256">
        <f t="shared" si="27"/>
        <v>10211</v>
      </c>
      <c r="BH26" s="233">
        <f t="shared" si="28"/>
        <v>2030</v>
      </c>
      <c r="BI26" s="256">
        <v>0</v>
      </c>
      <c r="BJ26" s="265">
        <f t="shared" si="3"/>
        <v>880</v>
      </c>
      <c r="BK26" s="263">
        <f t="shared" si="29"/>
        <v>9.6170000000000009</v>
      </c>
      <c r="BL26" s="256">
        <f t="shared" si="43"/>
        <v>8463</v>
      </c>
      <c r="BM26" s="263">
        <f t="shared" si="30"/>
        <v>0.191</v>
      </c>
      <c r="BN26" s="283">
        <f t="shared" si="48"/>
        <v>21591</v>
      </c>
      <c r="BO26" s="264"/>
      <c r="BP26" s="256">
        <f t="shared" si="4"/>
        <v>30054</v>
      </c>
      <c r="BR26" s="256">
        <f t="shared" si="49"/>
        <v>0</v>
      </c>
      <c r="BS26" s="256"/>
      <c r="BT26" s="256">
        <f t="shared" si="31"/>
        <v>30054</v>
      </c>
      <c r="BW26" s="233">
        <f t="shared" si="32"/>
        <v>2030</v>
      </c>
      <c r="BX26" s="256">
        <f t="shared" si="5"/>
        <v>3317</v>
      </c>
      <c r="BY26" s="265">
        <f t="shared" si="33"/>
        <v>1478</v>
      </c>
      <c r="BZ26" s="266">
        <f t="shared" si="34"/>
        <v>4974</v>
      </c>
      <c r="CA26" s="256">
        <f t="shared" si="35"/>
        <v>9769</v>
      </c>
      <c r="CC26" s="256">
        <f t="shared" si="36"/>
        <v>0</v>
      </c>
      <c r="CD26" s="256">
        <f t="shared" si="36"/>
        <v>0</v>
      </c>
      <c r="CE26" s="256">
        <f t="shared" si="37"/>
        <v>0</v>
      </c>
      <c r="CF26" s="256"/>
      <c r="CG26" s="256">
        <f t="shared" si="44"/>
        <v>9769</v>
      </c>
      <c r="DB26" s="178"/>
    </row>
    <row r="27" spans="1:106">
      <c r="A27" s="180"/>
      <c r="C27" s="221"/>
      <c r="E27" s="180" t="s">
        <v>289</v>
      </c>
      <c r="F27" s="265">
        <f>+'Database Inputs'!H10</f>
        <v>720</v>
      </c>
      <c r="G27" s="386"/>
      <c r="H27" s="386"/>
      <c r="J27" s="178">
        <f t="shared" si="6"/>
        <v>14</v>
      </c>
      <c r="L27" s="233">
        <f t="shared" si="7"/>
        <v>2031</v>
      </c>
      <c r="M27" s="238">
        <f t="shared" si="45"/>
        <v>880</v>
      </c>
      <c r="N27" s="253">
        <f t="shared" si="38"/>
        <v>3.9009999999999998</v>
      </c>
      <c r="O27" s="381">
        <f t="shared" si="39"/>
        <v>3433</v>
      </c>
      <c r="P27" s="253">
        <f t="shared" si="0"/>
        <v>0</v>
      </c>
      <c r="Q27" s="254">
        <f t="shared" si="8"/>
        <v>0</v>
      </c>
      <c r="R27" s="382">
        <f t="shared" si="40"/>
        <v>3433</v>
      </c>
      <c r="S27" s="377">
        <f t="shared" si="9"/>
        <v>8.8000000000000007</v>
      </c>
      <c r="T27" s="254">
        <f t="shared" si="10"/>
        <v>170</v>
      </c>
      <c r="U27" s="383">
        <f>ROUND(S27*T27,0)</f>
        <v>1496</v>
      </c>
      <c r="V27" s="238">
        <f t="shared" si="11"/>
        <v>4929</v>
      </c>
      <c r="W27" s="255">
        <f>ROUND($H$36*(1+$C$11)^J27,3)</f>
        <v>2.823</v>
      </c>
      <c r="X27" s="256">
        <f t="shared" si="46"/>
        <v>1963</v>
      </c>
      <c r="Y27" s="256">
        <v>0</v>
      </c>
      <c r="Z27" s="256">
        <v>0</v>
      </c>
      <c r="AA27" s="254">
        <f t="shared" si="13"/>
        <v>1963</v>
      </c>
      <c r="AB27" s="256">
        <f t="shared" si="14"/>
        <v>2966</v>
      </c>
      <c r="AE27" s="233">
        <f t="shared" si="15"/>
        <v>2031</v>
      </c>
      <c r="AF27" s="256">
        <f t="shared" si="16"/>
        <v>3433</v>
      </c>
      <c r="AG27" s="236">
        <f t="shared" si="17"/>
        <v>1496</v>
      </c>
      <c r="AH27" s="256">
        <f t="shared" si="42"/>
        <v>4929</v>
      </c>
      <c r="AJ27" s="257">
        <f t="shared" si="18"/>
        <v>0</v>
      </c>
      <c r="AK27" s="257">
        <f t="shared" si="18"/>
        <v>0</v>
      </c>
      <c r="AL27" s="258">
        <f t="shared" si="19"/>
        <v>0</v>
      </c>
      <c r="AN27" s="259">
        <f t="shared" si="20"/>
        <v>4929</v>
      </c>
      <c r="AQ27" s="233">
        <f t="shared" si="21"/>
        <v>2031</v>
      </c>
      <c r="AR27" s="256">
        <f t="shared" si="1"/>
        <v>3433</v>
      </c>
      <c r="AS27" s="256">
        <f t="shared" si="2"/>
        <v>1496</v>
      </c>
      <c r="AT27" s="260">
        <f t="shared" si="22"/>
        <v>4.4999999999999998E-2</v>
      </c>
      <c r="AU27" s="283">
        <f t="shared" si="47"/>
        <v>5087</v>
      </c>
      <c r="AV27" s="253">
        <f t="shared" si="23"/>
        <v>0.51300000000000001</v>
      </c>
      <c r="AW27" s="256">
        <f t="shared" si="24"/>
        <v>451</v>
      </c>
      <c r="AX27" s="260"/>
      <c r="AY27" s="261"/>
      <c r="AZ27" s="256">
        <f t="shared" si="25"/>
        <v>10467</v>
      </c>
      <c r="BA27" s="246"/>
      <c r="BB27" s="256">
        <v>0</v>
      </c>
      <c r="BC27" s="256">
        <v>0</v>
      </c>
      <c r="BD27" s="262">
        <f t="shared" si="26"/>
        <v>0</v>
      </c>
      <c r="BE27" s="256">
        <f t="shared" si="27"/>
        <v>10467</v>
      </c>
      <c r="BH27" s="233">
        <f t="shared" si="28"/>
        <v>2031</v>
      </c>
      <c r="BI27" s="256">
        <v>0</v>
      </c>
      <c r="BJ27" s="265">
        <f t="shared" si="3"/>
        <v>880</v>
      </c>
      <c r="BK27" s="263">
        <f t="shared" si="29"/>
        <v>9.9529999999999994</v>
      </c>
      <c r="BL27" s="256">
        <f t="shared" si="43"/>
        <v>8759</v>
      </c>
      <c r="BM27" s="263">
        <f t="shared" si="30"/>
        <v>0.19800000000000001</v>
      </c>
      <c r="BN27" s="283">
        <f t="shared" si="48"/>
        <v>22382</v>
      </c>
      <c r="BO27" s="264"/>
      <c r="BP27" s="256">
        <f t="shared" si="4"/>
        <v>31141</v>
      </c>
      <c r="BR27" s="256">
        <f t="shared" si="49"/>
        <v>0</v>
      </c>
      <c r="BS27" s="256"/>
      <c r="BT27" s="256">
        <f t="shared" si="31"/>
        <v>31141</v>
      </c>
      <c r="BW27" s="233">
        <f t="shared" si="32"/>
        <v>2031</v>
      </c>
      <c r="BX27" s="256">
        <f t="shared" si="5"/>
        <v>3433</v>
      </c>
      <c r="BY27" s="265">
        <f t="shared" si="33"/>
        <v>1496</v>
      </c>
      <c r="BZ27" s="266">
        <f t="shared" si="34"/>
        <v>5087</v>
      </c>
      <c r="CA27" s="256">
        <f t="shared" si="35"/>
        <v>10016</v>
      </c>
      <c r="CC27" s="256">
        <f t="shared" si="36"/>
        <v>0</v>
      </c>
      <c r="CD27" s="256">
        <f t="shared" si="36"/>
        <v>0</v>
      </c>
      <c r="CE27" s="256">
        <f t="shared" si="37"/>
        <v>0</v>
      </c>
      <c r="CF27" s="256"/>
      <c r="CG27" s="256">
        <f t="shared" si="44"/>
        <v>10016</v>
      </c>
      <c r="DB27" s="178"/>
    </row>
    <row r="28" spans="1:106">
      <c r="A28" s="180" t="s">
        <v>290</v>
      </c>
      <c r="C28" s="375">
        <f>+'Gas Input Table Summary'!$D$19</f>
        <v>2.6630000000000001E-2</v>
      </c>
      <c r="E28" s="180" t="s">
        <v>291</v>
      </c>
      <c r="F28" s="265">
        <v>0</v>
      </c>
      <c r="G28" s="386"/>
      <c r="H28" s="386"/>
      <c r="J28" s="178">
        <f t="shared" si="6"/>
        <v>15</v>
      </c>
      <c r="L28" s="233">
        <f t="shared" si="7"/>
        <v>2032</v>
      </c>
      <c r="M28" s="238">
        <f t="shared" si="45"/>
        <v>880</v>
      </c>
      <c r="N28" s="253">
        <f t="shared" si="38"/>
        <v>4.0380000000000003</v>
      </c>
      <c r="O28" s="381">
        <f t="shared" si="39"/>
        <v>3553</v>
      </c>
      <c r="P28" s="253">
        <f t="shared" si="0"/>
        <v>0</v>
      </c>
      <c r="Q28" s="254">
        <f t="shared" si="8"/>
        <v>0</v>
      </c>
      <c r="R28" s="382">
        <f t="shared" si="40"/>
        <v>3553</v>
      </c>
      <c r="S28" s="377">
        <f t="shared" si="9"/>
        <v>8.8000000000000007</v>
      </c>
      <c r="T28" s="254">
        <f t="shared" si="10"/>
        <v>171</v>
      </c>
      <c r="U28" s="383">
        <f t="shared" si="41"/>
        <v>1505</v>
      </c>
      <c r="V28" s="238">
        <f t="shared" si="11"/>
        <v>5058</v>
      </c>
      <c r="W28" s="255">
        <f t="shared" si="12"/>
        <v>2.9220000000000002</v>
      </c>
      <c r="X28" s="256">
        <f t="shared" si="46"/>
        <v>2031</v>
      </c>
      <c r="Y28" s="256">
        <v>0</v>
      </c>
      <c r="Z28" s="256">
        <v>0</v>
      </c>
      <c r="AA28" s="254">
        <f t="shared" si="13"/>
        <v>2031</v>
      </c>
      <c r="AB28" s="256">
        <f t="shared" si="14"/>
        <v>3027</v>
      </c>
      <c r="AE28" s="233">
        <f t="shared" si="15"/>
        <v>2032</v>
      </c>
      <c r="AF28" s="256">
        <f t="shared" si="16"/>
        <v>3553</v>
      </c>
      <c r="AG28" s="236">
        <f t="shared" si="17"/>
        <v>1505</v>
      </c>
      <c r="AH28" s="256">
        <f t="shared" si="42"/>
        <v>5058</v>
      </c>
      <c r="AJ28" s="257">
        <f t="shared" si="18"/>
        <v>0</v>
      </c>
      <c r="AK28" s="257">
        <f t="shared" si="18"/>
        <v>0</v>
      </c>
      <c r="AL28" s="258">
        <f t="shared" si="19"/>
        <v>0</v>
      </c>
      <c r="AN28" s="259">
        <f t="shared" si="20"/>
        <v>5058</v>
      </c>
      <c r="AQ28" s="233">
        <f t="shared" si="21"/>
        <v>2032</v>
      </c>
      <c r="AR28" s="256">
        <f t="shared" si="1"/>
        <v>3553</v>
      </c>
      <c r="AS28" s="256">
        <f t="shared" si="2"/>
        <v>1505</v>
      </c>
      <c r="AT28" s="260">
        <f t="shared" si="22"/>
        <v>4.7E-2</v>
      </c>
      <c r="AU28" s="283">
        <f t="shared" si="47"/>
        <v>5313</v>
      </c>
      <c r="AV28" s="253">
        <f t="shared" si="23"/>
        <v>0.52400000000000002</v>
      </c>
      <c r="AW28" s="256">
        <f t="shared" si="24"/>
        <v>461</v>
      </c>
      <c r="AX28" s="260"/>
      <c r="AY28" s="261"/>
      <c r="AZ28" s="256">
        <f t="shared" si="25"/>
        <v>10832</v>
      </c>
      <c r="BA28" s="246"/>
      <c r="BB28" s="256">
        <v>0</v>
      </c>
      <c r="BC28" s="256">
        <v>0</v>
      </c>
      <c r="BD28" s="262">
        <f t="shared" si="26"/>
        <v>0</v>
      </c>
      <c r="BE28" s="256">
        <f t="shared" si="27"/>
        <v>10832</v>
      </c>
      <c r="BH28" s="233">
        <f t="shared" si="28"/>
        <v>2032</v>
      </c>
      <c r="BI28" s="256">
        <v>0</v>
      </c>
      <c r="BJ28" s="265">
        <f t="shared" si="3"/>
        <v>880</v>
      </c>
      <c r="BK28" s="263">
        <f t="shared" si="29"/>
        <v>10.302</v>
      </c>
      <c r="BL28" s="256">
        <f t="shared" si="43"/>
        <v>9066</v>
      </c>
      <c r="BM28" s="263">
        <f t="shared" si="30"/>
        <v>0.20499999999999999</v>
      </c>
      <c r="BN28" s="283">
        <f t="shared" si="48"/>
        <v>23173</v>
      </c>
      <c r="BO28" s="264"/>
      <c r="BP28" s="256">
        <f t="shared" si="4"/>
        <v>32239</v>
      </c>
      <c r="BR28" s="256">
        <f t="shared" si="49"/>
        <v>0</v>
      </c>
      <c r="BS28" s="256"/>
      <c r="BT28" s="256">
        <f t="shared" si="31"/>
        <v>32239</v>
      </c>
      <c r="BW28" s="233">
        <f t="shared" si="32"/>
        <v>2032</v>
      </c>
      <c r="BX28" s="256">
        <f t="shared" si="5"/>
        <v>3553</v>
      </c>
      <c r="BY28" s="265">
        <f t="shared" si="33"/>
        <v>1505</v>
      </c>
      <c r="BZ28" s="266">
        <f t="shared" si="34"/>
        <v>5313</v>
      </c>
      <c r="CA28" s="256">
        <f t="shared" si="35"/>
        <v>10371</v>
      </c>
      <c r="CC28" s="256">
        <f t="shared" si="36"/>
        <v>0</v>
      </c>
      <c r="CD28" s="256">
        <f t="shared" si="36"/>
        <v>0</v>
      </c>
      <c r="CE28" s="256">
        <f t="shared" si="37"/>
        <v>0</v>
      </c>
      <c r="CF28" s="256"/>
      <c r="CG28" s="256">
        <f t="shared" si="44"/>
        <v>10371</v>
      </c>
      <c r="DB28" s="178"/>
    </row>
    <row r="29" spans="1:106">
      <c r="A29" s="180" t="s">
        <v>277</v>
      </c>
      <c r="C29" s="221">
        <f>+'Gas Input Table Summary'!$D$20</f>
        <v>3.5000000000000003E-2</v>
      </c>
      <c r="E29" s="180"/>
      <c r="F29" s="265"/>
      <c r="G29" s="238"/>
      <c r="H29" s="238"/>
      <c r="J29" s="178">
        <f t="shared" si="6"/>
        <v>16</v>
      </c>
      <c r="L29" s="233">
        <f t="shared" si="7"/>
        <v>2033</v>
      </c>
      <c r="M29" s="238">
        <f t="shared" si="45"/>
        <v>880</v>
      </c>
      <c r="N29" s="253">
        <f t="shared" si="38"/>
        <v>4.1790000000000003</v>
      </c>
      <c r="O29" s="381">
        <f t="shared" si="39"/>
        <v>3678</v>
      </c>
      <c r="P29" s="253">
        <f t="shared" si="0"/>
        <v>0</v>
      </c>
      <c r="Q29" s="254">
        <f t="shared" si="8"/>
        <v>0</v>
      </c>
      <c r="R29" s="382">
        <f t="shared" si="40"/>
        <v>3678</v>
      </c>
      <c r="S29" s="377">
        <f t="shared" si="9"/>
        <v>8.8000000000000007</v>
      </c>
      <c r="T29" s="254">
        <f t="shared" si="10"/>
        <v>173</v>
      </c>
      <c r="U29" s="383">
        <f t="shared" si="41"/>
        <v>1522</v>
      </c>
      <c r="V29" s="238">
        <f t="shared" si="11"/>
        <v>5200</v>
      </c>
      <c r="W29" s="255">
        <f t="shared" si="12"/>
        <v>3.024</v>
      </c>
      <c r="X29" s="256">
        <f>ROUND((1-$H$38)*(W29*M29),0)</f>
        <v>2102</v>
      </c>
      <c r="Y29" s="278">
        <v>0</v>
      </c>
      <c r="Z29" s="278">
        <v>0</v>
      </c>
      <c r="AA29" s="287">
        <f t="shared" si="13"/>
        <v>2102</v>
      </c>
      <c r="AB29" s="278">
        <f t="shared" si="14"/>
        <v>3098</v>
      </c>
      <c r="AE29" s="233">
        <f t="shared" si="15"/>
        <v>2033</v>
      </c>
      <c r="AF29" s="256">
        <f t="shared" si="16"/>
        <v>3678</v>
      </c>
      <c r="AG29" s="236">
        <f t="shared" si="17"/>
        <v>1522</v>
      </c>
      <c r="AH29" s="256">
        <f t="shared" si="42"/>
        <v>5200</v>
      </c>
      <c r="AJ29" s="257">
        <f t="shared" si="18"/>
        <v>0</v>
      </c>
      <c r="AK29" s="257">
        <f t="shared" si="18"/>
        <v>0</v>
      </c>
      <c r="AL29" s="258">
        <f t="shared" si="19"/>
        <v>0</v>
      </c>
      <c r="AN29" s="259">
        <f t="shared" si="20"/>
        <v>5200</v>
      </c>
      <c r="AQ29" s="233">
        <f t="shared" si="21"/>
        <v>2033</v>
      </c>
      <c r="AR29" s="278">
        <f t="shared" si="1"/>
        <v>3678</v>
      </c>
      <c r="AS29" s="256">
        <f t="shared" si="2"/>
        <v>1522</v>
      </c>
      <c r="AT29" s="260">
        <f t="shared" si="22"/>
        <v>4.9000000000000002E-2</v>
      </c>
      <c r="AU29" s="283">
        <f t="shared" si="47"/>
        <v>5539</v>
      </c>
      <c r="AV29" s="253">
        <f t="shared" si="23"/>
        <v>0.53500000000000003</v>
      </c>
      <c r="AW29" s="256">
        <f t="shared" si="24"/>
        <v>471</v>
      </c>
      <c r="AX29" s="260"/>
      <c r="AY29" s="261"/>
      <c r="AZ29" s="278">
        <f t="shared" si="25"/>
        <v>11210</v>
      </c>
      <c r="BA29" s="246"/>
      <c r="BB29" s="278">
        <v>0</v>
      </c>
      <c r="BC29" s="256">
        <v>0</v>
      </c>
      <c r="BD29" s="262">
        <f t="shared" si="26"/>
        <v>0</v>
      </c>
      <c r="BE29" s="278">
        <f t="shared" si="27"/>
        <v>11210</v>
      </c>
      <c r="BH29" s="233">
        <f t="shared" si="28"/>
        <v>2033</v>
      </c>
      <c r="BI29" s="256">
        <v>0</v>
      </c>
      <c r="BJ29" s="265">
        <f t="shared" si="3"/>
        <v>880</v>
      </c>
      <c r="BK29" s="263">
        <f t="shared" si="29"/>
        <v>10.662000000000001</v>
      </c>
      <c r="BL29" s="256">
        <f t="shared" si="43"/>
        <v>9383</v>
      </c>
      <c r="BM29" s="263">
        <f t="shared" si="30"/>
        <v>0.21199999999999999</v>
      </c>
      <c r="BN29" s="283">
        <f t="shared" si="48"/>
        <v>23964</v>
      </c>
      <c r="BO29" s="264"/>
      <c r="BP29" s="256">
        <f t="shared" si="4"/>
        <v>33347</v>
      </c>
      <c r="BR29" s="256">
        <f t="shared" si="49"/>
        <v>0</v>
      </c>
      <c r="BS29" s="256"/>
      <c r="BT29" s="256">
        <f t="shared" si="31"/>
        <v>33347</v>
      </c>
      <c r="BW29" s="233">
        <f t="shared" si="32"/>
        <v>2033</v>
      </c>
      <c r="BX29" s="256">
        <f t="shared" si="5"/>
        <v>3678</v>
      </c>
      <c r="BY29" s="265">
        <f t="shared" si="33"/>
        <v>1522</v>
      </c>
      <c r="BZ29" s="266">
        <f t="shared" si="34"/>
        <v>5539</v>
      </c>
      <c r="CA29" s="256">
        <f t="shared" si="35"/>
        <v>10739</v>
      </c>
      <c r="CC29" s="256">
        <f t="shared" si="36"/>
        <v>0</v>
      </c>
      <c r="CD29" s="256">
        <f t="shared" si="36"/>
        <v>0</v>
      </c>
      <c r="CE29" s="256">
        <f t="shared" si="37"/>
        <v>0</v>
      </c>
      <c r="CF29" s="256"/>
      <c r="CG29" s="256">
        <f t="shared" si="44"/>
        <v>10739</v>
      </c>
      <c r="DB29" s="178"/>
    </row>
    <row r="30" spans="1:106">
      <c r="E30" s="180" t="s">
        <v>292</v>
      </c>
      <c r="F30" s="293">
        <f>ROUND('Database Inputs'!C10,0)</f>
        <v>157</v>
      </c>
      <c r="G30" s="387"/>
      <c r="H30" s="387"/>
      <c r="J30" s="178">
        <f t="shared" si="6"/>
        <v>17</v>
      </c>
      <c r="L30" s="233">
        <f t="shared" si="7"/>
        <v>2034</v>
      </c>
      <c r="M30" s="238">
        <f t="shared" si="45"/>
        <v>880</v>
      </c>
      <c r="N30" s="253">
        <f t="shared" si="38"/>
        <v>4.3250000000000002</v>
      </c>
      <c r="O30" s="381">
        <f t="shared" si="39"/>
        <v>3806</v>
      </c>
      <c r="P30" s="253">
        <f t="shared" si="0"/>
        <v>0</v>
      </c>
      <c r="Q30" s="254">
        <f t="shared" si="8"/>
        <v>0</v>
      </c>
      <c r="R30" s="382">
        <f t="shared" si="40"/>
        <v>3806</v>
      </c>
      <c r="S30" s="377">
        <f t="shared" si="9"/>
        <v>8.8000000000000007</v>
      </c>
      <c r="T30" s="254">
        <f t="shared" si="10"/>
        <v>175</v>
      </c>
      <c r="U30" s="383">
        <f t="shared" si="41"/>
        <v>1540</v>
      </c>
      <c r="V30" s="238">
        <f>ROUND(+U30+R30,0)</f>
        <v>5346</v>
      </c>
      <c r="W30" s="255">
        <f t="shared" si="12"/>
        <v>3.13</v>
      </c>
      <c r="X30" s="256">
        <f>ROUND((1-$H$38)*(W30*M30),0)</f>
        <v>2176</v>
      </c>
      <c r="Y30" s="278">
        <v>0</v>
      </c>
      <c r="Z30" s="278">
        <v>0</v>
      </c>
      <c r="AA30" s="287">
        <f t="shared" si="13"/>
        <v>2176</v>
      </c>
      <c r="AB30" s="278">
        <f t="shared" si="14"/>
        <v>3170</v>
      </c>
      <c r="AE30" s="233">
        <f t="shared" si="15"/>
        <v>2034</v>
      </c>
      <c r="AF30" s="256">
        <f t="shared" si="16"/>
        <v>3806</v>
      </c>
      <c r="AG30" s="236">
        <f t="shared" si="17"/>
        <v>1540</v>
      </c>
      <c r="AH30" s="256">
        <f t="shared" si="42"/>
        <v>5346</v>
      </c>
      <c r="AJ30" s="257">
        <f t="shared" si="18"/>
        <v>0</v>
      </c>
      <c r="AK30" s="257">
        <f t="shared" si="18"/>
        <v>0</v>
      </c>
      <c r="AL30" s="258">
        <f t="shared" si="19"/>
        <v>0</v>
      </c>
      <c r="AN30" s="259">
        <f t="shared" si="20"/>
        <v>5346</v>
      </c>
      <c r="AQ30" s="233">
        <f t="shared" si="21"/>
        <v>2034</v>
      </c>
      <c r="AR30" s="278">
        <f t="shared" si="1"/>
        <v>3806</v>
      </c>
      <c r="AS30" s="256">
        <f t="shared" si="2"/>
        <v>1540</v>
      </c>
      <c r="AT30" s="260">
        <f t="shared" si="22"/>
        <v>0.05</v>
      </c>
      <c r="AU30" s="283">
        <f t="shared" si="47"/>
        <v>5652</v>
      </c>
      <c r="AV30" s="253">
        <f t="shared" si="23"/>
        <v>0.54600000000000004</v>
      </c>
      <c r="AW30" s="256">
        <f t="shared" si="24"/>
        <v>480</v>
      </c>
      <c r="AX30" s="260"/>
      <c r="AY30" s="261"/>
      <c r="AZ30" s="278">
        <f t="shared" si="25"/>
        <v>11478</v>
      </c>
      <c r="BA30" s="246"/>
      <c r="BB30" s="278">
        <v>0</v>
      </c>
      <c r="BC30" s="256">
        <v>0</v>
      </c>
      <c r="BD30" s="262">
        <f t="shared" si="26"/>
        <v>0</v>
      </c>
      <c r="BE30" s="278">
        <f t="shared" si="27"/>
        <v>11478</v>
      </c>
      <c r="BH30" s="233">
        <f t="shared" si="28"/>
        <v>2034</v>
      </c>
      <c r="BI30" s="256">
        <v>0</v>
      </c>
      <c r="BJ30" s="265">
        <f t="shared" si="3"/>
        <v>880</v>
      </c>
      <c r="BK30" s="263">
        <f t="shared" si="29"/>
        <v>11.035</v>
      </c>
      <c r="BL30" s="256">
        <f t="shared" si="43"/>
        <v>9711</v>
      </c>
      <c r="BM30" s="263">
        <f t="shared" si="30"/>
        <v>0.22</v>
      </c>
      <c r="BN30" s="283">
        <f t="shared" si="48"/>
        <v>24869</v>
      </c>
      <c r="BO30" s="264"/>
      <c r="BP30" s="256">
        <f t="shared" si="4"/>
        <v>34580</v>
      </c>
      <c r="BR30" s="256">
        <f t="shared" si="49"/>
        <v>0</v>
      </c>
      <c r="BS30" s="256"/>
      <c r="BT30" s="256">
        <f t="shared" si="31"/>
        <v>34580</v>
      </c>
      <c r="BW30" s="233">
        <f t="shared" si="32"/>
        <v>2034</v>
      </c>
      <c r="BX30" s="256">
        <f t="shared" si="5"/>
        <v>3806</v>
      </c>
      <c r="BY30" s="265">
        <f t="shared" si="33"/>
        <v>1540</v>
      </c>
      <c r="BZ30" s="266">
        <f t="shared" si="34"/>
        <v>5652</v>
      </c>
      <c r="CA30" s="256">
        <f t="shared" si="35"/>
        <v>10998</v>
      </c>
      <c r="CC30" s="256">
        <f t="shared" si="36"/>
        <v>0</v>
      </c>
      <c r="CD30" s="256">
        <f t="shared" si="36"/>
        <v>0</v>
      </c>
      <c r="CE30" s="256">
        <f t="shared" si="37"/>
        <v>0</v>
      </c>
      <c r="CF30" s="256"/>
      <c r="CG30" s="256">
        <f t="shared" si="44"/>
        <v>10998</v>
      </c>
      <c r="DB30" s="178">
        <f>$J18</f>
        <v>5</v>
      </c>
    </row>
    <row r="31" spans="1:106">
      <c r="A31" s="176" t="s">
        <v>293</v>
      </c>
      <c r="C31" s="224">
        <f>+'Gas Input Table Summary'!$D$21</f>
        <v>5.0999999999999997E-2</v>
      </c>
      <c r="F31" s="236"/>
      <c r="G31" s="237"/>
      <c r="H31" s="237"/>
      <c r="J31" s="178">
        <f t="shared" si="6"/>
        <v>18</v>
      </c>
      <c r="L31" s="233">
        <f t="shared" si="7"/>
        <v>2035</v>
      </c>
      <c r="M31" s="238">
        <f>ROUND(IF($C$47+$F$23&gt;L31,$F$25*$F$30,0)+IF($C$48+$G$23&gt;L31,$G$25*$G$30,0)+IF($C$49+$H$23&gt;L31,$H$25*$H$30,0),0)</f>
        <v>880</v>
      </c>
      <c r="N31" s="253">
        <f t="shared" si="38"/>
        <v>4.4770000000000003</v>
      </c>
      <c r="O31" s="381">
        <f t="shared" si="39"/>
        <v>3940</v>
      </c>
      <c r="P31" s="253">
        <f t="shared" si="0"/>
        <v>0</v>
      </c>
      <c r="Q31" s="254">
        <f t="shared" si="8"/>
        <v>0</v>
      </c>
      <c r="R31" s="382">
        <f t="shared" si="40"/>
        <v>3940</v>
      </c>
      <c r="S31" s="377">
        <f t="shared" si="9"/>
        <v>8.8000000000000007</v>
      </c>
      <c r="T31" s="254">
        <f t="shared" si="10"/>
        <v>177</v>
      </c>
      <c r="U31" s="383">
        <f t="shared" si="41"/>
        <v>1558</v>
      </c>
      <c r="V31" s="238">
        <f>ROUND(+U31+R31,0)</f>
        <v>5498</v>
      </c>
      <c r="W31" s="255">
        <f t="shared" si="12"/>
        <v>3.2389999999999999</v>
      </c>
      <c r="X31" s="256">
        <f t="shared" si="46"/>
        <v>2252</v>
      </c>
      <c r="Y31" s="278">
        <v>0</v>
      </c>
      <c r="Z31" s="278">
        <v>0</v>
      </c>
      <c r="AA31" s="287">
        <f t="shared" si="13"/>
        <v>2252</v>
      </c>
      <c r="AB31" s="278">
        <f t="shared" si="14"/>
        <v>3246</v>
      </c>
      <c r="AE31" s="233">
        <f t="shared" si="15"/>
        <v>2035</v>
      </c>
      <c r="AF31" s="256">
        <f t="shared" si="16"/>
        <v>3940</v>
      </c>
      <c r="AG31" s="236">
        <f t="shared" si="17"/>
        <v>1558</v>
      </c>
      <c r="AH31" s="256">
        <f t="shared" si="42"/>
        <v>5498</v>
      </c>
      <c r="AJ31" s="257">
        <f t="shared" si="18"/>
        <v>0</v>
      </c>
      <c r="AK31" s="257">
        <f t="shared" si="18"/>
        <v>0</v>
      </c>
      <c r="AL31" s="258">
        <f t="shared" si="19"/>
        <v>0</v>
      </c>
      <c r="AN31" s="259">
        <f t="shared" si="20"/>
        <v>5498</v>
      </c>
      <c r="AQ31" s="233">
        <f t="shared" si="21"/>
        <v>2035</v>
      </c>
      <c r="AR31" s="278">
        <f t="shared" si="1"/>
        <v>3940</v>
      </c>
      <c r="AS31" s="256">
        <f t="shared" si="2"/>
        <v>1558</v>
      </c>
      <c r="AT31" s="260">
        <f t="shared" si="22"/>
        <v>5.1999999999999998E-2</v>
      </c>
      <c r="AU31" s="283">
        <f t="shared" si="47"/>
        <v>5878</v>
      </c>
      <c r="AV31" s="253">
        <f t="shared" si="23"/>
        <v>0.55800000000000005</v>
      </c>
      <c r="AW31" s="256">
        <f t="shared" si="24"/>
        <v>491</v>
      </c>
      <c r="AX31" s="260"/>
      <c r="AY31" s="261"/>
      <c r="AZ31" s="278">
        <f t="shared" si="25"/>
        <v>11867</v>
      </c>
      <c r="BA31" s="246"/>
      <c r="BB31" s="278">
        <v>0</v>
      </c>
      <c r="BC31" s="256">
        <v>0</v>
      </c>
      <c r="BD31" s="262">
        <f t="shared" si="26"/>
        <v>0</v>
      </c>
      <c r="BE31" s="278">
        <f t="shared" si="27"/>
        <v>11867</v>
      </c>
      <c r="BH31" s="233">
        <f t="shared" si="28"/>
        <v>2035</v>
      </c>
      <c r="BI31" s="256">
        <v>0</v>
      </c>
      <c r="BJ31" s="265">
        <f t="shared" si="3"/>
        <v>880</v>
      </c>
      <c r="BK31" s="263">
        <f t="shared" si="29"/>
        <v>11.422000000000001</v>
      </c>
      <c r="BL31" s="256">
        <f t="shared" si="43"/>
        <v>10051</v>
      </c>
      <c r="BM31" s="263">
        <f t="shared" si="30"/>
        <v>0.22700000000000001</v>
      </c>
      <c r="BN31" s="283">
        <f t="shared" si="48"/>
        <v>25660</v>
      </c>
      <c r="BO31" s="264"/>
      <c r="BP31" s="256">
        <f t="shared" si="4"/>
        <v>35711</v>
      </c>
      <c r="BR31" s="256">
        <f t="shared" si="49"/>
        <v>0</v>
      </c>
      <c r="BS31" s="256"/>
      <c r="BT31" s="256">
        <f t="shared" si="31"/>
        <v>35711</v>
      </c>
      <c r="BW31" s="233">
        <f t="shared" si="32"/>
        <v>2035</v>
      </c>
      <c r="BX31" s="256">
        <f t="shared" si="5"/>
        <v>3940</v>
      </c>
      <c r="BY31" s="265">
        <f t="shared" si="33"/>
        <v>1558</v>
      </c>
      <c r="BZ31" s="266">
        <f t="shared" si="34"/>
        <v>5878</v>
      </c>
      <c r="CA31" s="256">
        <f t="shared" si="35"/>
        <v>11376</v>
      </c>
      <c r="CC31" s="256">
        <f t="shared" si="36"/>
        <v>0</v>
      </c>
      <c r="CD31" s="256">
        <f t="shared" si="36"/>
        <v>0</v>
      </c>
      <c r="CE31" s="256">
        <f t="shared" si="37"/>
        <v>0</v>
      </c>
      <c r="CF31" s="256"/>
      <c r="CG31" s="256">
        <f t="shared" si="44"/>
        <v>11376</v>
      </c>
      <c r="DB31" s="178">
        <f>$J19</f>
        <v>6</v>
      </c>
    </row>
    <row r="32" spans="1:106">
      <c r="E32" s="275" t="s">
        <v>294</v>
      </c>
      <c r="F32" s="384">
        <f>+'Total Program Inputs'!E11</f>
        <v>880</v>
      </c>
      <c r="G32" s="388"/>
      <c r="H32" s="388"/>
      <c r="J32" s="178">
        <f t="shared" si="6"/>
        <v>19</v>
      </c>
      <c r="L32" s="233">
        <f t="shared" si="7"/>
        <v>2036</v>
      </c>
      <c r="M32" s="238">
        <f t="shared" si="45"/>
        <v>880</v>
      </c>
      <c r="N32" s="253">
        <f t="shared" si="38"/>
        <v>4.633</v>
      </c>
      <c r="O32" s="381">
        <f t="shared" si="39"/>
        <v>4077</v>
      </c>
      <c r="P32" s="253">
        <f t="shared" si="0"/>
        <v>0</v>
      </c>
      <c r="Q32" s="254">
        <f t="shared" si="8"/>
        <v>0</v>
      </c>
      <c r="R32" s="382">
        <f t="shared" si="40"/>
        <v>4077</v>
      </c>
      <c r="S32" s="377">
        <f t="shared" si="9"/>
        <v>8.8000000000000007</v>
      </c>
      <c r="T32" s="254">
        <f t="shared" si="10"/>
        <v>178</v>
      </c>
      <c r="U32" s="383">
        <f t="shared" si="41"/>
        <v>1566</v>
      </c>
      <c r="V32" s="238">
        <f t="shared" si="11"/>
        <v>5643</v>
      </c>
      <c r="W32" s="255">
        <f t="shared" si="12"/>
        <v>3.3530000000000002</v>
      </c>
      <c r="X32" s="256">
        <f t="shared" si="46"/>
        <v>2331</v>
      </c>
      <c r="Y32" s="278">
        <v>0</v>
      </c>
      <c r="Z32" s="278">
        <v>0</v>
      </c>
      <c r="AA32" s="287">
        <f t="shared" si="13"/>
        <v>2331</v>
      </c>
      <c r="AB32" s="278">
        <f t="shared" si="14"/>
        <v>3312</v>
      </c>
      <c r="AE32" s="233">
        <f t="shared" si="15"/>
        <v>2036</v>
      </c>
      <c r="AF32" s="256">
        <f t="shared" si="16"/>
        <v>4077</v>
      </c>
      <c r="AG32" s="236">
        <f t="shared" si="17"/>
        <v>1566</v>
      </c>
      <c r="AH32" s="256">
        <f t="shared" si="42"/>
        <v>5643</v>
      </c>
      <c r="AJ32" s="257">
        <f t="shared" si="18"/>
        <v>0</v>
      </c>
      <c r="AK32" s="257">
        <f t="shared" si="18"/>
        <v>0</v>
      </c>
      <c r="AL32" s="258">
        <f t="shared" si="19"/>
        <v>0</v>
      </c>
      <c r="AN32" s="259">
        <f t="shared" si="20"/>
        <v>5643</v>
      </c>
      <c r="AQ32" s="233">
        <f t="shared" si="21"/>
        <v>2036</v>
      </c>
      <c r="AR32" s="278">
        <f t="shared" si="1"/>
        <v>4077</v>
      </c>
      <c r="AS32" s="256">
        <f t="shared" si="2"/>
        <v>1566</v>
      </c>
      <c r="AT32" s="260">
        <f t="shared" si="22"/>
        <v>5.3999999999999999E-2</v>
      </c>
      <c r="AU32" s="283">
        <f t="shared" si="47"/>
        <v>6104</v>
      </c>
      <c r="AV32" s="253">
        <f t="shared" si="23"/>
        <v>0.56999999999999995</v>
      </c>
      <c r="AW32" s="256">
        <f t="shared" si="24"/>
        <v>502</v>
      </c>
      <c r="AX32" s="260"/>
      <c r="AY32" s="261"/>
      <c r="AZ32" s="278">
        <f t="shared" si="25"/>
        <v>12249</v>
      </c>
      <c r="BA32" s="246"/>
      <c r="BB32" s="278">
        <v>0</v>
      </c>
      <c r="BC32" s="256">
        <v>0</v>
      </c>
      <c r="BD32" s="262">
        <f t="shared" si="26"/>
        <v>0</v>
      </c>
      <c r="BE32" s="278">
        <f t="shared" si="27"/>
        <v>12249</v>
      </c>
      <c r="BH32" s="233">
        <f t="shared" si="28"/>
        <v>2036</v>
      </c>
      <c r="BI32" s="256">
        <v>0</v>
      </c>
      <c r="BJ32" s="265">
        <f t="shared" si="3"/>
        <v>880</v>
      </c>
      <c r="BK32" s="263">
        <f t="shared" si="29"/>
        <v>11.821</v>
      </c>
      <c r="BL32" s="256">
        <f t="shared" si="43"/>
        <v>10402</v>
      </c>
      <c r="BM32" s="263">
        <f t="shared" si="30"/>
        <v>0.23499999999999999</v>
      </c>
      <c r="BN32" s="283">
        <f t="shared" si="48"/>
        <v>26564</v>
      </c>
      <c r="BO32" s="264"/>
      <c r="BP32" s="256">
        <f t="shared" si="4"/>
        <v>36966</v>
      </c>
      <c r="BR32" s="256">
        <f t="shared" si="49"/>
        <v>0</v>
      </c>
      <c r="BS32" s="256"/>
      <c r="BT32" s="256">
        <f t="shared" si="31"/>
        <v>36966</v>
      </c>
      <c r="BW32" s="233">
        <f t="shared" si="32"/>
        <v>2036</v>
      </c>
      <c r="BX32" s="256">
        <f t="shared" si="5"/>
        <v>4077</v>
      </c>
      <c r="BY32" s="265">
        <f t="shared" si="33"/>
        <v>1566</v>
      </c>
      <c r="BZ32" s="266">
        <f t="shared" si="34"/>
        <v>6104</v>
      </c>
      <c r="CA32" s="256">
        <f t="shared" si="35"/>
        <v>11747</v>
      </c>
      <c r="CC32" s="256">
        <f t="shared" si="36"/>
        <v>0</v>
      </c>
      <c r="CD32" s="256">
        <f t="shared" si="36"/>
        <v>0</v>
      </c>
      <c r="CE32" s="256">
        <f t="shared" si="37"/>
        <v>0</v>
      </c>
      <c r="CF32" s="256"/>
      <c r="CG32" s="256">
        <f t="shared" si="44"/>
        <v>11747</v>
      </c>
      <c r="DB32" s="178">
        <f>$J20</f>
        <v>7</v>
      </c>
    </row>
    <row r="33" spans="1:106">
      <c r="A33" s="176" t="s">
        <v>295</v>
      </c>
      <c r="C33" s="219">
        <f>+'Gas Input Table Summary'!$D$22</f>
        <v>0.38</v>
      </c>
      <c r="F33" s="236"/>
      <c r="G33" s="237"/>
      <c r="H33" s="237"/>
      <c r="J33" s="178">
        <f t="shared" si="6"/>
        <v>20</v>
      </c>
      <c r="L33" s="233">
        <f t="shared" si="7"/>
        <v>2037</v>
      </c>
      <c r="M33" s="238">
        <f t="shared" si="45"/>
        <v>880</v>
      </c>
      <c r="N33" s="253">
        <f t="shared" si="38"/>
        <v>4.7949999999999999</v>
      </c>
      <c r="O33" s="381">
        <f t="shared" si="39"/>
        <v>4220</v>
      </c>
      <c r="P33" s="253">
        <f t="shared" si="0"/>
        <v>0</v>
      </c>
      <c r="Q33" s="254">
        <f t="shared" si="8"/>
        <v>0</v>
      </c>
      <c r="R33" s="382">
        <f t="shared" si="40"/>
        <v>4220</v>
      </c>
      <c r="S33" s="377">
        <f t="shared" si="9"/>
        <v>8.8000000000000007</v>
      </c>
      <c r="T33" s="254">
        <f t="shared" si="10"/>
        <v>180</v>
      </c>
      <c r="U33" s="383">
        <f t="shared" si="41"/>
        <v>1584</v>
      </c>
      <c r="V33" s="238">
        <f t="shared" si="11"/>
        <v>5804</v>
      </c>
      <c r="W33" s="255">
        <f t="shared" si="12"/>
        <v>3.47</v>
      </c>
      <c r="X33" s="256">
        <f t="shared" si="46"/>
        <v>2412</v>
      </c>
      <c r="Y33" s="278">
        <v>0</v>
      </c>
      <c r="Z33" s="278">
        <v>0</v>
      </c>
      <c r="AA33" s="287">
        <f t="shared" si="13"/>
        <v>2412</v>
      </c>
      <c r="AB33" s="278">
        <f t="shared" si="14"/>
        <v>3392</v>
      </c>
      <c r="AE33" s="233">
        <f t="shared" si="15"/>
        <v>2037</v>
      </c>
      <c r="AF33" s="256">
        <f t="shared" si="16"/>
        <v>4220</v>
      </c>
      <c r="AG33" s="236">
        <f t="shared" si="17"/>
        <v>1584</v>
      </c>
      <c r="AH33" s="256">
        <f t="shared" si="42"/>
        <v>5804</v>
      </c>
      <c r="AJ33" s="257">
        <f t="shared" si="18"/>
        <v>0</v>
      </c>
      <c r="AK33" s="257">
        <f t="shared" si="18"/>
        <v>0</v>
      </c>
      <c r="AL33" s="258">
        <f t="shared" si="19"/>
        <v>0</v>
      </c>
      <c r="AN33" s="259">
        <f t="shared" si="20"/>
        <v>5804</v>
      </c>
      <c r="AQ33" s="233">
        <f t="shared" si="21"/>
        <v>2037</v>
      </c>
      <c r="AR33" s="278">
        <f t="shared" si="1"/>
        <v>4220</v>
      </c>
      <c r="AS33" s="256">
        <f t="shared" si="2"/>
        <v>1584</v>
      </c>
      <c r="AT33" s="260">
        <f t="shared" si="22"/>
        <v>5.6000000000000001E-2</v>
      </c>
      <c r="AU33" s="283">
        <f t="shared" si="47"/>
        <v>6330</v>
      </c>
      <c r="AV33" s="253">
        <f t="shared" si="23"/>
        <v>0.58299999999999996</v>
      </c>
      <c r="AW33" s="256">
        <f t="shared" si="24"/>
        <v>513</v>
      </c>
      <c r="AX33" s="260"/>
      <c r="AY33" s="261"/>
      <c r="AZ33" s="278">
        <f t="shared" si="25"/>
        <v>12647</v>
      </c>
      <c r="BA33" s="246"/>
      <c r="BB33" s="278">
        <v>0</v>
      </c>
      <c r="BC33" s="256">
        <v>0</v>
      </c>
      <c r="BD33" s="262">
        <f t="shared" si="26"/>
        <v>0</v>
      </c>
      <c r="BE33" s="278">
        <f t="shared" si="27"/>
        <v>12647</v>
      </c>
      <c r="BH33" s="233">
        <f t="shared" si="28"/>
        <v>2037</v>
      </c>
      <c r="BI33" s="256">
        <v>0</v>
      </c>
      <c r="BJ33" s="265">
        <f t="shared" si="3"/>
        <v>880</v>
      </c>
      <c r="BK33" s="263">
        <f t="shared" si="29"/>
        <v>12.234999999999999</v>
      </c>
      <c r="BL33" s="256">
        <f t="shared" si="43"/>
        <v>10767</v>
      </c>
      <c r="BM33" s="263">
        <f t="shared" si="30"/>
        <v>0.24299999999999999</v>
      </c>
      <c r="BN33" s="283">
        <f t="shared" si="48"/>
        <v>27469</v>
      </c>
      <c r="BO33" s="283"/>
      <c r="BP33" s="256">
        <f t="shared" si="4"/>
        <v>38236</v>
      </c>
      <c r="BR33" s="256">
        <f t="shared" si="49"/>
        <v>0</v>
      </c>
      <c r="BS33" s="256"/>
      <c r="BT33" s="256">
        <f t="shared" si="31"/>
        <v>38236</v>
      </c>
      <c r="BW33" s="233">
        <f t="shared" si="32"/>
        <v>2037</v>
      </c>
      <c r="BX33" s="256">
        <f t="shared" si="5"/>
        <v>4220</v>
      </c>
      <c r="BY33" s="265">
        <f t="shared" si="33"/>
        <v>1584</v>
      </c>
      <c r="BZ33" s="266">
        <f t="shared" si="34"/>
        <v>6330</v>
      </c>
      <c r="CA33" s="256">
        <f t="shared" si="35"/>
        <v>12134</v>
      </c>
      <c r="CC33" s="256">
        <f t="shared" si="36"/>
        <v>0</v>
      </c>
      <c r="CD33" s="256">
        <f t="shared" si="36"/>
        <v>0</v>
      </c>
      <c r="CE33" s="256">
        <f t="shared" si="37"/>
        <v>0</v>
      </c>
      <c r="CF33" s="256"/>
      <c r="CG33" s="256">
        <f t="shared" si="44"/>
        <v>12134</v>
      </c>
      <c r="DB33" s="178"/>
    </row>
    <row r="34" spans="1:106">
      <c r="A34" s="180" t="s">
        <v>245</v>
      </c>
      <c r="C34" s="221">
        <f>+'Gas Input Table Summary'!$D$23</f>
        <v>2.1600000000000001E-2</v>
      </c>
      <c r="E34" s="176" t="s">
        <v>296</v>
      </c>
      <c r="F34" s="220">
        <f>ROUND('Database Inputs'!L10,0)</f>
        <v>300</v>
      </c>
      <c r="G34" s="389"/>
      <c r="H34" s="389"/>
      <c r="J34" s="178">
        <f t="shared" si="6"/>
        <v>21</v>
      </c>
      <c r="L34" s="233">
        <f t="shared" si="7"/>
        <v>2038</v>
      </c>
      <c r="M34" s="238">
        <f>ROUND(IF($C$47+$F$23&gt;L34,$F$25*$F$30,0)+IF($C$48+$G$23&gt;L34,$G$25*$G$30,0)+IF($C$49+$H$23&gt;L34,$H$25*$H$30,0),0)</f>
        <v>0</v>
      </c>
      <c r="N34" s="286">
        <f t="shared" si="38"/>
        <v>4.9630000000000001</v>
      </c>
      <c r="O34" s="257">
        <f t="shared" si="39"/>
        <v>0</v>
      </c>
      <c r="P34" s="286">
        <f t="shared" si="0"/>
        <v>0</v>
      </c>
      <c r="Q34" s="287">
        <f t="shared" si="8"/>
        <v>0</v>
      </c>
      <c r="R34" s="390">
        <f t="shared" si="40"/>
        <v>0</v>
      </c>
      <c r="S34" s="391">
        <f t="shared" si="9"/>
        <v>0</v>
      </c>
      <c r="T34" s="287">
        <f t="shared" si="10"/>
        <v>182</v>
      </c>
      <c r="U34" s="392">
        <f t="shared" si="41"/>
        <v>0</v>
      </c>
      <c r="V34" s="238">
        <f t="shared" si="11"/>
        <v>0</v>
      </c>
      <c r="W34" s="263">
        <f t="shared" si="12"/>
        <v>3.5920000000000001</v>
      </c>
      <c r="X34" s="278">
        <f t="shared" si="46"/>
        <v>0</v>
      </c>
      <c r="Y34" s="278">
        <v>0</v>
      </c>
      <c r="Z34" s="278">
        <v>0</v>
      </c>
      <c r="AA34" s="287">
        <f t="shared" si="13"/>
        <v>0</v>
      </c>
      <c r="AB34" s="278">
        <f t="shared" si="14"/>
        <v>0</v>
      </c>
      <c r="AC34" s="191"/>
      <c r="AD34" s="191"/>
      <c r="AE34" s="198">
        <f t="shared" si="15"/>
        <v>2038</v>
      </c>
      <c r="AF34" s="278">
        <f>+R34</f>
        <v>0</v>
      </c>
      <c r="AG34" s="237">
        <f t="shared" si="17"/>
        <v>0</v>
      </c>
      <c r="AH34" s="278">
        <f t="shared" si="42"/>
        <v>0</v>
      </c>
      <c r="AI34" s="191"/>
      <c r="AJ34" s="257">
        <f t="shared" si="18"/>
        <v>0</v>
      </c>
      <c r="AK34" s="257">
        <f t="shared" si="18"/>
        <v>0</v>
      </c>
      <c r="AL34" s="258">
        <f t="shared" si="19"/>
        <v>0</v>
      </c>
      <c r="AM34" s="191"/>
      <c r="AN34" s="288">
        <f t="shared" si="20"/>
        <v>0</v>
      </c>
      <c r="AO34" s="191"/>
      <c r="AP34" s="191"/>
      <c r="AQ34" s="198">
        <f t="shared" si="21"/>
        <v>2038</v>
      </c>
      <c r="AR34" s="278">
        <f t="shared" si="1"/>
        <v>0</v>
      </c>
      <c r="AS34" s="278">
        <f t="shared" si="2"/>
        <v>0</v>
      </c>
      <c r="AT34" s="289">
        <f t="shared" si="22"/>
        <v>5.8000000000000003E-2</v>
      </c>
      <c r="AU34" s="283">
        <f t="shared" si="47"/>
        <v>0</v>
      </c>
      <c r="AV34" s="286">
        <f t="shared" si="23"/>
        <v>0.59499999999999997</v>
      </c>
      <c r="AW34" s="278">
        <f t="shared" si="24"/>
        <v>0</v>
      </c>
      <c r="AX34" s="289"/>
      <c r="AY34" s="290"/>
      <c r="AZ34" s="278">
        <f t="shared" si="25"/>
        <v>0</v>
      </c>
      <c r="BA34" s="291"/>
      <c r="BB34" s="278">
        <v>0</v>
      </c>
      <c r="BC34" s="278">
        <v>0</v>
      </c>
      <c r="BD34" s="292">
        <f t="shared" si="26"/>
        <v>0</v>
      </c>
      <c r="BE34" s="278">
        <f t="shared" si="27"/>
        <v>0</v>
      </c>
      <c r="BF34" s="191"/>
      <c r="BG34" s="191"/>
      <c r="BH34" s="198">
        <f t="shared" si="28"/>
        <v>2038</v>
      </c>
      <c r="BI34" s="278">
        <v>0</v>
      </c>
      <c r="BJ34" s="238">
        <f t="shared" si="3"/>
        <v>0</v>
      </c>
      <c r="BK34" s="263">
        <f t="shared" si="29"/>
        <v>12.663</v>
      </c>
      <c r="BL34" s="278">
        <f t="shared" si="43"/>
        <v>0</v>
      </c>
      <c r="BM34" s="263">
        <f t="shared" si="30"/>
        <v>0.252</v>
      </c>
      <c r="BN34" s="283">
        <f t="shared" si="48"/>
        <v>0</v>
      </c>
      <c r="BO34" s="283"/>
      <c r="BP34" s="278">
        <f t="shared" si="4"/>
        <v>0</v>
      </c>
      <c r="BQ34" s="191"/>
      <c r="BR34" s="278">
        <f t="shared" si="49"/>
        <v>0</v>
      </c>
      <c r="BS34" s="278"/>
      <c r="BT34" s="278">
        <f t="shared" si="31"/>
        <v>0</v>
      </c>
      <c r="BU34" s="191"/>
      <c r="BV34" s="191"/>
      <c r="BW34" s="198">
        <f t="shared" si="32"/>
        <v>2038</v>
      </c>
      <c r="BX34" s="278">
        <f t="shared" si="5"/>
        <v>0</v>
      </c>
      <c r="BY34" s="238">
        <f t="shared" si="33"/>
        <v>0</v>
      </c>
      <c r="BZ34" s="266">
        <f t="shared" si="34"/>
        <v>0</v>
      </c>
      <c r="CA34" s="278">
        <f t="shared" si="35"/>
        <v>0</v>
      </c>
      <c r="CB34" s="191"/>
      <c r="CC34" s="278">
        <f t="shared" si="36"/>
        <v>0</v>
      </c>
      <c r="CD34" s="278">
        <f t="shared" si="36"/>
        <v>0</v>
      </c>
      <c r="CE34" s="278">
        <f t="shared" si="37"/>
        <v>0</v>
      </c>
      <c r="CF34" s="278"/>
      <c r="CG34" s="278">
        <f t="shared" si="44"/>
        <v>0</v>
      </c>
      <c r="DB34" s="178"/>
    </row>
    <row r="35" spans="1:106">
      <c r="A35" s="180"/>
      <c r="C35" s="221"/>
      <c r="E35" s="180"/>
      <c r="F35" s="293"/>
      <c r="G35" s="294"/>
      <c r="H35" s="294"/>
      <c r="J35" s="178">
        <f t="shared" si="6"/>
        <v>22</v>
      </c>
      <c r="L35" s="233">
        <f t="shared" si="7"/>
        <v>2039</v>
      </c>
      <c r="M35" s="238">
        <f>ROUND(IF($C$47+$F$23&gt;L35,$F$25*$F$30,0)+IF($C$48+$G$23&gt;L35,$G$25*$G$30,0)+IF($C$49+$H$23&gt;L35,$H$25*$H$30,0),0)</f>
        <v>0</v>
      </c>
      <c r="N35" s="286">
        <f t="shared" si="38"/>
        <v>5.1369999999999996</v>
      </c>
      <c r="O35" s="257">
        <f t="shared" si="39"/>
        <v>0</v>
      </c>
      <c r="P35" s="286">
        <f t="shared" si="0"/>
        <v>0</v>
      </c>
      <c r="Q35" s="287">
        <f t="shared" si="8"/>
        <v>0</v>
      </c>
      <c r="R35" s="390">
        <f t="shared" si="40"/>
        <v>0</v>
      </c>
      <c r="S35" s="391">
        <f t="shared" si="9"/>
        <v>0</v>
      </c>
      <c r="T35" s="287">
        <f t="shared" si="10"/>
        <v>184</v>
      </c>
      <c r="U35" s="392">
        <f t="shared" si="41"/>
        <v>0</v>
      </c>
      <c r="V35" s="238">
        <f>ROUND(+U35+R35,0)</f>
        <v>0</v>
      </c>
      <c r="W35" s="263">
        <f t="shared" si="12"/>
        <v>3.7170000000000001</v>
      </c>
      <c r="X35" s="278">
        <f t="shared" si="46"/>
        <v>0</v>
      </c>
      <c r="Y35" s="278">
        <v>0</v>
      </c>
      <c r="Z35" s="278">
        <v>0</v>
      </c>
      <c r="AA35" s="287">
        <f t="shared" ref="AA35:AA36" si="50">SUM(X35:Z35)</f>
        <v>0</v>
      </c>
      <c r="AB35" s="278">
        <f t="shared" si="14"/>
        <v>0</v>
      </c>
      <c r="AC35" s="191"/>
      <c r="AD35" s="191"/>
      <c r="AE35" s="198">
        <f t="shared" si="15"/>
        <v>2039</v>
      </c>
      <c r="AF35" s="278">
        <f t="shared" ref="AF35:AF36" si="51">+R35</f>
        <v>0</v>
      </c>
      <c r="AG35" s="237">
        <f t="shared" si="17"/>
        <v>0</v>
      </c>
      <c r="AH35" s="278">
        <f t="shared" si="42"/>
        <v>0</v>
      </c>
      <c r="AI35" s="191"/>
      <c r="AJ35" s="257">
        <f t="shared" ref="AJ35:AK36" si="52">ROUND(Y35,0)</f>
        <v>0</v>
      </c>
      <c r="AK35" s="257">
        <f t="shared" si="52"/>
        <v>0</v>
      </c>
      <c r="AL35" s="258">
        <f t="shared" ref="AL35:AL36" si="53">SUM(AJ35:AK35)</f>
        <v>0</v>
      </c>
      <c r="AM35" s="191"/>
      <c r="AN35" s="288">
        <f t="shared" si="20"/>
        <v>0</v>
      </c>
      <c r="AO35" s="191"/>
      <c r="AP35" s="191"/>
      <c r="AQ35" s="198">
        <f t="shared" si="21"/>
        <v>2039</v>
      </c>
      <c r="AR35" s="278">
        <f t="shared" si="1"/>
        <v>0</v>
      </c>
      <c r="AS35" s="278">
        <f t="shared" si="2"/>
        <v>0</v>
      </c>
      <c r="AT35" s="289">
        <f t="shared" si="22"/>
        <v>0.06</v>
      </c>
      <c r="AU35" s="283">
        <f t="shared" si="47"/>
        <v>0</v>
      </c>
      <c r="AV35" s="286">
        <f t="shared" si="23"/>
        <v>0.60799999999999998</v>
      </c>
      <c r="AW35" s="278">
        <f t="shared" si="24"/>
        <v>0</v>
      </c>
      <c r="AX35" s="289"/>
      <c r="AY35" s="290"/>
      <c r="AZ35" s="278">
        <f t="shared" si="25"/>
        <v>0</v>
      </c>
      <c r="BA35" s="291"/>
      <c r="BB35" s="278">
        <v>0</v>
      </c>
      <c r="BC35" s="278">
        <v>0</v>
      </c>
      <c r="BD35" s="292">
        <f t="shared" si="26"/>
        <v>0</v>
      </c>
      <c r="BE35" s="278">
        <f t="shared" si="27"/>
        <v>0</v>
      </c>
      <c r="BF35" s="191"/>
      <c r="BG35" s="191"/>
      <c r="BH35" s="198">
        <f t="shared" si="28"/>
        <v>2039</v>
      </c>
      <c r="BI35" s="278">
        <v>0</v>
      </c>
      <c r="BJ35" s="238">
        <f t="shared" si="3"/>
        <v>0</v>
      </c>
      <c r="BK35" s="263">
        <f t="shared" si="29"/>
        <v>13.106999999999999</v>
      </c>
      <c r="BL35" s="278">
        <f t="shared" si="43"/>
        <v>0</v>
      </c>
      <c r="BM35" s="263">
        <f t="shared" si="30"/>
        <v>0.26100000000000001</v>
      </c>
      <c r="BN35" s="283">
        <f t="shared" si="48"/>
        <v>0</v>
      </c>
      <c r="BO35" s="283"/>
      <c r="BP35" s="278">
        <f t="shared" si="4"/>
        <v>0</v>
      </c>
      <c r="BQ35" s="191"/>
      <c r="BR35" s="278">
        <f t="shared" si="49"/>
        <v>0</v>
      </c>
      <c r="BS35" s="278"/>
      <c r="BT35" s="278">
        <f t="shared" si="31"/>
        <v>0</v>
      </c>
      <c r="BU35" s="191"/>
      <c r="BV35" s="191"/>
      <c r="BW35" s="198">
        <f t="shared" si="32"/>
        <v>2039</v>
      </c>
      <c r="BX35" s="278">
        <f t="shared" si="5"/>
        <v>0</v>
      </c>
      <c r="BY35" s="238">
        <f t="shared" si="33"/>
        <v>0</v>
      </c>
      <c r="BZ35" s="266">
        <f t="shared" si="34"/>
        <v>0</v>
      </c>
      <c r="CA35" s="278">
        <f t="shared" si="35"/>
        <v>0</v>
      </c>
      <c r="CB35" s="191"/>
      <c r="CC35" s="278">
        <f t="shared" ref="CC35:CD36" si="54">BB35</f>
        <v>0</v>
      </c>
      <c r="CD35" s="278">
        <f t="shared" si="54"/>
        <v>0</v>
      </c>
      <c r="CE35" s="278">
        <f t="shared" si="37"/>
        <v>0</v>
      </c>
      <c r="CF35" s="278"/>
      <c r="CG35" s="278">
        <f t="shared" si="44"/>
        <v>0</v>
      </c>
      <c r="DB35" s="178">
        <f>$J21</f>
        <v>8</v>
      </c>
    </row>
    <row r="36" spans="1:106">
      <c r="A36" s="180" t="s">
        <v>297</v>
      </c>
      <c r="C36" s="219">
        <f>+'Gas Input Table Summary'!$D$24</f>
        <v>0</v>
      </c>
      <c r="E36" s="295" t="s">
        <v>298</v>
      </c>
      <c r="F36" s="296"/>
      <c r="H36" s="297">
        <f>+'Gas Input Table Summary'!$D$58</f>
        <v>1.744</v>
      </c>
      <c r="J36" s="178">
        <f t="shared" si="6"/>
        <v>23</v>
      </c>
      <c r="L36" s="233">
        <f t="shared" si="7"/>
        <v>2040</v>
      </c>
      <c r="M36" s="393">
        <f t="shared" ref="M36" si="55">ROUND(IF($C$47+$F$23&gt;L36,$F$25*$F$30,0)+IF($C$48+$G$23&gt;L36,$G$25*$G$30,0)+IF($C$49+$H$23&gt;L36,$H$25*$H$30,0),0)</f>
        <v>0</v>
      </c>
      <c r="N36" s="253">
        <f t="shared" si="38"/>
        <v>5.3170000000000002</v>
      </c>
      <c r="O36" s="257">
        <f t="shared" si="39"/>
        <v>0</v>
      </c>
      <c r="P36" s="286">
        <f t="shared" si="0"/>
        <v>0</v>
      </c>
      <c r="Q36" s="287">
        <f t="shared" si="8"/>
        <v>0</v>
      </c>
      <c r="R36" s="390">
        <f t="shared" si="40"/>
        <v>0</v>
      </c>
      <c r="S36" s="391">
        <f t="shared" si="9"/>
        <v>0</v>
      </c>
      <c r="T36" s="287">
        <f t="shared" si="10"/>
        <v>186</v>
      </c>
      <c r="U36" s="392">
        <f t="shared" si="41"/>
        <v>0</v>
      </c>
      <c r="V36" s="393">
        <f t="shared" ref="V36" si="56">ROUND(+U36+R36,0)</f>
        <v>0</v>
      </c>
      <c r="W36" s="255">
        <f t="shared" si="12"/>
        <v>3.847</v>
      </c>
      <c r="X36" s="278">
        <f t="shared" si="46"/>
        <v>0</v>
      </c>
      <c r="Y36" s="278">
        <v>0</v>
      </c>
      <c r="Z36" s="278">
        <v>0</v>
      </c>
      <c r="AA36" s="394">
        <f t="shared" si="50"/>
        <v>0</v>
      </c>
      <c r="AB36" s="395">
        <f t="shared" si="14"/>
        <v>0</v>
      </c>
      <c r="AE36" s="233">
        <f t="shared" si="15"/>
        <v>2040</v>
      </c>
      <c r="AF36" s="278">
        <f t="shared" si="51"/>
        <v>0</v>
      </c>
      <c r="AG36" s="237">
        <f t="shared" si="17"/>
        <v>0</v>
      </c>
      <c r="AH36" s="395">
        <f t="shared" si="42"/>
        <v>0</v>
      </c>
      <c r="AJ36" s="257">
        <f t="shared" si="52"/>
        <v>0</v>
      </c>
      <c r="AK36" s="257">
        <f t="shared" si="52"/>
        <v>0</v>
      </c>
      <c r="AL36" s="396">
        <f t="shared" si="53"/>
        <v>0</v>
      </c>
      <c r="AN36" s="397">
        <f t="shared" si="20"/>
        <v>0</v>
      </c>
      <c r="AQ36" s="233">
        <f t="shared" si="21"/>
        <v>2040</v>
      </c>
      <c r="AR36" s="278">
        <f>AF36</f>
        <v>0</v>
      </c>
      <c r="AS36" s="278">
        <f t="shared" si="2"/>
        <v>0</v>
      </c>
      <c r="AT36" s="289">
        <f t="shared" si="22"/>
        <v>6.2E-2</v>
      </c>
      <c r="AU36" s="283">
        <f t="shared" si="47"/>
        <v>0</v>
      </c>
      <c r="AV36" s="286">
        <f t="shared" si="23"/>
        <v>0.621</v>
      </c>
      <c r="AW36" s="278">
        <f t="shared" si="24"/>
        <v>0</v>
      </c>
      <c r="AX36" s="260"/>
      <c r="AY36" s="398"/>
      <c r="AZ36" s="395">
        <f t="shared" si="25"/>
        <v>0</v>
      </c>
      <c r="BA36" s="246"/>
      <c r="BB36" s="278">
        <v>0</v>
      </c>
      <c r="BC36" s="278">
        <v>0</v>
      </c>
      <c r="BD36" s="399">
        <f t="shared" si="26"/>
        <v>0</v>
      </c>
      <c r="BE36" s="395">
        <f t="shared" si="27"/>
        <v>0</v>
      </c>
      <c r="BH36" s="233">
        <f t="shared" si="28"/>
        <v>2040</v>
      </c>
      <c r="BI36" s="278">
        <v>0</v>
      </c>
      <c r="BJ36" s="393">
        <f t="shared" si="3"/>
        <v>0</v>
      </c>
      <c r="BK36" s="263">
        <f t="shared" si="29"/>
        <v>13.565</v>
      </c>
      <c r="BL36" s="278">
        <f t="shared" si="43"/>
        <v>0</v>
      </c>
      <c r="BM36" s="263">
        <f t="shared" si="30"/>
        <v>0.27</v>
      </c>
      <c r="BN36" s="283">
        <f t="shared" si="48"/>
        <v>0</v>
      </c>
      <c r="BO36" s="400"/>
      <c r="BP36" s="395">
        <f t="shared" si="4"/>
        <v>0</v>
      </c>
      <c r="BR36" s="395">
        <f t="shared" si="49"/>
        <v>0</v>
      </c>
      <c r="BS36" s="395"/>
      <c r="BT36" s="395">
        <f>BP36-BR36</f>
        <v>0</v>
      </c>
      <c r="BW36" s="233">
        <f t="shared" si="32"/>
        <v>2040</v>
      </c>
      <c r="BX36" s="278">
        <f t="shared" si="5"/>
        <v>0</v>
      </c>
      <c r="BY36" s="265">
        <f t="shared" si="33"/>
        <v>0</v>
      </c>
      <c r="BZ36" s="266">
        <f t="shared" si="34"/>
        <v>0</v>
      </c>
      <c r="CA36" s="395">
        <f t="shared" si="35"/>
        <v>0</v>
      </c>
      <c r="CC36" s="395">
        <f t="shared" si="54"/>
        <v>0</v>
      </c>
      <c r="CD36" s="395">
        <f t="shared" si="54"/>
        <v>0</v>
      </c>
      <c r="CE36" s="395">
        <f t="shared" si="37"/>
        <v>0</v>
      </c>
      <c r="CF36" s="395"/>
      <c r="CG36" s="395">
        <f t="shared" si="44"/>
        <v>0</v>
      </c>
      <c r="DB36" s="178"/>
    </row>
    <row r="37" spans="1:106">
      <c r="A37" s="176" t="s">
        <v>277</v>
      </c>
      <c r="C37" s="221">
        <f>+'Gas Input Table Summary'!$D$25</f>
        <v>0</v>
      </c>
      <c r="E37" s="234"/>
      <c r="F37" s="298"/>
      <c r="H37" s="234"/>
      <c r="M37" s="184"/>
      <c r="N37" s="176"/>
      <c r="R37" s="179"/>
      <c r="T37" s="303"/>
      <c r="V37" s="401"/>
      <c r="X37" s="191"/>
      <c r="Y37" s="191"/>
      <c r="Z37" s="191"/>
      <c r="AA37" s="184"/>
      <c r="AB37" s="184"/>
      <c r="AF37" s="184"/>
      <c r="AH37" s="184"/>
      <c r="AN37" s="184"/>
      <c r="AR37" s="184"/>
      <c r="AU37" s="262"/>
      <c r="AW37" s="262"/>
      <c r="AY37" s="262"/>
      <c r="AZ37" s="262"/>
      <c r="BB37" s="191"/>
      <c r="BC37" s="238"/>
      <c r="BG37" s="183"/>
      <c r="BJ37" s="402"/>
      <c r="BP37" s="184"/>
      <c r="BT37" s="401"/>
      <c r="BV37" s="183"/>
      <c r="BY37" s="402"/>
      <c r="CA37" s="184"/>
      <c r="CG37" s="401"/>
      <c r="DB37" s="178">
        <f>$J22</f>
        <v>9</v>
      </c>
    </row>
    <row r="38" spans="1:106">
      <c r="C38" s="221"/>
      <c r="E38" s="301" t="s">
        <v>299</v>
      </c>
      <c r="F38" s="234"/>
      <c r="H38" s="302">
        <f>+'Gas Input Table Summary'!$D$59</f>
        <v>0.21</v>
      </c>
      <c r="J38" s="179"/>
      <c r="K38" s="176" t="s">
        <v>300</v>
      </c>
      <c r="M38" s="265">
        <f>SUM(M14:M36)</f>
        <v>17600</v>
      </c>
      <c r="N38" s="176"/>
      <c r="R38" s="179"/>
      <c r="S38" s="232"/>
      <c r="T38" s="303"/>
      <c r="V38" s="232">
        <f>SUM(V14:V36)</f>
        <v>90977</v>
      </c>
      <c r="X38" s="220"/>
      <c r="Y38" s="220"/>
      <c r="Z38" s="220"/>
      <c r="AA38" s="220">
        <f>SUM(AA14:AA36)</f>
        <v>86903</v>
      </c>
      <c r="AB38" s="220">
        <f>SUM(AB14:AB36)</f>
        <v>4074</v>
      </c>
      <c r="AD38" s="180" t="s">
        <v>301</v>
      </c>
      <c r="AE38" s="265"/>
      <c r="AF38" s="220"/>
      <c r="AG38" s="220"/>
      <c r="AH38" s="220">
        <f>SUM(AH14:AH36)</f>
        <v>90977</v>
      </c>
      <c r="AL38" s="220">
        <f>SUM(AL14:AL36)</f>
        <v>51414</v>
      </c>
      <c r="AN38" s="220">
        <f>SUM(AN14:AN36)</f>
        <v>39563</v>
      </c>
      <c r="AP38" s="180" t="s">
        <v>301</v>
      </c>
      <c r="AQ38" s="265"/>
      <c r="AR38" s="220"/>
      <c r="AS38" s="220"/>
      <c r="AU38" s="256"/>
      <c r="AW38" s="256"/>
      <c r="AY38" s="256"/>
      <c r="AZ38" s="304">
        <f>SUM(AZ14:AZ36)</f>
        <v>192102</v>
      </c>
      <c r="BB38" s="220"/>
      <c r="BC38" s="220"/>
      <c r="BD38" s="220">
        <f>SUM(BD14:BD36)</f>
        <v>56595</v>
      </c>
      <c r="BE38" s="220">
        <f>SUM(BE14:BE36)</f>
        <v>135507</v>
      </c>
      <c r="BG38" s="305" t="s">
        <v>300</v>
      </c>
      <c r="BI38" s="220"/>
      <c r="BJ38" s="265">
        <f>SUM(BJ14:BJ36)</f>
        <v>17600</v>
      </c>
      <c r="BK38" s="303"/>
      <c r="BL38" s="220"/>
      <c r="BN38" s="220"/>
      <c r="BO38" s="220"/>
      <c r="BP38" s="220">
        <f>SUM(BP14:BP36)</f>
        <v>610275</v>
      </c>
      <c r="BR38" s="220">
        <f>SUM(BR14:BR36)</f>
        <v>52281</v>
      </c>
      <c r="BS38" s="220"/>
      <c r="BT38" s="220">
        <f>SUM(BT14:BT36)</f>
        <v>557994</v>
      </c>
      <c r="BX38" s="220"/>
      <c r="BY38" s="265"/>
      <c r="BZ38" s="305" t="s">
        <v>300</v>
      </c>
      <c r="CA38" s="220">
        <f>SUM(CA14:CA36)</f>
        <v>183669</v>
      </c>
      <c r="CC38" s="220"/>
      <c r="CD38" s="220"/>
      <c r="CE38" s="220">
        <f>SUM(CE14:CE36)</f>
        <v>56595</v>
      </c>
      <c r="CF38" s="220"/>
      <c r="CG38" s="220">
        <f>SUM(CG14:CG36)</f>
        <v>127074</v>
      </c>
      <c r="DB38" s="178"/>
    </row>
    <row r="39" spans="1:106">
      <c r="A39" s="180" t="s">
        <v>302</v>
      </c>
      <c r="C39" s="224">
        <f>+'Gas Input Table Summary'!$D$26</f>
        <v>9.69E-2</v>
      </c>
      <c r="E39" s="306" t="s">
        <v>303</v>
      </c>
      <c r="M39" s="265"/>
      <c r="N39" s="176"/>
      <c r="R39" s="179"/>
      <c r="S39" s="307"/>
      <c r="T39" s="184" t="s">
        <v>304</v>
      </c>
      <c r="V39" s="307">
        <f>ROUND(V14+NPV($C$41,V15:V36),0)</f>
        <v>47840</v>
      </c>
      <c r="X39" s="220"/>
      <c r="Y39" s="220"/>
      <c r="Z39" s="220"/>
      <c r="AA39" s="220">
        <f>ROUND(AA14+NPV($C$41,AA15:AA36),0)</f>
        <v>69740</v>
      </c>
      <c r="AB39" s="220">
        <f>ROUND(AB14+NPV($C$41,AB15:AB36),0)</f>
        <v>-21901</v>
      </c>
      <c r="AF39" s="220"/>
      <c r="AG39" s="180" t="s">
        <v>304</v>
      </c>
      <c r="AH39" s="220">
        <f>ROUND(AH14+NPV($C$41,AH15:AH36),0)</f>
        <v>47840</v>
      </c>
      <c r="AL39" s="220">
        <f>ROUND(AL14+NPV($C$41,AL15:AL36),0)</f>
        <v>51414</v>
      </c>
      <c r="AN39" s="220">
        <f>+AH39-AL39</f>
        <v>-3574</v>
      </c>
      <c r="AR39" s="220"/>
      <c r="AS39" s="220"/>
      <c r="AU39" s="256"/>
      <c r="AW39" s="180" t="s">
        <v>304</v>
      </c>
      <c r="AY39" s="256"/>
      <c r="AZ39" s="220">
        <f>ROUND(AZ14+NPV($C$43,AZ15:AZ36),0)</f>
        <v>147214</v>
      </c>
      <c r="BB39" s="220"/>
      <c r="BC39" s="220"/>
      <c r="BD39" s="220">
        <f>ROUND(BD14+NPV($C$43,BD15:BD36),0)</f>
        <v>56595</v>
      </c>
      <c r="BE39" s="220">
        <f>AZ39-BD39</f>
        <v>90619</v>
      </c>
      <c r="BG39" s="183"/>
      <c r="BI39" s="220"/>
      <c r="BL39" s="220"/>
      <c r="BN39" s="220" t="s">
        <v>305</v>
      </c>
      <c r="BO39" s="220"/>
      <c r="BP39" s="220">
        <f>ROUND(BP14+NPV($C$39,BP15:BP36),0)</f>
        <v>289589</v>
      </c>
      <c r="BR39" s="220">
        <f>ROUND(BR14+NPV($C$39,BR15:BR36),0)</f>
        <v>52281</v>
      </c>
      <c r="BS39" s="220"/>
      <c r="BT39" s="265">
        <f>ROUND(BT14+NPV($C$39,BT15:BT36),0)</f>
        <v>237308</v>
      </c>
      <c r="BV39" s="183"/>
      <c r="BX39" s="220"/>
      <c r="BZ39" s="220" t="s">
        <v>305</v>
      </c>
      <c r="CA39" s="220">
        <f>ROUND(CA14+NPV($C$41,CA15:CA36),0)</f>
        <v>95677</v>
      </c>
      <c r="CC39" s="220"/>
      <c r="CD39" s="220"/>
      <c r="CE39" s="220">
        <f>ROUND(CE14+NPV($C$41,CE15:CE36),0)</f>
        <v>56595</v>
      </c>
      <c r="CF39" s="220"/>
      <c r="CG39" s="265">
        <f>ROUND(CG14+NPV($C$41,CG15:CG36),0)</f>
        <v>39082</v>
      </c>
      <c r="DB39" s="178"/>
    </row>
    <row r="40" spans="1:106">
      <c r="A40" s="180"/>
      <c r="C40" s="224"/>
      <c r="F40" s="236"/>
      <c r="M40" s="265"/>
      <c r="N40" s="176"/>
      <c r="R40" s="179"/>
      <c r="T40" s="303"/>
      <c r="V40" s="238"/>
      <c r="X40" s="180" t="s">
        <v>216</v>
      </c>
      <c r="Z40" s="265"/>
      <c r="AA40" s="265"/>
      <c r="AB40" s="238"/>
      <c r="AF40" s="265"/>
      <c r="AH40" s="265"/>
      <c r="AI40" s="265"/>
      <c r="AR40" s="265"/>
      <c r="AY40" s="265"/>
      <c r="AZ40" s="265"/>
      <c r="BA40" s="265"/>
      <c r="BB40" s="265"/>
      <c r="BC40" s="265"/>
      <c r="BD40" s="265"/>
      <c r="BE40" s="265"/>
      <c r="BF40" s="265"/>
      <c r="BG40" s="183"/>
      <c r="BI40" s="220"/>
      <c r="BP40" s="265"/>
      <c r="BS40" s="265"/>
      <c r="BU40" s="265"/>
      <c r="BV40" s="183"/>
      <c r="BX40" s="220"/>
      <c r="CA40" s="265"/>
      <c r="CE40" s="242"/>
      <c r="CF40" s="265"/>
      <c r="DB40" s="178">
        <f>$J23</f>
        <v>10</v>
      </c>
    </row>
    <row r="41" spans="1:106">
      <c r="A41" s="180" t="s">
        <v>306</v>
      </c>
      <c r="C41" s="224">
        <f>+'Gas Input Table Summary'!$D$27</f>
        <v>7.2160000000000002E-2</v>
      </c>
      <c r="E41" s="308" t="s">
        <v>307</v>
      </c>
      <c r="F41" s="309" t="s">
        <v>308</v>
      </c>
      <c r="G41" s="310" t="s">
        <v>309</v>
      </c>
      <c r="K41" s="180" t="s">
        <v>310</v>
      </c>
      <c r="M41" s="265"/>
      <c r="N41" s="220">
        <f>AB39</f>
        <v>-21901</v>
      </c>
      <c r="Q41" s="220"/>
      <c r="R41" s="179"/>
      <c r="T41" s="303"/>
      <c r="U41" s="303"/>
      <c r="V41" s="265"/>
      <c r="X41" s="180" t="s">
        <v>216</v>
      </c>
      <c r="Z41" s="265"/>
      <c r="AA41" s="265"/>
      <c r="AB41" s="238"/>
      <c r="AD41" s="180" t="s">
        <v>310</v>
      </c>
      <c r="AF41" s="265"/>
      <c r="AG41" s="220">
        <f>AN39</f>
        <v>-3574</v>
      </c>
      <c r="AH41" s="220"/>
      <c r="AI41" s="265"/>
      <c r="AM41" s="265"/>
      <c r="AP41" s="180" t="s">
        <v>310</v>
      </c>
      <c r="AR41" s="265"/>
      <c r="AS41" s="220">
        <f>BE39</f>
        <v>90619</v>
      </c>
      <c r="AU41" s="220"/>
      <c r="AW41" s="220"/>
      <c r="AY41" s="265"/>
      <c r="AZ41" s="265"/>
      <c r="BA41" s="311"/>
      <c r="BB41" s="265"/>
      <c r="BC41" s="265"/>
      <c r="BD41" s="265"/>
      <c r="BF41" s="265"/>
      <c r="BG41" s="180" t="s">
        <v>310</v>
      </c>
      <c r="BJ41" s="220">
        <f>BT39</f>
        <v>237308</v>
      </c>
      <c r="BK41" s="220"/>
      <c r="BP41" s="265"/>
      <c r="BS41" s="265"/>
      <c r="BT41" s="265"/>
      <c r="BU41" s="265"/>
      <c r="BV41" s="180" t="s">
        <v>310</v>
      </c>
      <c r="BY41" s="220">
        <f>CG39</f>
        <v>39082</v>
      </c>
      <c r="BZ41" s="220"/>
      <c r="CA41" s="265"/>
      <c r="CF41" s="265"/>
      <c r="CG41" s="265"/>
      <c r="DB41" s="178">
        <f>$J24</f>
        <v>11</v>
      </c>
    </row>
    <row r="42" spans="1:106" ht="13.5" thickBot="1">
      <c r="E42" s="312" t="s">
        <v>205</v>
      </c>
      <c r="F42" s="313">
        <f>N41</f>
        <v>-21901</v>
      </c>
      <c r="G42" s="314">
        <f>N42</f>
        <v>0.69</v>
      </c>
      <c r="K42" s="180" t="s">
        <v>311</v>
      </c>
      <c r="N42" s="315">
        <f>ROUND(V39/AA39,2)</f>
        <v>0.69</v>
      </c>
      <c r="Q42" s="303"/>
      <c r="R42" s="179"/>
      <c r="AB42" s="238"/>
      <c r="AD42" s="180" t="s">
        <v>311</v>
      </c>
      <c r="AF42" s="303"/>
      <c r="AG42" s="316">
        <f>ROUND(AH39/AL39,2)</f>
        <v>0.93</v>
      </c>
      <c r="AH42" s="303"/>
      <c r="AP42" s="180" t="s">
        <v>311</v>
      </c>
      <c r="AR42" s="303"/>
      <c r="AS42" s="316">
        <f>ROUND(AZ39/BD39,2)</f>
        <v>2.6</v>
      </c>
      <c r="AU42" s="303"/>
      <c r="AW42" s="303"/>
      <c r="AZ42" s="176"/>
      <c r="BD42" s="265"/>
      <c r="BG42" s="180" t="s">
        <v>311</v>
      </c>
      <c r="BJ42" s="315">
        <f>ROUND(BP39/BR39,2)</f>
        <v>5.54</v>
      </c>
      <c r="BK42" s="303"/>
      <c r="BV42" s="180" t="s">
        <v>311</v>
      </c>
      <c r="BY42" s="316">
        <f>ROUND(CA39/CE39,2)</f>
        <v>1.69</v>
      </c>
      <c r="BZ42" s="303"/>
      <c r="DB42" s="178">
        <f>$J25</f>
        <v>12</v>
      </c>
    </row>
    <row r="43" spans="1:106" ht="13.5" thickTop="1">
      <c r="A43" s="176" t="s">
        <v>312</v>
      </c>
      <c r="C43" s="224">
        <f>+'Gas Input Table Summary'!$D$28</f>
        <v>2.6800000000000001E-2</v>
      </c>
      <c r="E43" s="317" t="s">
        <v>206</v>
      </c>
      <c r="F43" s="232">
        <f>AG41</f>
        <v>-3574</v>
      </c>
      <c r="G43" s="318">
        <f>AG42</f>
        <v>0.93</v>
      </c>
      <c r="J43" s="319"/>
      <c r="K43" s="320"/>
      <c r="L43" s="319"/>
      <c r="M43" s="319"/>
      <c r="N43" s="319"/>
      <c r="O43" s="319"/>
      <c r="Q43" s="319"/>
      <c r="R43" s="321"/>
      <c r="S43" s="319"/>
      <c r="T43" s="319"/>
      <c r="U43" s="319"/>
      <c r="V43" s="319"/>
      <c r="W43" s="319"/>
      <c r="X43" s="319"/>
      <c r="AB43" s="238"/>
      <c r="AD43" s="180"/>
      <c r="AM43" s="322"/>
      <c r="AN43" s="180"/>
      <c r="AP43" s="180"/>
      <c r="AZ43" s="176"/>
      <c r="BB43" s="322"/>
      <c r="BE43" s="180"/>
      <c r="BV43" s="183"/>
      <c r="CI43" s="246"/>
      <c r="DB43" s="178">
        <f>$J26</f>
        <v>13</v>
      </c>
    </row>
    <row r="44" spans="1:106">
      <c r="E44" s="323" t="s">
        <v>207</v>
      </c>
      <c r="F44" s="232">
        <f>AS41</f>
        <v>90619</v>
      </c>
      <c r="G44" s="318">
        <f>AS42</f>
        <v>2.6</v>
      </c>
      <c r="J44" s="324" t="s">
        <v>313</v>
      </c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6"/>
      <c r="AB44" s="238"/>
      <c r="AZ44" s="176"/>
      <c r="BD44" s="183"/>
      <c r="BV44" s="324" t="s">
        <v>313</v>
      </c>
      <c r="BW44" s="325"/>
      <c r="BX44" s="327"/>
      <c r="BY44" s="327"/>
      <c r="BZ44" s="328"/>
      <c r="CI44" s="246"/>
      <c r="DB44" s="178"/>
    </row>
    <row r="45" spans="1:106">
      <c r="A45" s="180" t="s">
        <v>314</v>
      </c>
      <c r="C45" s="329">
        <f>+'Gas Input Table Summary'!$D$29</f>
        <v>2017</v>
      </c>
      <c r="E45" s="317" t="s">
        <v>208</v>
      </c>
      <c r="F45" s="232">
        <f>BJ41</f>
        <v>237308</v>
      </c>
      <c r="G45" s="318">
        <f>BJ42</f>
        <v>5.54</v>
      </c>
      <c r="J45" s="330" t="s">
        <v>259</v>
      </c>
      <c r="K45" s="331" t="s">
        <v>315</v>
      </c>
      <c r="L45" s="299"/>
      <c r="M45" s="299"/>
      <c r="N45" s="299"/>
      <c r="O45" s="299"/>
      <c r="P45" s="299"/>
      <c r="Q45" s="299"/>
      <c r="R45" s="299"/>
      <c r="S45" s="299"/>
      <c r="T45" s="332" t="s">
        <v>267</v>
      </c>
      <c r="U45" s="331" t="s">
        <v>316</v>
      </c>
      <c r="V45" s="299"/>
      <c r="W45" s="299"/>
      <c r="X45" s="333"/>
      <c r="AB45" s="238"/>
      <c r="AD45" s="324" t="s">
        <v>313</v>
      </c>
      <c r="AE45" s="325"/>
      <c r="AF45" s="327"/>
      <c r="AG45" s="327"/>
      <c r="AH45" s="328"/>
      <c r="AI45" s="328"/>
      <c r="AJ45" s="328"/>
      <c r="AK45" s="328"/>
      <c r="AN45" s="180"/>
      <c r="AP45" s="324" t="s">
        <v>313</v>
      </c>
      <c r="AQ45" s="325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8"/>
      <c r="BG45" s="324" t="s">
        <v>313</v>
      </c>
      <c r="BH45" s="325"/>
      <c r="BI45" s="327"/>
      <c r="BJ45" s="327"/>
      <c r="BK45" s="327"/>
      <c r="BL45" s="327"/>
      <c r="BM45" s="327"/>
      <c r="BN45" s="327"/>
      <c r="BO45" s="334"/>
      <c r="BP45" s="327"/>
      <c r="BQ45" s="327"/>
      <c r="BR45" s="327"/>
      <c r="BS45" s="327"/>
      <c r="BT45" s="328"/>
      <c r="BV45" s="335" t="s">
        <v>259</v>
      </c>
      <c r="BW45" s="331" t="s">
        <v>317</v>
      </c>
      <c r="BX45" s="299"/>
      <c r="BY45" s="299"/>
      <c r="BZ45" s="333"/>
      <c r="CA45" s="336" t="s">
        <v>216</v>
      </c>
      <c r="CB45" s="336"/>
      <c r="CC45" s="336"/>
      <c r="CD45" s="336"/>
      <c r="CE45" s="336"/>
      <c r="CI45" s="246"/>
      <c r="DB45" s="178"/>
    </row>
    <row r="46" spans="1:106">
      <c r="C46" s="183"/>
      <c r="E46" s="337" t="s">
        <v>209</v>
      </c>
      <c r="F46" s="338">
        <f>BY41</f>
        <v>39082</v>
      </c>
      <c r="G46" s="339">
        <f>BY42</f>
        <v>1.69</v>
      </c>
      <c r="J46" s="340" t="s">
        <v>260</v>
      </c>
      <c r="K46" s="341" t="s">
        <v>318</v>
      </c>
      <c r="L46" s="191"/>
      <c r="M46" s="191"/>
      <c r="N46" s="191"/>
      <c r="O46" s="191"/>
      <c r="P46" s="191"/>
      <c r="Q46" s="191"/>
      <c r="R46" s="191"/>
      <c r="S46" s="191"/>
      <c r="T46" s="342" t="s">
        <v>268</v>
      </c>
      <c r="U46" s="341" t="s">
        <v>319</v>
      </c>
      <c r="V46" s="191"/>
      <c r="W46" s="191"/>
      <c r="X46" s="343"/>
      <c r="AB46" s="184"/>
      <c r="AD46" s="330" t="s">
        <v>259</v>
      </c>
      <c r="AE46" s="331" t="s">
        <v>317</v>
      </c>
      <c r="AF46" s="299"/>
      <c r="AG46" s="299"/>
      <c r="AH46" s="299"/>
      <c r="AI46" s="299"/>
      <c r="AJ46" s="299"/>
      <c r="AK46" s="333"/>
      <c r="AN46" s="180"/>
      <c r="AP46" s="344" t="s">
        <v>259</v>
      </c>
      <c r="AQ46" s="331" t="s">
        <v>317</v>
      </c>
      <c r="AR46" s="299"/>
      <c r="AS46" s="299"/>
      <c r="AU46" s="299"/>
      <c r="AW46" s="342" t="s">
        <v>266</v>
      </c>
      <c r="AZ46" s="228" t="s">
        <v>320</v>
      </c>
      <c r="BA46" s="191"/>
      <c r="BC46" s="191"/>
      <c r="BD46" s="299"/>
      <c r="BE46" s="333"/>
      <c r="BG46" s="335" t="s">
        <v>259</v>
      </c>
      <c r="BH46" s="331" t="s">
        <v>321</v>
      </c>
      <c r="BI46" s="299"/>
      <c r="BJ46" s="299"/>
      <c r="BK46" s="299"/>
      <c r="BL46" s="300" t="s">
        <v>265</v>
      </c>
      <c r="BM46" s="345" t="s">
        <v>322</v>
      </c>
      <c r="BN46" s="299"/>
      <c r="BO46" s="299"/>
      <c r="BP46" s="299"/>
      <c r="BQ46" s="299"/>
      <c r="BR46" s="299"/>
      <c r="BS46" s="299"/>
      <c r="BT46" s="333"/>
      <c r="BV46" s="346" t="s">
        <v>260</v>
      </c>
      <c r="BW46" s="341" t="s">
        <v>323</v>
      </c>
      <c r="BX46" s="191"/>
      <c r="BY46" s="191"/>
      <c r="BZ46" s="343"/>
      <c r="CI46" s="246"/>
      <c r="DB46" s="178"/>
    </row>
    <row r="47" spans="1:106">
      <c r="A47" s="180" t="s">
        <v>324</v>
      </c>
      <c r="C47" s="329">
        <f>+'Total Program Inputs'!B6</f>
        <v>2018</v>
      </c>
      <c r="J47" s="340" t="s">
        <v>261</v>
      </c>
      <c r="K47" s="347" t="s">
        <v>325</v>
      </c>
      <c r="L47" s="191"/>
      <c r="M47" s="191"/>
      <c r="N47" s="191"/>
      <c r="O47" s="191"/>
      <c r="P47" s="191"/>
      <c r="Q47" s="191"/>
      <c r="R47" s="191"/>
      <c r="S47" s="191"/>
      <c r="T47" s="342" t="s">
        <v>269</v>
      </c>
      <c r="U47" s="341" t="s">
        <v>326</v>
      </c>
      <c r="V47" s="191"/>
      <c r="W47" s="191"/>
      <c r="X47" s="343"/>
      <c r="AB47" s="220"/>
      <c r="AD47" s="340" t="s">
        <v>260</v>
      </c>
      <c r="AE47" s="347" t="s">
        <v>323</v>
      </c>
      <c r="AF47" s="191"/>
      <c r="AG47" s="191"/>
      <c r="AH47" s="191"/>
      <c r="AI47" s="191"/>
      <c r="AJ47" s="191"/>
      <c r="AK47" s="343"/>
      <c r="AP47" s="348" t="s">
        <v>265</v>
      </c>
      <c r="AQ47" s="341" t="s">
        <v>323</v>
      </c>
      <c r="AR47" s="191"/>
      <c r="AS47" s="191"/>
      <c r="AU47" s="191"/>
      <c r="AW47" s="342" t="s">
        <v>267</v>
      </c>
      <c r="AZ47" s="347" t="s">
        <v>327</v>
      </c>
      <c r="BA47" s="191"/>
      <c r="BC47" s="191"/>
      <c r="BD47" s="191"/>
      <c r="BE47" s="343"/>
      <c r="BG47" s="346" t="s">
        <v>260</v>
      </c>
      <c r="BH47" s="341" t="s">
        <v>328</v>
      </c>
      <c r="BI47" s="191"/>
      <c r="BJ47" s="191"/>
      <c r="BK47" s="191"/>
      <c r="BL47" s="203" t="s">
        <v>266</v>
      </c>
      <c r="BM47" s="349" t="s">
        <v>329</v>
      </c>
      <c r="BN47" s="191"/>
      <c r="BO47" s="336"/>
      <c r="BP47" s="336"/>
      <c r="BQ47" s="336"/>
      <c r="BR47" s="336"/>
      <c r="BS47" s="191"/>
      <c r="BT47" s="343"/>
      <c r="BV47" s="346" t="s">
        <v>261</v>
      </c>
      <c r="BW47" s="341" t="s">
        <v>330</v>
      </c>
      <c r="BX47" s="218"/>
      <c r="BY47" s="218"/>
      <c r="BZ47" s="343"/>
      <c r="CI47" s="246"/>
      <c r="DB47" s="178"/>
    </row>
    <row r="48" spans="1:106">
      <c r="A48" s="180"/>
      <c r="C48" s="233"/>
      <c r="J48" s="340" t="s">
        <v>262</v>
      </c>
      <c r="K48" s="341" t="s">
        <v>331</v>
      </c>
      <c r="L48" s="191"/>
      <c r="M48" s="191"/>
      <c r="N48" s="191"/>
      <c r="O48" s="191"/>
      <c r="P48" s="191"/>
      <c r="Q48" s="191"/>
      <c r="R48" s="191"/>
      <c r="S48" s="191"/>
      <c r="T48" s="342" t="s">
        <v>270</v>
      </c>
      <c r="U48" s="268" t="s">
        <v>332</v>
      </c>
      <c r="V48" s="191"/>
      <c r="W48" s="191"/>
      <c r="X48" s="343"/>
      <c r="AB48" s="265"/>
      <c r="AD48" s="340" t="s">
        <v>261</v>
      </c>
      <c r="AE48" s="347" t="s">
        <v>333</v>
      </c>
      <c r="AF48" s="191"/>
      <c r="AG48" s="191"/>
      <c r="AH48" s="191"/>
      <c r="AI48" s="191"/>
      <c r="AJ48" s="191"/>
      <c r="AK48" s="343"/>
      <c r="AP48" s="348" t="s">
        <v>261</v>
      </c>
      <c r="AQ48" s="350" t="s">
        <v>334</v>
      </c>
      <c r="AR48" s="218"/>
      <c r="AS48" s="218"/>
      <c r="AU48" s="218"/>
      <c r="AW48" s="342" t="s">
        <v>268</v>
      </c>
      <c r="AZ48" s="347" t="s">
        <v>335</v>
      </c>
      <c r="BA48" s="191"/>
      <c r="BC48" s="191"/>
      <c r="BD48" s="191"/>
      <c r="BE48" s="343"/>
      <c r="BG48" s="346" t="s">
        <v>261</v>
      </c>
      <c r="BH48" s="349" t="s">
        <v>336</v>
      </c>
      <c r="BI48" s="218"/>
      <c r="BJ48" s="218"/>
      <c r="BK48" s="191"/>
      <c r="BL48" s="351" t="s">
        <v>267</v>
      </c>
      <c r="BM48" s="349" t="s">
        <v>337</v>
      </c>
      <c r="BN48" s="191"/>
      <c r="BO48" s="191"/>
      <c r="BP48" s="191"/>
      <c r="BQ48" s="191"/>
      <c r="BR48" s="191"/>
      <c r="BS48" s="191"/>
      <c r="BT48" s="343"/>
      <c r="BV48" s="346" t="s">
        <v>262</v>
      </c>
      <c r="BW48" s="341" t="s">
        <v>338</v>
      </c>
      <c r="BX48" s="218"/>
      <c r="BY48" s="218"/>
      <c r="BZ48" s="343"/>
      <c r="CI48" s="246"/>
      <c r="DB48" s="178"/>
    </row>
    <row r="49" spans="1:108">
      <c r="A49" s="180"/>
      <c r="C49" s="183"/>
      <c r="J49" s="340" t="s">
        <v>263</v>
      </c>
      <c r="K49" s="347" t="s">
        <v>339</v>
      </c>
      <c r="L49" s="191"/>
      <c r="M49" s="191"/>
      <c r="N49" s="191"/>
      <c r="O49" s="211"/>
      <c r="P49" s="191"/>
      <c r="Q49" s="191"/>
      <c r="R49" s="191"/>
      <c r="S49" s="191"/>
      <c r="T49" s="342" t="s">
        <v>271</v>
      </c>
      <c r="U49" s="341" t="s">
        <v>340</v>
      </c>
      <c r="V49" s="191"/>
      <c r="W49" s="191"/>
      <c r="X49" s="343"/>
      <c r="AB49" s="265"/>
      <c r="AD49" s="340" t="s">
        <v>262</v>
      </c>
      <c r="AE49" s="341" t="s">
        <v>341</v>
      </c>
      <c r="AF49" s="191"/>
      <c r="AG49" s="191"/>
      <c r="AH49" s="191"/>
      <c r="AI49" s="191"/>
      <c r="AJ49" s="191"/>
      <c r="AK49" s="343"/>
      <c r="AO49" s="180"/>
      <c r="AP49" s="348" t="s">
        <v>262</v>
      </c>
      <c r="AQ49" s="350" t="s">
        <v>342</v>
      </c>
      <c r="AR49" s="218"/>
      <c r="AS49" s="218"/>
      <c r="AU49" s="218"/>
      <c r="AW49" s="342" t="s">
        <v>269</v>
      </c>
      <c r="AZ49" s="347" t="s">
        <v>343</v>
      </c>
      <c r="BA49" s="191"/>
      <c r="BC49" s="191"/>
      <c r="BD49" s="191"/>
      <c r="BE49" s="343"/>
      <c r="BG49" s="346" t="s">
        <v>262</v>
      </c>
      <c r="BH49" s="350" t="s">
        <v>344</v>
      </c>
      <c r="BI49" s="218"/>
      <c r="BJ49" s="218"/>
      <c r="BK49" s="191"/>
      <c r="BL49" s="191"/>
      <c r="BM49" s="191"/>
      <c r="BN49" s="191"/>
      <c r="BO49" s="191"/>
      <c r="BP49" s="191"/>
      <c r="BQ49" s="191"/>
      <c r="BR49" s="191"/>
      <c r="BS49" s="191"/>
      <c r="BT49" s="343"/>
      <c r="BV49" s="346" t="s">
        <v>263</v>
      </c>
      <c r="BW49" s="341" t="s">
        <v>345</v>
      </c>
      <c r="BX49" s="218"/>
      <c r="BY49" s="218"/>
      <c r="BZ49" s="343"/>
      <c r="CA49" s="191"/>
      <c r="CB49" s="191"/>
      <c r="CC49" s="191"/>
      <c r="CD49" s="191"/>
      <c r="CE49" s="191"/>
      <c r="DB49" s="178">
        <f>$J27</f>
        <v>14</v>
      </c>
    </row>
    <row r="50" spans="1:108">
      <c r="J50" s="340" t="s">
        <v>264</v>
      </c>
      <c r="K50" s="341" t="s">
        <v>346</v>
      </c>
      <c r="L50" s="191"/>
      <c r="M50" s="191"/>
      <c r="N50" s="191"/>
      <c r="O50" s="191"/>
      <c r="P50" s="191"/>
      <c r="Q50" s="191"/>
      <c r="R50" s="191"/>
      <c r="S50" s="191"/>
      <c r="T50" s="342" t="s">
        <v>272</v>
      </c>
      <c r="U50" s="347" t="s">
        <v>347</v>
      </c>
      <c r="V50" s="191"/>
      <c r="W50" s="191"/>
      <c r="X50" s="343"/>
      <c r="AD50" s="340" t="s">
        <v>263</v>
      </c>
      <c r="AE50" s="341" t="s">
        <v>321</v>
      </c>
      <c r="AF50" s="191"/>
      <c r="AG50" s="191"/>
      <c r="AH50" s="191"/>
      <c r="AI50" s="191"/>
      <c r="AJ50" s="191"/>
      <c r="AK50" s="343"/>
      <c r="AP50" s="348" t="s">
        <v>263</v>
      </c>
      <c r="AQ50" s="350" t="s">
        <v>348</v>
      </c>
      <c r="AR50" s="218"/>
      <c r="AS50" s="218"/>
      <c r="AU50" s="218"/>
      <c r="AW50" s="342"/>
      <c r="AZ50" s="176"/>
      <c r="BA50" s="191"/>
      <c r="BC50" s="191"/>
      <c r="BD50" s="191"/>
      <c r="BE50" s="343"/>
      <c r="BG50" s="346" t="s">
        <v>263</v>
      </c>
      <c r="BH50" s="350" t="s">
        <v>349</v>
      </c>
      <c r="BI50" s="218"/>
      <c r="BJ50" s="218"/>
      <c r="BK50" s="191"/>
      <c r="BL50" s="191"/>
      <c r="BM50" s="191"/>
      <c r="BN50" s="191"/>
      <c r="BO50" s="191"/>
      <c r="BP50" s="191"/>
      <c r="BQ50" s="191"/>
      <c r="BR50" s="191"/>
      <c r="BS50" s="191"/>
      <c r="BT50" s="343"/>
      <c r="BV50" s="346" t="s">
        <v>264</v>
      </c>
      <c r="BW50" s="341" t="s">
        <v>350</v>
      </c>
      <c r="BX50" s="218"/>
      <c r="BY50" s="218"/>
      <c r="BZ50" s="343"/>
      <c r="CA50" s="191"/>
      <c r="CB50" s="191"/>
      <c r="CC50" s="191"/>
      <c r="CD50" s="191"/>
      <c r="CE50" s="191"/>
      <c r="DB50" s="178">
        <f>$J28</f>
        <v>15</v>
      </c>
    </row>
    <row r="51" spans="1:108" ht="14.1" customHeight="1">
      <c r="A51" s="191"/>
      <c r="B51" s="191"/>
      <c r="C51" s="191"/>
      <c r="J51" s="340" t="s">
        <v>265</v>
      </c>
      <c r="K51" s="341" t="s">
        <v>351</v>
      </c>
      <c r="L51" s="191"/>
      <c r="M51" s="191"/>
      <c r="N51" s="191"/>
      <c r="O51" s="191"/>
      <c r="P51" s="191"/>
      <c r="Q51" s="191"/>
      <c r="R51" s="191"/>
      <c r="S51" s="191"/>
      <c r="T51" s="342" t="s">
        <v>273</v>
      </c>
      <c r="U51" s="347" t="s">
        <v>352</v>
      </c>
      <c r="V51" s="191"/>
      <c r="W51" s="191"/>
      <c r="X51" s="343"/>
      <c r="AD51" s="340" t="s">
        <v>264</v>
      </c>
      <c r="AE51" s="347" t="s">
        <v>353</v>
      </c>
      <c r="AF51" s="191"/>
      <c r="AG51" s="191"/>
      <c r="AH51" s="191"/>
      <c r="AI51" s="191"/>
      <c r="AJ51" s="191"/>
      <c r="AK51" s="343"/>
      <c r="AP51" s="348" t="s">
        <v>264</v>
      </c>
      <c r="AQ51" s="341" t="s">
        <v>354</v>
      </c>
      <c r="AR51" s="191"/>
      <c r="AS51" s="191"/>
      <c r="AU51" s="191"/>
      <c r="AW51" s="342"/>
      <c r="AZ51" s="176"/>
      <c r="BA51" s="191"/>
      <c r="BC51" s="191"/>
      <c r="BD51" s="191"/>
      <c r="BE51" s="343"/>
      <c r="BG51" s="352" t="s">
        <v>264</v>
      </c>
      <c r="BH51" s="353" t="s">
        <v>355</v>
      </c>
      <c r="BI51" s="354"/>
      <c r="BJ51" s="354"/>
      <c r="BK51" s="208"/>
      <c r="BL51" s="208"/>
      <c r="BM51" s="208"/>
      <c r="BN51" s="208"/>
      <c r="BO51" s="208"/>
      <c r="BP51" s="208"/>
      <c r="BQ51" s="208"/>
      <c r="BR51" s="208"/>
      <c r="BS51" s="208"/>
      <c r="BT51" s="355"/>
      <c r="BV51" s="346" t="s">
        <v>265</v>
      </c>
      <c r="BW51" s="350" t="s">
        <v>356</v>
      </c>
      <c r="BX51" s="218"/>
      <c r="BY51" s="218"/>
      <c r="BZ51" s="343"/>
      <c r="CA51" s="191"/>
      <c r="CB51" s="191"/>
      <c r="CC51" s="191"/>
      <c r="CD51" s="191"/>
      <c r="CE51" s="191"/>
      <c r="DB51" s="178">
        <f>$J29</f>
        <v>16</v>
      </c>
    </row>
    <row r="52" spans="1:108" ht="14.1" customHeight="1">
      <c r="A52" s="356"/>
      <c r="B52" s="191"/>
      <c r="C52" s="357"/>
      <c r="J52" s="358" t="s">
        <v>266</v>
      </c>
      <c r="K52" s="359" t="s">
        <v>357</v>
      </c>
      <c r="L52" s="208"/>
      <c r="M52" s="208"/>
      <c r="N52" s="208"/>
      <c r="O52" s="208"/>
      <c r="P52" s="208"/>
      <c r="Q52" s="208"/>
      <c r="R52" s="208"/>
      <c r="S52" s="208"/>
      <c r="T52" s="360" t="s">
        <v>274</v>
      </c>
      <c r="U52" s="359" t="s">
        <v>358</v>
      </c>
      <c r="V52" s="208"/>
      <c r="W52" s="208"/>
      <c r="X52" s="355"/>
      <c r="AD52" s="337" t="s">
        <v>265</v>
      </c>
      <c r="AE52" s="361" t="s">
        <v>359</v>
      </c>
      <c r="AF52" s="208"/>
      <c r="AG52" s="208"/>
      <c r="AH52" s="208"/>
      <c r="AI52" s="208"/>
      <c r="AJ52" s="208"/>
      <c r="AK52" s="355"/>
      <c r="AP52" s="362" t="s">
        <v>265</v>
      </c>
      <c r="AQ52" s="363" t="s">
        <v>360</v>
      </c>
      <c r="AR52" s="208"/>
      <c r="AS52" s="208"/>
      <c r="AT52" s="208"/>
      <c r="AU52" s="208"/>
      <c r="AV52" s="208"/>
      <c r="AW52" s="360"/>
      <c r="AX52" s="360"/>
      <c r="AY52" s="360"/>
      <c r="AZ52" s="360"/>
      <c r="BA52" s="208"/>
      <c r="BB52" s="208"/>
      <c r="BC52" s="208"/>
      <c r="BD52" s="208"/>
      <c r="BE52" s="355"/>
      <c r="BG52" s="191"/>
      <c r="BH52" s="191"/>
      <c r="BI52" s="218"/>
      <c r="BJ52" s="218"/>
      <c r="BK52" s="218"/>
      <c r="BL52" s="218"/>
      <c r="BM52" s="191"/>
      <c r="BN52" s="191"/>
      <c r="BO52" s="191"/>
      <c r="BP52" s="191"/>
      <c r="BQ52" s="191"/>
      <c r="BR52" s="191"/>
      <c r="BV52" s="352" t="s">
        <v>266</v>
      </c>
      <c r="BW52" s="364" t="s">
        <v>361</v>
      </c>
      <c r="BX52" s="208"/>
      <c r="BY52" s="208"/>
      <c r="BZ52" s="355"/>
      <c r="CA52" s="191"/>
      <c r="CB52" s="191"/>
      <c r="CC52" s="191"/>
      <c r="CD52" s="191"/>
      <c r="CE52" s="191"/>
      <c r="CL52" s="303"/>
      <c r="DB52" s="265"/>
    </row>
    <row r="53" spans="1:108" ht="14.1" customHeight="1">
      <c r="A53" s="191"/>
      <c r="B53" s="191"/>
      <c r="C53" s="356"/>
      <c r="AD53" s="342"/>
      <c r="AE53" s="191"/>
      <c r="AF53" s="191"/>
      <c r="AG53" s="191"/>
      <c r="AH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O53" s="191"/>
      <c r="BP53" s="191"/>
      <c r="BQ53" s="191"/>
      <c r="BR53" s="191"/>
      <c r="CA53" s="191"/>
      <c r="CB53" s="191"/>
      <c r="CC53" s="191"/>
      <c r="CD53" s="191"/>
      <c r="CE53" s="191"/>
      <c r="CL53" s="220"/>
      <c r="DD53" s="265"/>
    </row>
    <row r="54" spans="1:108" ht="14.1" customHeight="1">
      <c r="C54" s="365"/>
      <c r="K54" s="275"/>
      <c r="N54" s="176"/>
      <c r="R54" s="179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V54" s="351"/>
      <c r="BW54" s="191"/>
      <c r="BX54" s="218"/>
      <c r="BY54" s="218"/>
      <c r="BZ54" s="218"/>
    </row>
    <row r="55" spans="1:108" ht="14.1" customHeight="1">
      <c r="C55" s="365"/>
      <c r="K55" s="275"/>
      <c r="N55" s="176"/>
      <c r="R55" s="179"/>
      <c r="AB55" s="265"/>
      <c r="AP55" s="342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G55" s="351"/>
      <c r="BH55" s="191"/>
      <c r="BI55" s="218"/>
      <c r="BJ55" s="218"/>
      <c r="BK55" s="218"/>
      <c r="BL55" s="218"/>
      <c r="BM55" s="191"/>
      <c r="BN55" s="191"/>
      <c r="BV55" s="351"/>
      <c r="BW55" s="191"/>
      <c r="BX55" s="218"/>
      <c r="BY55" s="218"/>
      <c r="BZ55" s="218"/>
    </row>
    <row r="56" spans="1:108">
      <c r="C56" s="366"/>
      <c r="K56" s="275"/>
      <c r="N56" s="176"/>
      <c r="R56" s="179"/>
      <c r="AP56" s="367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H56" s="183"/>
      <c r="BW56" s="183"/>
    </row>
    <row r="57" spans="1:108">
      <c r="C57" s="368"/>
      <c r="N57" s="176"/>
      <c r="R57" s="179"/>
      <c r="AP57" s="367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H57" s="183"/>
      <c r="BW57" s="183"/>
    </row>
    <row r="58" spans="1:108">
      <c r="C58" s="368"/>
      <c r="N58" s="176"/>
      <c r="Q58" s="179"/>
      <c r="AO58" s="356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G58" s="183"/>
      <c r="BV58" s="183"/>
    </row>
    <row r="59" spans="1:108">
      <c r="C59" s="369"/>
      <c r="N59" s="176"/>
      <c r="Q59" s="179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G59" s="183"/>
      <c r="BV59" s="183"/>
    </row>
    <row r="60" spans="1:108">
      <c r="N60" s="176"/>
      <c r="Q60" s="179"/>
      <c r="AZ60" s="176"/>
      <c r="BG60" s="183"/>
      <c r="BV60" s="183"/>
    </row>
    <row r="61" spans="1:108">
      <c r="N61" s="176"/>
      <c r="Q61" s="179"/>
      <c r="AZ61" s="176"/>
      <c r="BG61" s="183"/>
      <c r="BV61" s="183"/>
    </row>
    <row r="62" spans="1:108" ht="12" customHeight="1">
      <c r="N62" s="176"/>
      <c r="Q62" s="179"/>
      <c r="AZ62" s="176"/>
      <c r="BG62" s="183"/>
      <c r="BV62" s="183"/>
    </row>
    <row r="63" spans="1:108">
      <c r="D63" s="191"/>
      <c r="E63" s="191"/>
      <c r="F63" s="285"/>
      <c r="G63" s="285"/>
      <c r="N63" s="176"/>
      <c r="Q63" s="179"/>
      <c r="AZ63" s="176"/>
      <c r="BG63" s="183"/>
      <c r="BV63" s="183"/>
    </row>
    <row r="64" spans="1:108">
      <c r="D64" s="191"/>
      <c r="E64" s="191"/>
      <c r="F64" s="285"/>
      <c r="G64" s="285"/>
      <c r="N64" s="176"/>
      <c r="Q64" s="179"/>
      <c r="AZ64" s="176"/>
      <c r="BG64" s="183"/>
      <c r="BV64" s="183"/>
    </row>
    <row r="65" spans="1:74">
      <c r="C65" s="220"/>
      <c r="D65" s="191"/>
      <c r="E65" s="191"/>
      <c r="F65" s="191"/>
      <c r="G65" s="191"/>
      <c r="N65" s="176"/>
      <c r="Q65" s="179"/>
      <c r="AZ65" s="176"/>
      <c r="BG65" s="183"/>
      <c r="BV65" s="183"/>
    </row>
    <row r="66" spans="1:74">
      <c r="A66" s="370"/>
      <c r="B66" s="180"/>
      <c r="D66" s="191"/>
      <c r="E66" s="191"/>
      <c r="F66" s="191"/>
      <c r="G66" s="191"/>
      <c r="N66" s="176"/>
      <c r="Q66" s="179"/>
      <c r="AZ66" s="176"/>
      <c r="BG66" s="183"/>
      <c r="BV66" s="183"/>
    </row>
    <row r="67" spans="1:74">
      <c r="A67" s="370"/>
      <c r="B67" s="180"/>
      <c r="D67" s="191"/>
      <c r="E67" s="191"/>
      <c r="F67" s="191"/>
      <c r="G67" s="191"/>
      <c r="N67" s="176"/>
      <c r="Q67" s="179"/>
      <c r="AZ67" s="176"/>
      <c r="BG67" s="183"/>
      <c r="BV67" s="183"/>
    </row>
    <row r="68" spans="1:74">
      <c r="N68" s="176"/>
      <c r="Q68" s="179"/>
      <c r="AZ68" s="176"/>
      <c r="BG68" s="183"/>
      <c r="BV68" s="183"/>
    </row>
    <row r="69" spans="1:74">
      <c r="N69" s="176"/>
      <c r="Q69" s="179"/>
      <c r="AZ69" s="176"/>
      <c r="BG69" s="183"/>
      <c r="BV69" s="183"/>
    </row>
    <row r="70" spans="1:74">
      <c r="N70" s="176"/>
      <c r="Q70" s="179"/>
      <c r="AZ70" s="176"/>
      <c r="BG70" s="183"/>
      <c r="BV70" s="183"/>
    </row>
    <row r="71" spans="1:74">
      <c r="N71" s="176"/>
      <c r="Q71" s="179"/>
      <c r="AZ71" s="176"/>
      <c r="BG71" s="183"/>
      <c r="BV71" s="183"/>
    </row>
    <row r="72" spans="1:74">
      <c r="N72" s="176"/>
      <c r="Q72" s="179"/>
      <c r="AZ72" s="176"/>
      <c r="BG72" s="183"/>
      <c r="BV72" s="183"/>
    </row>
    <row r="73" spans="1:74">
      <c r="N73" s="176"/>
      <c r="Q73" s="179"/>
      <c r="AZ73" s="176"/>
      <c r="BG73" s="183"/>
      <c r="BV73" s="183"/>
    </row>
    <row r="74" spans="1:74">
      <c r="N74" s="176"/>
      <c r="Q74" s="179"/>
      <c r="AZ74" s="176"/>
      <c r="BG74" s="183"/>
      <c r="BV74" s="183"/>
    </row>
    <row r="75" spans="1:74">
      <c r="N75" s="176"/>
      <c r="Q75" s="179"/>
      <c r="AZ75" s="176"/>
      <c r="BG75" s="183"/>
      <c r="BV75" s="183"/>
    </row>
    <row r="76" spans="1:74">
      <c r="N76" s="176"/>
      <c r="Q76" s="179"/>
      <c r="AZ76" s="176"/>
      <c r="BG76" s="183"/>
      <c r="BV76" s="183"/>
    </row>
    <row r="77" spans="1:74">
      <c r="N77" s="176"/>
      <c r="Q77" s="179"/>
      <c r="AZ77" s="176"/>
      <c r="BG77" s="183"/>
      <c r="BV77" s="183"/>
    </row>
    <row r="78" spans="1:74">
      <c r="N78" s="176"/>
      <c r="Q78" s="179"/>
      <c r="AZ78" s="176"/>
      <c r="BG78" s="183"/>
      <c r="BV78" s="183"/>
    </row>
    <row r="79" spans="1:74">
      <c r="N79" s="176"/>
      <c r="Q79" s="179"/>
      <c r="AZ79" s="176"/>
      <c r="BG79" s="183"/>
      <c r="BV79" s="183"/>
    </row>
    <row r="80" spans="1:74">
      <c r="N80" s="176"/>
      <c r="Q80" s="179"/>
      <c r="AZ80" s="176"/>
      <c r="BG80" s="183"/>
      <c r="BV80" s="183"/>
    </row>
    <row r="81" spans="6:74">
      <c r="F81" s="322"/>
      <c r="G81" s="322"/>
      <c r="N81" s="176"/>
      <c r="Q81" s="179"/>
      <c r="AZ81" s="176"/>
      <c r="BG81" s="183"/>
      <c r="BV81" s="183"/>
    </row>
    <row r="82" spans="6:74">
      <c r="N82" s="176"/>
      <c r="Q82" s="179"/>
      <c r="AZ82" s="176"/>
      <c r="BG82" s="183"/>
      <c r="BV82" s="183"/>
    </row>
    <row r="83" spans="6:74">
      <c r="N83" s="176"/>
      <c r="Q83" s="179"/>
      <c r="AZ83" s="176"/>
      <c r="BG83" s="183"/>
      <c r="BV83" s="183"/>
    </row>
    <row r="84" spans="6:74">
      <c r="N84" s="176"/>
      <c r="Q84" s="179"/>
      <c r="AZ84" s="176"/>
      <c r="BG84" s="183"/>
      <c r="BV84" s="183"/>
    </row>
    <row r="85" spans="6:74">
      <c r="N85" s="176"/>
      <c r="Q85" s="179"/>
      <c r="AZ85" s="176"/>
      <c r="BG85" s="183"/>
      <c r="BV85" s="183"/>
    </row>
    <row r="86" spans="6:74">
      <c r="N86" s="176"/>
      <c r="Q86" s="179"/>
      <c r="AZ86" s="176"/>
      <c r="BG86" s="183"/>
      <c r="BV86" s="183"/>
    </row>
    <row r="87" spans="6:74">
      <c r="N87" s="176"/>
      <c r="Q87" s="179"/>
      <c r="AZ87" s="176"/>
      <c r="BG87" s="183"/>
      <c r="BV87" s="183"/>
    </row>
    <row r="88" spans="6:74">
      <c r="N88" s="176"/>
      <c r="Q88" s="179"/>
      <c r="AZ88" s="176"/>
      <c r="BG88" s="183"/>
      <c r="BV88" s="183"/>
    </row>
    <row r="89" spans="6:74">
      <c r="N89" s="176"/>
      <c r="Q89" s="179"/>
      <c r="AZ89" s="176"/>
      <c r="BG89" s="183"/>
      <c r="BV89" s="183"/>
    </row>
    <row r="90" spans="6:74">
      <c r="N90" s="176"/>
      <c r="Q90" s="179"/>
      <c r="AZ90" s="176"/>
      <c r="BG90" s="183"/>
      <c r="BV90" s="183"/>
    </row>
    <row r="91" spans="6:74">
      <c r="N91" s="176"/>
      <c r="Q91" s="179"/>
      <c r="AZ91" s="176"/>
      <c r="BG91" s="183"/>
      <c r="BV91" s="183"/>
    </row>
    <row r="92" spans="6:74">
      <c r="N92" s="176"/>
      <c r="Q92" s="179"/>
      <c r="AZ92" s="176"/>
      <c r="BG92" s="183"/>
      <c r="BV92" s="183"/>
    </row>
    <row r="93" spans="6:74">
      <c r="N93" s="176"/>
      <c r="Q93" s="179"/>
      <c r="AZ93" s="176"/>
      <c r="BG93" s="183"/>
      <c r="BV93" s="183"/>
    </row>
    <row r="94" spans="6:74">
      <c r="N94" s="176"/>
      <c r="Q94" s="179"/>
      <c r="AZ94" s="176"/>
      <c r="BG94" s="183"/>
      <c r="BV94" s="183"/>
    </row>
    <row r="95" spans="6:74">
      <c r="N95" s="176"/>
      <c r="Q95" s="179"/>
      <c r="AZ95" s="176"/>
      <c r="BG95" s="183"/>
      <c r="BV95" s="183"/>
    </row>
    <row r="96" spans="6:74">
      <c r="N96" s="176"/>
      <c r="Q96" s="179"/>
      <c r="AZ96" s="176"/>
      <c r="BG96" s="183"/>
      <c r="BV96" s="183"/>
    </row>
    <row r="97" spans="1:74">
      <c r="N97" s="176"/>
      <c r="Q97" s="179"/>
      <c r="AZ97" s="176"/>
      <c r="BG97" s="183"/>
      <c r="BV97" s="183"/>
    </row>
    <row r="98" spans="1:74">
      <c r="N98" s="176"/>
      <c r="Q98" s="179"/>
      <c r="AZ98" s="176"/>
      <c r="BG98" s="183"/>
      <c r="BV98" s="183"/>
    </row>
    <row r="99" spans="1:74">
      <c r="N99" s="176"/>
      <c r="Q99" s="179"/>
      <c r="AZ99" s="176"/>
      <c r="BG99" s="183"/>
      <c r="BV99" s="183"/>
    </row>
    <row r="100" spans="1:74">
      <c r="N100" s="176"/>
      <c r="Q100" s="179"/>
      <c r="AZ100" s="176"/>
      <c r="BG100" s="183"/>
      <c r="BV100" s="183"/>
    </row>
    <row r="101" spans="1:74">
      <c r="N101" s="176"/>
      <c r="Q101" s="179"/>
      <c r="AZ101" s="176"/>
      <c r="BG101" s="183"/>
      <c r="BV101" s="183"/>
    </row>
    <row r="102" spans="1:74">
      <c r="N102" s="176"/>
      <c r="Q102" s="179"/>
      <c r="AZ102" s="176"/>
      <c r="BG102" s="183"/>
      <c r="BV102" s="183"/>
    </row>
    <row r="103" spans="1:74">
      <c r="N103" s="176"/>
      <c r="Q103" s="179"/>
      <c r="AZ103" s="176"/>
      <c r="BG103" s="183"/>
      <c r="BV103" s="183"/>
    </row>
    <row r="104" spans="1:74">
      <c r="N104" s="176"/>
      <c r="Q104" s="179"/>
      <c r="AZ104" s="176"/>
      <c r="BG104" s="183"/>
      <c r="BV104" s="183"/>
    </row>
    <row r="105" spans="1:74">
      <c r="E105" s="371"/>
      <c r="N105" s="176"/>
      <c r="Q105" s="179"/>
      <c r="AZ105" s="176"/>
      <c r="BG105" s="183"/>
      <c r="BV105" s="183"/>
    </row>
    <row r="106" spans="1:74">
      <c r="N106" s="176"/>
      <c r="Q106" s="179"/>
      <c r="AZ106" s="176"/>
      <c r="BG106" s="183"/>
      <c r="BV106" s="183"/>
    </row>
    <row r="107" spans="1:74">
      <c r="N107" s="176"/>
      <c r="Q107" s="179"/>
      <c r="AZ107" s="176"/>
      <c r="BG107" s="183"/>
      <c r="BV107" s="183"/>
    </row>
    <row r="108" spans="1:74">
      <c r="N108" s="176"/>
      <c r="Q108" s="179"/>
      <c r="AZ108" s="176"/>
      <c r="BG108" s="183"/>
      <c r="BV108" s="183"/>
    </row>
    <row r="109" spans="1:74">
      <c r="N109" s="176"/>
      <c r="Q109" s="179"/>
      <c r="AZ109" s="176"/>
      <c r="BG109" s="183"/>
      <c r="BV109" s="183"/>
    </row>
    <row r="110" spans="1:74">
      <c r="N110" s="176"/>
      <c r="Q110" s="179"/>
      <c r="AZ110" s="176"/>
      <c r="BG110" s="183"/>
      <c r="BV110" s="183"/>
    </row>
    <row r="111" spans="1:74">
      <c r="A111" s="370"/>
      <c r="B111" s="180"/>
      <c r="N111" s="176"/>
      <c r="Q111" s="179"/>
      <c r="AZ111" s="176"/>
      <c r="BG111" s="183"/>
      <c r="BV111" s="183"/>
    </row>
    <row r="112" spans="1:74">
      <c r="N112" s="176"/>
      <c r="Q112" s="179"/>
      <c r="AZ112" s="176"/>
      <c r="BG112" s="183"/>
      <c r="BV112" s="183"/>
    </row>
    <row r="113" spans="1:74">
      <c r="N113" s="176"/>
      <c r="Q113" s="179"/>
      <c r="AZ113" s="176"/>
      <c r="BG113" s="183"/>
      <c r="BV113" s="183"/>
    </row>
    <row r="114" spans="1:74">
      <c r="N114" s="176"/>
      <c r="Q114" s="179"/>
      <c r="AZ114" s="176"/>
      <c r="BG114" s="183"/>
      <c r="BV114" s="183"/>
    </row>
    <row r="115" spans="1:74">
      <c r="N115" s="176"/>
      <c r="Q115" s="179"/>
      <c r="AZ115" s="176"/>
      <c r="BG115" s="183"/>
      <c r="BV115" s="183"/>
    </row>
    <row r="116" spans="1:74">
      <c r="N116" s="176"/>
      <c r="Q116" s="179"/>
      <c r="AZ116" s="176"/>
      <c r="BG116" s="183"/>
      <c r="BV116" s="183"/>
    </row>
    <row r="117" spans="1:74">
      <c r="N117" s="176"/>
      <c r="Q117" s="179"/>
      <c r="AZ117" s="176"/>
      <c r="BG117" s="183"/>
      <c r="BV117" s="183"/>
    </row>
    <row r="118" spans="1:74">
      <c r="N118" s="176"/>
      <c r="Q118" s="179"/>
      <c r="AZ118" s="176"/>
      <c r="BG118" s="183"/>
      <c r="BV118" s="183"/>
    </row>
    <row r="119" spans="1:74">
      <c r="N119" s="176"/>
      <c r="Q119" s="179"/>
      <c r="AZ119" s="176"/>
      <c r="BG119" s="183"/>
      <c r="BV119" s="183"/>
    </row>
    <row r="120" spans="1:74">
      <c r="N120" s="176"/>
      <c r="Q120" s="179"/>
      <c r="AZ120" s="176"/>
      <c r="BG120" s="183"/>
      <c r="BV120" s="183"/>
    </row>
    <row r="121" spans="1:74">
      <c r="N121" s="176"/>
      <c r="Q121" s="179"/>
      <c r="AZ121" s="176"/>
      <c r="BG121" s="183"/>
      <c r="BV121" s="183"/>
    </row>
    <row r="122" spans="1:74">
      <c r="N122" s="176"/>
      <c r="Q122" s="179"/>
      <c r="AZ122" s="176"/>
      <c r="BG122" s="183"/>
      <c r="BV122" s="183"/>
    </row>
    <row r="123" spans="1:74">
      <c r="N123" s="176"/>
      <c r="Q123" s="179"/>
      <c r="AZ123" s="176"/>
      <c r="BG123" s="183"/>
      <c r="BV123" s="183"/>
    </row>
    <row r="124" spans="1:74">
      <c r="N124" s="176"/>
      <c r="Q124" s="179"/>
      <c r="AZ124" s="176"/>
      <c r="BG124" s="183"/>
      <c r="BV124" s="183"/>
    </row>
    <row r="125" spans="1:74">
      <c r="N125" s="176"/>
      <c r="Q125" s="179"/>
      <c r="AZ125" s="176"/>
      <c r="BG125" s="183"/>
      <c r="BV125" s="183"/>
    </row>
    <row r="126" spans="1:74">
      <c r="N126" s="176"/>
      <c r="Q126" s="179"/>
      <c r="AZ126" s="176"/>
      <c r="BG126" s="183"/>
      <c r="BV126" s="183"/>
    </row>
    <row r="127" spans="1:74">
      <c r="N127" s="176"/>
      <c r="Q127" s="179"/>
      <c r="AZ127" s="176"/>
      <c r="BG127" s="183"/>
      <c r="BV127" s="183"/>
    </row>
    <row r="128" spans="1:74">
      <c r="A128" s="180"/>
      <c r="N128" s="176"/>
      <c r="Q128" s="179"/>
      <c r="AZ128" s="176"/>
      <c r="BG128" s="183"/>
      <c r="BV128" s="183"/>
    </row>
    <row r="129" spans="1:74">
      <c r="A129" s="180"/>
      <c r="N129" s="176"/>
      <c r="Q129" s="179"/>
      <c r="AZ129" s="176"/>
      <c r="BG129" s="183"/>
      <c r="BV129" s="183"/>
    </row>
    <row r="130" spans="1:74">
      <c r="A130" s="180"/>
      <c r="B130" s="180"/>
      <c r="N130" s="176"/>
      <c r="Q130" s="179"/>
      <c r="AZ130" s="176"/>
      <c r="BG130" s="183"/>
      <c r="BV130" s="183"/>
    </row>
    <row r="131" spans="1:74">
      <c r="N131" s="176"/>
      <c r="Q131" s="179"/>
      <c r="AZ131" s="176"/>
      <c r="BG131" s="183"/>
      <c r="BV131" s="183"/>
    </row>
    <row r="132" spans="1:74">
      <c r="A132" s="180"/>
      <c r="B132" s="180"/>
      <c r="N132" s="176"/>
      <c r="Q132" s="179"/>
      <c r="AZ132" s="176"/>
      <c r="BG132" s="183"/>
      <c r="BV132" s="183"/>
    </row>
    <row r="133" spans="1:74">
      <c r="N133" s="176"/>
      <c r="Q133" s="179"/>
      <c r="AZ133" s="176"/>
      <c r="BG133" s="183"/>
      <c r="BV133" s="183"/>
    </row>
    <row r="134" spans="1:74">
      <c r="A134" s="180"/>
      <c r="B134" s="180"/>
      <c r="N134" s="176"/>
      <c r="Q134" s="179"/>
      <c r="AZ134" s="176"/>
      <c r="BG134" s="183"/>
      <c r="BV134" s="183"/>
    </row>
    <row r="135" spans="1:74">
      <c r="N135" s="176"/>
      <c r="Q135" s="179"/>
      <c r="AZ135" s="176"/>
      <c r="BG135" s="183"/>
      <c r="BV135" s="183"/>
    </row>
    <row r="136" spans="1:74">
      <c r="A136" s="180"/>
      <c r="B136" s="180"/>
      <c r="N136" s="176"/>
      <c r="Q136" s="179"/>
      <c r="AZ136" s="176"/>
      <c r="BG136" s="183"/>
      <c r="BV136" s="183"/>
    </row>
    <row r="137" spans="1:74">
      <c r="N137" s="176"/>
      <c r="Q137" s="179"/>
      <c r="AZ137" s="176"/>
      <c r="BG137" s="183"/>
      <c r="BV137" s="183"/>
    </row>
    <row r="138" spans="1:74">
      <c r="A138" s="180"/>
      <c r="B138" s="180"/>
      <c r="N138" s="176"/>
      <c r="Q138" s="179"/>
      <c r="AZ138" s="176"/>
      <c r="BG138" s="183"/>
      <c r="BV138" s="183"/>
    </row>
    <row r="139" spans="1:74">
      <c r="N139" s="176"/>
      <c r="Q139" s="179"/>
      <c r="AZ139" s="176"/>
      <c r="BG139" s="183"/>
      <c r="BV139" s="183"/>
    </row>
    <row r="140" spans="1:74">
      <c r="A140" s="180"/>
      <c r="B140" s="180"/>
      <c r="N140" s="176"/>
      <c r="Q140" s="179"/>
      <c r="AZ140" s="176"/>
      <c r="BG140" s="183"/>
      <c r="BV140" s="183"/>
    </row>
    <row r="141" spans="1:74">
      <c r="N141" s="176"/>
      <c r="Q141" s="179"/>
      <c r="AZ141" s="176"/>
      <c r="BG141" s="183"/>
      <c r="BV141" s="183"/>
    </row>
    <row r="142" spans="1:74">
      <c r="A142" s="180"/>
      <c r="B142" s="180"/>
      <c r="N142" s="176"/>
      <c r="Q142" s="179"/>
      <c r="AZ142" s="176"/>
      <c r="BG142" s="183"/>
      <c r="BV142" s="183"/>
    </row>
    <row r="143" spans="1:74">
      <c r="N143" s="176"/>
      <c r="Q143" s="179"/>
      <c r="AZ143" s="176"/>
      <c r="BG143" s="183"/>
      <c r="BV143" s="183"/>
    </row>
    <row r="144" spans="1:74">
      <c r="A144" s="180"/>
      <c r="B144" s="180"/>
      <c r="N144" s="176"/>
      <c r="Q144" s="179"/>
      <c r="AZ144" s="176"/>
      <c r="BG144" s="183"/>
      <c r="BV144" s="183"/>
    </row>
    <row r="145" spans="1:74">
      <c r="N145" s="176"/>
      <c r="Q145" s="179"/>
      <c r="AZ145" s="176"/>
      <c r="BG145" s="183"/>
      <c r="BV145" s="183"/>
    </row>
    <row r="146" spans="1:74">
      <c r="N146" s="176"/>
      <c r="Q146" s="179"/>
      <c r="AZ146" s="176"/>
      <c r="BG146" s="183"/>
      <c r="BV146" s="183"/>
    </row>
    <row r="147" spans="1:74">
      <c r="N147" s="176"/>
      <c r="Q147" s="179"/>
      <c r="AZ147" s="176"/>
      <c r="BG147" s="183"/>
      <c r="BV147" s="183"/>
    </row>
    <row r="148" spans="1:74">
      <c r="A148" s="180"/>
      <c r="N148" s="176"/>
      <c r="Q148" s="179"/>
      <c r="AZ148" s="176"/>
      <c r="BG148" s="183"/>
      <c r="BV148" s="183"/>
    </row>
    <row r="149" spans="1:74">
      <c r="A149" s="180"/>
      <c r="N149" s="176"/>
      <c r="Q149" s="179"/>
      <c r="AZ149" s="176"/>
      <c r="BG149" s="183"/>
      <c r="BV149" s="183"/>
    </row>
    <row r="150" spans="1:74">
      <c r="A150" s="180"/>
      <c r="B150" s="180"/>
      <c r="N150" s="176"/>
      <c r="Q150" s="179"/>
      <c r="AZ150" s="176"/>
      <c r="BG150" s="183"/>
      <c r="BV150" s="183"/>
    </row>
    <row r="151" spans="1:74">
      <c r="B151" s="180"/>
      <c r="N151" s="176"/>
      <c r="Q151" s="179"/>
      <c r="AZ151" s="176"/>
      <c r="BG151" s="183"/>
      <c r="BV151" s="183"/>
    </row>
    <row r="152" spans="1:74">
      <c r="B152" s="180"/>
      <c r="N152" s="176"/>
      <c r="Q152" s="179"/>
      <c r="AZ152" s="176"/>
      <c r="BG152" s="183"/>
      <c r="BV152" s="183"/>
    </row>
    <row r="153" spans="1:74">
      <c r="B153" s="180"/>
      <c r="N153" s="176"/>
      <c r="Q153" s="179"/>
      <c r="AZ153" s="176"/>
      <c r="BG153" s="183"/>
      <c r="BV153" s="183"/>
    </row>
    <row r="154" spans="1:74">
      <c r="B154" s="180"/>
      <c r="N154" s="176"/>
      <c r="Q154" s="179"/>
      <c r="AZ154" s="176"/>
      <c r="BG154" s="183"/>
      <c r="BV154" s="183"/>
    </row>
    <row r="155" spans="1:74">
      <c r="B155" s="180"/>
      <c r="N155" s="176"/>
      <c r="Q155" s="179"/>
      <c r="AZ155" s="176"/>
      <c r="BG155" s="183"/>
      <c r="BV155" s="183"/>
    </row>
    <row r="156" spans="1:74">
      <c r="B156" s="180"/>
      <c r="N156" s="176"/>
      <c r="Q156" s="179"/>
      <c r="AZ156" s="176"/>
      <c r="BG156" s="183"/>
      <c r="BV156" s="183"/>
    </row>
    <row r="157" spans="1:74">
      <c r="B157" s="180"/>
      <c r="N157" s="176"/>
      <c r="Q157" s="179"/>
      <c r="AZ157" s="176"/>
      <c r="BG157" s="183"/>
      <c r="BV157" s="183"/>
    </row>
    <row r="158" spans="1:74">
      <c r="N158" s="176"/>
      <c r="Q158" s="179"/>
      <c r="AZ158" s="176"/>
      <c r="BG158" s="183"/>
      <c r="BV158" s="183"/>
    </row>
    <row r="159" spans="1:74">
      <c r="N159" s="176"/>
      <c r="Q159" s="179"/>
      <c r="AZ159" s="176"/>
      <c r="BG159" s="183"/>
      <c r="BV159" s="183"/>
    </row>
    <row r="160" spans="1:74">
      <c r="N160" s="176"/>
      <c r="Q160" s="179"/>
      <c r="AZ160" s="176"/>
      <c r="BG160" s="183"/>
      <c r="BV160" s="183"/>
    </row>
    <row r="161" spans="1:74">
      <c r="A161" s="180"/>
      <c r="B161" s="180"/>
      <c r="N161" s="176"/>
      <c r="Q161" s="179"/>
      <c r="AZ161" s="176"/>
      <c r="BG161" s="183"/>
      <c r="BV161" s="183"/>
    </row>
    <row r="162" spans="1:74">
      <c r="B162" s="180"/>
      <c r="N162" s="176"/>
      <c r="Q162" s="179"/>
      <c r="AZ162" s="176"/>
      <c r="BG162" s="183"/>
      <c r="BV162" s="183"/>
    </row>
    <row r="163" spans="1:74">
      <c r="N163" s="176"/>
      <c r="Q163" s="179"/>
      <c r="AZ163" s="176"/>
      <c r="BG163" s="183"/>
      <c r="BV163" s="183"/>
    </row>
    <row r="164" spans="1:74">
      <c r="N164" s="176"/>
      <c r="Q164" s="179"/>
      <c r="AZ164" s="176"/>
      <c r="BG164" s="183"/>
      <c r="BV164" s="183"/>
    </row>
    <row r="165" spans="1:74">
      <c r="N165" s="176"/>
      <c r="Q165" s="179"/>
      <c r="AZ165" s="176"/>
      <c r="BG165" s="183"/>
      <c r="BV165" s="183"/>
    </row>
    <row r="166" spans="1:74">
      <c r="N166" s="176"/>
      <c r="Q166" s="179"/>
      <c r="AZ166" s="176"/>
      <c r="BG166" s="183"/>
      <c r="BV166" s="183"/>
    </row>
    <row r="167" spans="1:74">
      <c r="N167" s="176"/>
      <c r="Q167" s="179"/>
      <c r="AZ167" s="176"/>
      <c r="BG167" s="183"/>
      <c r="BV167" s="183"/>
    </row>
    <row r="168" spans="1:74">
      <c r="A168" s="180"/>
      <c r="N168" s="176"/>
      <c r="Q168" s="179"/>
      <c r="AZ168" s="176"/>
      <c r="BG168" s="183"/>
      <c r="BV168" s="183"/>
    </row>
    <row r="169" spans="1:74">
      <c r="A169" s="180"/>
      <c r="N169" s="176"/>
      <c r="Q169" s="179"/>
      <c r="AZ169" s="176"/>
      <c r="BG169" s="183"/>
      <c r="BV169" s="183"/>
    </row>
    <row r="170" spans="1:74">
      <c r="A170" s="180"/>
      <c r="B170" s="180"/>
      <c r="N170" s="176"/>
      <c r="Q170" s="179"/>
      <c r="AZ170" s="176"/>
      <c r="BG170" s="183"/>
      <c r="BV170" s="183"/>
    </row>
    <row r="171" spans="1:74">
      <c r="B171" s="180"/>
      <c r="N171" s="176"/>
      <c r="Q171" s="179"/>
      <c r="AZ171" s="176"/>
      <c r="BG171" s="183"/>
      <c r="BV171" s="183"/>
    </row>
    <row r="172" spans="1:74">
      <c r="A172" s="180"/>
      <c r="B172" s="180"/>
      <c r="N172" s="176"/>
      <c r="Q172" s="179"/>
      <c r="AZ172" s="176"/>
      <c r="BG172" s="183"/>
      <c r="BV172" s="183"/>
    </row>
    <row r="173" spans="1:74">
      <c r="N173" s="176"/>
      <c r="Q173" s="179"/>
      <c r="AZ173" s="176"/>
      <c r="BG173" s="183"/>
      <c r="BV173" s="183"/>
    </row>
    <row r="174" spans="1:74">
      <c r="N174" s="176"/>
      <c r="Q174" s="179"/>
      <c r="AZ174" s="176"/>
      <c r="BG174" s="183"/>
      <c r="BV174" s="183"/>
    </row>
    <row r="175" spans="1:74">
      <c r="AZ175" s="176"/>
      <c r="BC175" s="183"/>
    </row>
    <row r="176" spans="1:74">
      <c r="AZ176" s="176"/>
      <c r="BC176" s="183"/>
    </row>
    <row r="177" spans="52:55">
      <c r="AZ177" s="176"/>
      <c r="BC177" s="183"/>
    </row>
    <row r="178" spans="52:55">
      <c r="AZ178" s="176"/>
      <c r="BC178" s="183"/>
    </row>
    <row r="179" spans="52:55">
      <c r="AZ179" s="176"/>
      <c r="BC179" s="183"/>
    </row>
    <row r="180" spans="52:55">
      <c r="AZ180" s="176"/>
      <c r="BC180" s="183"/>
    </row>
    <row r="181" spans="52:55">
      <c r="AZ181" s="176"/>
      <c r="BC181" s="183"/>
    </row>
    <row r="182" spans="52:55">
      <c r="AZ182" s="176"/>
      <c r="BC182" s="183"/>
    </row>
    <row r="183" spans="52:55">
      <c r="AZ183" s="176"/>
      <c r="BC183" s="183"/>
    </row>
    <row r="184" spans="52:55">
      <c r="AZ184" s="176"/>
      <c r="BC184" s="183"/>
    </row>
    <row r="185" spans="52:55">
      <c r="AZ185" s="176"/>
      <c r="BC185" s="183"/>
    </row>
    <row r="186" spans="52:55">
      <c r="AZ186" s="176"/>
      <c r="BC186" s="183"/>
    </row>
    <row r="187" spans="52:55">
      <c r="AZ187" s="176"/>
      <c r="BC187" s="183"/>
    </row>
    <row r="188" spans="52:55">
      <c r="AZ188" s="176"/>
      <c r="BC188" s="183"/>
    </row>
    <row r="189" spans="52:55">
      <c r="AZ189" s="176"/>
      <c r="BC189" s="183"/>
    </row>
    <row r="190" spans="52:55">
      <c r="AZ190" s="176"/>
      <c r="BC190" s="183"/>
    </row>
    <row r="191" spans="52:55">
      <c r="AZ191" s="176"/>
      <c r="BC191" s="183"/>
    </row>
    <row r="192" spans="52:55">
      <c r="AZ192" s="176"/>
      <c r="BC192" s="183"/>
    </row>
    <row r="193" spans="52:55">
      <c r="AZ193" s="176"/>
      <c r="BC193" s="183"/>
    </row>
    <row r="194" spans="52:55">
      <c r="AZ194" s="176"/>
      <c r="BC194" s="183"/>
    </row>
    <row r="195" spans="52:55">
      <c r="AZ195" s="176"/>
      <c r="BC195" s="183"/>
    </row>
    <row r="196" spans="52:55">
      <c r="AZ196" s="176"/>
      <c r="BC196" s="183"/>
    </row>
    <row r="197" spans="52:55">
      <c r="AZ197" s="176"/>
      <c r="BC197" s="183"/>
    </row>
    <row r="198" spans="52:55">
      <c r="AZ198" s="176"/>
      <c r="BC198" s="183"/>
    </row>
    <row r="199" spans="52:55">
      <c r="AZ199" s="176"/>
      <c r="BC199" s="183"/>
    </row>
    <row r="200" spans="52:55">
      <c r="AZ200" s="176"/>
      <c r="BC200" s="183"/>
    </row>
    <row r="201" spans="52:55">
      <c r="AZ201" s="176"/>
      <c r="BC201" s="183"/>
    </row>
    <row r="202" spans="52:55">
      <c r="AZ202" s="176"/>
      <c r="BC202" s="183"/>
    </row>
    <row r="203" spans="52:55">
      <c r="AZ203" s="176"/>
      <c r="BC203" s="183"/>
    </row>
    <row r="204" spans="52:55">
      <c r="AZ204" s="176"/>
      <c r="BC204" s="183"/>
    </row>
    <row r="205" spans="52:55">
      <c r="AZ205" s="176"/>
      <c r="BC205" s="183"/>
    </row>
    <row r="206" spans="52:55">
      <c r="AZ206" s="176"/>
      <c r="BC206" s="183"/>
    </row>
    <row r="207" spans="52:55">
      <c r="AZ207" s="176"/>
      <c r="BC207" s="183"/>
    </row>
    <row r="208" spans="52:55">
      <c r="AZ208" s="176"/>
      <c r="BC208" s="183"/>
    </row>
    <row r="209" spans="52:55">
      <c r="AZ209" s="176"/>
      <c r="BC209" s="183"/>
    </row>
    <row r="210" spans="52:55">
      <c r="AZ210" s="176"/>
      <c r="BC210" s="183"/>
    </row>
    <row r="211" spans="52:55">
      <c r="AZ211" s="176"/>
      <c r="BC211" s="183"/>
    </row>
    <row r="212" spans="52:55">
      <c r="AZ212" s="176"/>
      <c r="BC212" s="183"/>
    </row>
    <row r="213" spans="52:55">
      <c r="AZ213" s="176"/>
      <c r="BC213" s="183"/>
    </row>
    <row r="214" spans="52:55">
      <c r="AZ214" s="176"/>
      <c r="BC214" s="183"/>
    </row>
    <row r="215" spans="52:55">
      <c r="AZ215" s="176"/>
      <c r="BC215" s="183"/>
    </row>
    <row r="216" spans="52:55">
      <c r="AZ216" s="176"/>
      <c r="BC216" s="183"/>
    </row>
  </sheetData>
  <printOptions horizontalCentered="1" gridLinesSet="0"/>
  <pageMargins left="0.25" right="0.25" top="0.7" bottom="0.37" header="0.5" footer="0.5"/>
  <pageSetup scale="83" orientation="landscape" r:id="rId1"/>
  <headerFooter alignWithMargins="0"/>
  <colBreaks count="5" manualBreakCount="5">
    <brk id="9" max="51" man="1"/>
    <brk id="29" max="51" man="1"/>
    <brk id="41" max="51" man="1"/>
    <brk id="58" max="51" man="1"/>
    <brk id="73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4AE60-C211-4247-A585-531EF5638A6A}">
  <dimension ref="A1:DD216"/>
  <sheetViews>
    <sheetView showGridLines="0" zoomScaleNormal="100" workbookViewId="0"/>
  </sheetViews>
  <sheetFormatPr defaultColWidth="10.7109375" defaultRowHeight="12.75"/>
  <cols>
    <col min="1" max="1" width="29.28515625" style="176" customWidth="1"/>
    <col min="2" max="2" width="11.140625" style="176" customWidth="1"/>
    <col min="3" max="3" width="13" style="176" customWidth="1"/>
    <col min="4" max="4" width="4.7109375" style="176" customWidth="1"/>
    <col min="5" max="5" width="44.85546875" style="176" customWidth="1"/>
    <col min="6" max="6" width="10.7109375" style="176" bestFit="1" customWidth="1"/>
    <col min="7" max="8" width="11.7109375" style="176" bestFit="1" customWidth="1"/>
    <col min="9" max="9" width="3.7109375" style="176" customWidth="1"/>
    <col min="10" max="10" width="2.85546875" style="176" customWidth="1"/>
    <col min="11" max="11" width="4" style="176" customWidth="1"/>
    <col min="12" max="12" width="10.28515625" style="176" customWidth="1"/>
    <col min="13" max="13" width="9" style="176" customWidth="1"/>
    <col min="14" max="14" width="10.42578125" style="179" bestFit="1" customWidth="1"/>
    <col min="15" max="15" width="10.42578125" style="176" bestFit="1" customWidth="1"/>
    <col min="16" max="17" width="7.7109375" style="176" bestFit="1" customWidth="1"/>
    <col min="18" max="18" width="7.42578125" style="176" bestFit="1" customWidth="1"/>
    <col min="19" max="19" width="9.28515625" style="176" bestFit="1" customWidth="1"/>
    <col min="20" max="20" width="7.85546875" style="176" bestFit="1" customWidth="1"/>
    <col min="21" max="21" width="9.140625" style="176" bestFit="1" customWidth="1"/>
    <col min="22" max="22" width="10.7109375" style="176" bestFit="1" customWidth="1"/>
    <col min="23" max="23" width="10.28515625" style="176" bestFit="1" customWidth="1"/>
    <col min="24" max="24" width="8.85546875" style="176" customWidth="1"/>
    <col min="25" max="25" width="8" style="176" bestFit="1" customWidth="1"/>
    <col min="26" max="26" width="8.140625" style="176" bestFit="1" customWidth="1"/>
    <col min="27" max="27" width="9.140625" style="176" bestFit="1" customWidth="1"/>
    <col min="28" max="28" width="10.7109375" style="176" bestFit="1" customWidth="1"/>
    <col min="29" max="29" width="2.28515625" style="176" customWidth="1"/>
    <col min="30" max="30" width="2.85546875" style="176" customWidth="1"/>
    <col min="31" max="31" width="7.85546875" style="176" customWidth="1"/>
    <col min="32" max="32" width="12.7109375" style="176" customWidth="1"/>
    <col min="33" max="33" width="10.140625" style="176" customWidth="1"/>
    <col min="34" max="34" width="10.7109375" style="176" bestFit="1" customWidth="1"/>
    <col min="35" max="35" width="2.7109375" style="176" customWidth="1"/>
    <col min="36" max="36" width="8" style="176" bestFit="1" customWidth="1"/>
    <col min="37" max="37" width="8.140625" style="176" bestFit="1" customWidth="1"/>
    <col min="38" max="38" width="9.140625" style="176" bestFit="1" customWidth="1"/>
    <col min="39" max="39" width="2.7109375" style="176" customWidth="1"/>
    <col min="40" max="40" width="10.7109375" style="176" bestFit="1" customWidth="1"/>
    <col min="41" max="41" width="3.85546875" style="176" customWidth="1"/>
    <col min="42" max="42" width="3.28515625" style="176" customWidth="1"/>
    <col min="43" max="43" width="7.85546875" style="176" customWidth="1"/>
    <col min="44" max="44" width="8.42578125" style="176" bestFit="1" customWidth="1"/>
    <col min="45" max="45" width="10.7109375" style="176" bestFit="1" customWidth="1"/>
    <col min="46" max="47" width="8.28515625" style="176" bestFit="1" customWidth="1"/>
    <col min="48" max="49" width="12.5703125" style="176" bestFit="1" customWidth="1"/>
    <col min="50" max="50" width="11.140625" style="176" hidden="1" customWidth="1"/>
    <col min="51" max="51" width="2.7109375" style="176" hidden="1" customWidth="1"/>
    <col min="52" max="52" width="11.5703125" style="183" customWidth="1"/>
    <col min="53" max="53" width="2.7109375" style="176" customWidth="1"/>
    <col min="54" max="54" width="8.140625" style="176" bestFit="1" customWidth="1"/>
    <col min="55" max="55" width="11.140625" style="176" bestFit="1" customWidth="1"/>
    <col min="56" max="57" width="10.7109375" style="176" bestFit="1" customWidth="1"/>
    <col min="58" max="58" width="3.7109375" style="176" customWidth="1"/>
    <col min="59" max="59" width="2.85546875" style="176" customWidth="1"/>
    <col min="60" max="60" width="9.85546875" style="176" customWidth="1"/>
    <col min="61" max="61" width="9.85546875" style="176" bestFit="1" customWidth="1"/>
    <col min="62" max="62" width="10.7109375" style="176" bestFit="1" customWidth="1"/>
    <col min="63" max="64" width="8.140625" style="176" bestFit="1" customWidth="1"/>
    <col min="65" max="65" width="10.140625" style="176" bestFit="1" customWidth="1"/>
    <col min="66" max="66" width="8.28515625" style="176" bestFit="1" customWidth="1"/>
    <col min="67" max="67" width="10.85546875" style="176" hidden="1" customWidth="1"/>
    <col min="68" max="68" width="10.7109375" style="176" bestFit="1" customWidth="1"/>
    <col min="69" max="69" width="2.7109375" style="176" customWidth="1"/>
    <col min="70" max="70" width="10.7109375" style="176" bestFit="1" customWidth="1"/>
    <col min="71" max="71" width="2.7109375" style="176" customWidth="1"/>
    <col min="72" max="72" width="10.7109375" style="176" bestFit="1" customWidth="1"/>
    <col min="73" max="73" width="3.7109375" style="176" customWidth="1"/>
    <col min="74" max="74" width="3.5703125" style="176" customWidth="1"/>
    <col min="75" max="75" width="7.28515625" style="176" customWidth="1"/>
    <col min="76" max="76" width="9.85546875" style="176" bestFit="1" customWidth="1"/>
    <col min="77" max="77" width="10.7109375" style="176" bestFit="1" customWidth="1"/>
    <col min="78" max="78" width="8.28515625" style="176" bestFit="1" customWidth="1"/>
    <col min="79" max="79" width="10.7109375" style="176" bestFit="1" customWidth="1"/>
    <col min="80" max="80" width="2.7109375" style="176" customWidth="1"/>
    <col min="81" max="81" width="8.140625" style="176" bestFit="1" customWidth="1"/>
    <col min="82" max="82" width="11.140625" style="176" bestFit="1" customWidth="1"/>
    <col min="83" max="83" width="10.7109375" style="176" bestFit="1" customWidth="1"/>
    <col min="84" max="84" width="2.7109375" style="176" customWidth="1"/>
    <col min="85" max="85" width="10.7109375" style="176" bestFit="1" customWidth="1"/>
    <col min="86" max="86" width="8.7109375" style="176" customWidth="1"/>
    <col min="87" max="88" width="10.7109375" style="176" customWidth="1"/>
    <col min="89" max="89" width="1.7109375" style="176" customWidth="1"/>
    <col min="90" max="93" width="8.7109375" style="176" customWidth="1"/>
    <col min="94" max="94" width="1.7109375" style="176" customWidth="1"/>
    <col min="95" max="95" width="9.7109375" style="176" customWidth="1"/>
    <col min="96" max="96" width="2.7109375" style="176" customWidth="1"/>
    <col min="97" max="97" width="10.7109375" style="176" customWidth="1"/>
    <col min="98" max="98" width="8.7109375" style="176" customWidth="1"/>
    <col min="99" max="99" width="9.7109375" style="176" customWidth="1"/>
    <col min="100" max="246" width="8.7109375" style="176" customWidth="1"/>
    <col min="247" max="16384" width="10.7109375" style="176"/>
  </cols>
  <sheetData>
    <row r="1" spans="1:106">
      <c r="A1" s="173" t="s">
        <v>198</v>
      </c>
      <c r="B1" s="173"/>
      <c r="C1" s="174"/>
      <c r="D1" s="173"/>
      <c r="E1" s="174"/>
      <c r="F1" s="173"/>
      <c r="G1" s="173"/>
      <c r="H1" s="175"/>
      <c r="K1" s="177" t="s">
        <v>199</v>
      </c>
      <c r="M1" s="178"/>
      <c r="N1" s="176"/>
      <c r="R1" s="179"/>
      <c r="T1" s="180"/>
      <c r="U1" s="180"/>
      <c r="AD1" s="177" t="s">
        <v>200</v>
      </c>
      <c r="AF1" s="178"/>
      <c r="AG1" s="180"/>
      <c r="AP1" s="177" t="s">
        <v>201</v>
      </c>
      <c r="AR1" s="178"/>
      <c r="AZ1" s="176"/>
      <c r="BC1" s="181"/>
      <c r="BG1" s="177" t="s">
        <v>202</v>
      </c>
      <c r="BJ1" s="180"/>
      <c r="BV1" s="177" t="s">
        <v>203</v>
      </c>
      <c r="BY1" s="180"/>
    </row>
    <row r="2" spans="1:106">
      <c r="A2" s="174" t="s">
        <v>204</v>
      </c>
      <c r="B2" s="173"/>
      <c r="C2" s="173"/>
      <c r="D2" s="173"/>
      <c r="E2" s="173"/>
      <c r="F2" s="173"/>
      <c r="G2" s="173"/>
      <c r="H2" s="175"/>
      <c r="K2" s="177" t="s">
        <v>205</v>
      </c>
      <c r="N2" s="176"/>
      <c r="R2" s="179"/>
      <c r="T2" s="180"/>
      <c r="U2" s="180"/>
      <c r="AD2" s="177" t="s">
        <v>206</v>
      </c>
      <c r="AG2" s="180"/>
      <c r="AP2" s="177" t="s">
        <v>207</v>
      </c>
      <c r="AZ2" s="176"/>
      <c r="BC2" s="181"/>
      <c r="BD2" s="181"/>
      <c r="BG2" s="177" t="s">
        <v>208</v>
      </c>
      <c r="BJ2" s="180"/>
      <c r="BO2" s="180"/>
      <c r="BV2" s="177" t="s">
        <v>209</v>
      </c>
      <c r="BY2" s="180"/>
    </row>
    <row r="3" spans="1:106">
      <c r="B3" s="182"/>
      <c r="C3" s="182"/>
      <c r="N3" s="176"/>
      <c r="R3" s="179"/>
      <c r="AZ3" s="176"/>
      <c r="BD3" s="181"/>
      <c r="BG3" s="183"/>
      <c r="BO3" s="180"/>
      <c r="BV3" s="183"/>
    </row>
    <row r="4" spans="1:106">
      <c r="A4" s="184" t="s">
        <v>210</v>
      </c>
      <c r="B4" s="185" t="s">
        <v>0</v>
      </c>
      <c r="K4" s="180" t="s">
        <v>210</v>
      </c>
      <c r="M4" s="186" t="str">
        <f>B4</f>
        <v>Montana-Dakota Utilities Co.</v>
      </c>
      <c r="N4" s="176"/>
      <c r="R4" s="179"/>
      <c r="S4" s="187"/>
      <c r="AD4" s="180" t="s">
        <v>210</v>
      </c>
      <c r="AF4" s="186" t="str">
        <f>B4</f>
        <v>Montana-Dakota Utilities Co.</v>
      </c>
      <c r="AP4" s="180" t="s">
        <v>211</v>
      </c>
      <c r="AR4" s="186" t="str">
        <f>AF4</f>
        <v>Montana-Dakota Utilities Co.</v>
      </c>
      <c r="AZ4" s="176"/>
      <c r="BH4" s="188" t="s">
        <v>211</v>
      </c>
      <c r="BI4" s="186" t="str">
        <f>AR4</f>
        <v>Montana-Dakota Utilities Co.</v>
      </c>
      <c r="BW4" s="188" t="s">
        <v>211</v>
      </c>
      <c r="BX4" s="186" t="str">
        <f>BI4</f>
        <v>Montana-Dakota Utilities Co.</v>
      </c>
    </row>
    <row r="5" spans="1:106">
      <c r="A5" s="184" t="s">
        <v>212</v>
      </c>
      <c r="B5" s="189" t="s">
        <v>365</v>
      </c>
      <c r="K5" s="180" t="s">
        <v>212</v>
      </c>
      <c r="M5" s="186" t="str">
        <f>$B$5</f>
        <v>Residential 95+% AFUE Furnace - Replacement</v>
      </c>
      <c r="N5" s="176"/>
      <c r="R5" s="179"/>
      <c r="AD5" s="180" t="s">
        <v>212</v>
      </c>
      <c r="AF5" s="186" t="str">
        <f>$B$5</f>
        <v>Residential 95+% AFUE Furnace - Replacement</v>
      </c>
      <c r="AP5" s="180" t="s">
        <v>214</v>
      </c>
      <c r="AR5" s="186" t="str">
        <f>$B$5</f>
        <v>Residential 95+% AFUE Furnace - Replacement</v>
      </c>
      <c r="AZ5" s="176"/>
      <c r="BH5" s="188" t="s">
        <v>214</v>
      </c>
      <c r="BI5" s="186" t="str">
        <f>$B$5</f>
        <v>Residential 95+% AFUE Furnace - Replacement</v>
      </c>
      <c r="BW5" s="188" t="s">
        <v>214</v>
      </c>
      <c r="BX5" s="186" t="str">
        <f>$B$5</f>
        <v>Residential 95+% AFUE Furnace - Replacement</v>
      </c>
    </row>
    <row r="6" spans="1:106">
      <c r="A6" s="184" t="s">
        <v>215</v>
      </c>
      <c r="B6" s="190">
        <f>'Total Program'!$B$6</f>
        <v>2018</v>
      </c>
      <c r="N6" s="176"/>
      <c r="R6" s="179"/>
      <c r="AZ6" s="176"/>
      <c r="BG6" s="183"/>
      <c r="BV6" s="183"/>
    </row>
    <row r="7" spans="1:106">
      <c r="M7" s="191"/>
      <c r="N7" s="192" t="s">
        <v>41</v>
      </c>
      <c r="O7" s="193"/>
      <c r="P7" s="193"/>
      <c r="Q7" s="193"/>
      <c r="R7" s="194"/>
      <c r="S7" s="193"/>
      <c r="T7" s="193"/>
      <c r="U7" s="193"/>
      <c r="V7" s="193"/>
      <c r="W7" s="191"/>
      <c r="X7" s="195" t="s">
        <v>54</v>
      </c>
      <c r="Y7" s="195"/>
      <c r="Z7" s="196"/>
      <c r="AA7" s="197"/>
      <c r="AB7" s="198"/>
      <c r="AC7" s="191"/>
      <c r="AD7" s="191"/>
      <c r="AE7" s="191"/>
      <c r="AF7" s="192" t="s">
        <v>41</v>
      </c>
      <c r="AG7" s="199"/>
      <c r="AH7" s="199"/>
      <c r="AI7" s="191"/>
      <c r="AJ7" s="195" t="s">
        <v>54</v>
      </c>
      <c r="AK7" s="195"/>
      <c r="AL7" s="195"/>
      <c r="AM7" s="191"/>
      <c r="AN7" s="200" t="s">
        <v>216</v>
      </c>
      <c r="AO7" s="191"/>
      <c r="AP7" s="191"/>
      <c r="AQ7" s="191"/>
      <c r="AR7" s="192" t="s">
        <v>41</v>
      </c>
      <c r="AS7" s="193"/>
      <c r="AT7" s="193"/>
      <c r="AU7" s="193"/>
      <c r="AV7" s="193"/>
      <c r="AW7" s="193"/>
      <c r="AX7" s="193"/>
      <c r="AY7" s="193"/>
      <c r="AZ7" s="193"/>
      <c r="BA7" s="191"/>
      <c r="BB7" s="195" t="s">
        <v>54</v>
      </c>
      <c r="BC7" s="195"/>
      <c r="BD7" s="201"/>
      <c r="BE7" s="202" t="s">
        <v>216</v>
      </c>
      <c r="BF7" s="191"/>
      <c r="BG7" s="203"/>
      <c r="BH7" s="191"/>
      <c r="BI7" s="192" t="s">
        <v>41</v>
      </c>
      <c r="BJ7" s="204"/>
      <c r="BK7" s="204"/>
      <c r="BL7" s="204"/>
      <c r="BM7" s="204"/>
      <c r="BN7" s="204"/>
      <c r="BO7" s="204"/>
      <c r="BP7" s="204"/>
      <c r="BQ7" s="191"/>
      <c r="BR7" s="205" t="s">
        <v>54</v>
      </c>
      <c r="BS7" s="206" t="s">
        <v>216</v>
      </c>
      <c r="BT7" s="191"/>
      <c r="BU7" s="191"/>
      <c r="BV7" s="203"/>
      <c r="BW7" s="191"/>
      <c r="BX7" s="192" t="s">
        <v>41</v>
      </c>
      <c r="BY7" s="204"/>
      <c r="BZ7" s="204"/>
      <c r="CA7" s="204"/>
      <c r="CB7" s="191"/>
      <c r="CC7" s="195" t="s">
        <v>54</v>
      </c>
      <c r="CD7" s="195"/>
      <c r="CE7" s="195"/>
      <c r="CF7" s="206" t="s">
        <v>216</v>
      </c>
      <c r="CG7" s="191"/>
    </row>
    <row r="8" spans="1:106">
      <c r="A8" s="207" t="s">
        <v>217</v>
      </c>
      <c r="B8" s="207"/>
      <c r="C8" s="208"/>
      <c r="E8" s="207"/>
      <c r="F8" s="209">
        <f>+'Total Program Inputs'!B6</f>
        <v>2018</v>
      </c>
      <c r="G8" s="198"/>
      <c r="H8" s="198"/>
      <c r="L8" s="191"/>
      <c r="M8" s="210"/>
      <c r="N8" s="210"/>
      <c r="O8" s="191"/>
      <c r="Q8" s="210"/>
      <c r="R8" s="211"/>
      <c r="S8" s="210"/>
      <c r="T8" s="210"/>
      <c r="U8" s="210"/>
      <c r="V8" s="210"/>
      <c r="W8" s="210"/>
      <c r="X8" s="210"/>
      <c r="Z8" s="210"/>
      <c r="AA8" s="198"/>
      <c r="AB8" s="198" t="s">
        <v>218</v>
      </c>
      <c r="AC8" s="191"/>
      <c r="AD8" s="191"/>
      <c r="AE8" s="191"/>
      <c r="AF8" s="210"/>
      <c r="AG8" s="210"/>
      <c r="AH8" s="210"/>
      <c r="AI8" s="191"/>
      <c r="AL8" s="191"/>
      <c r="AM8" s="210"/>
      <c r="AN8" s="198" t="s">
        <v>218</v>
      </c>
      <c r="AO8" s="191"/>
      <c r="AP8" s="191"/>
      <c r="AQ8" s="191"/>
      <c r="AR8" s="191"/>
      <c r="AS8" s="191"/>
      <c r="AT8" s="198" t="s">
        <v>219</v>
      </c>
      <c r="AU8" s="210"/>
      <c r="AV8" s="183"/>
      <c r="AW8" s="210"/>
      <c r="AX8" s="212"/>
      <c r="AY8" s="213"/>
      <c r="AZ8" s="210"/>
      <c r="BA8" s="210"/>
      <c r="BB8" s="210"/>
      <c r="BC8" s="210"/>
      <c r="BD8" s="210"/>
      <c r="BE8" s="198" t="s">
        <v>218</v>
      </c>
      <c r="BF8" s="191"/>
      <c r="BG8" s="203"/>
      <c r="BH8" s="198"/>
      <c r="BI8" s="198"/>
      <c r="BJ8" s="191"/>
      <c r="BK8" s="191"/>
      <c r="BL8" s="191"/>
      <c r="BN8" s="191"/>
      <c r="BO8" s="191"/>
      <c r="BP8" s="191"/>
      <c r="BQ8" s="191"/>
      <c r="BR8" s="191"/>
      <c r="BS8" s="191"/>
      <c r="BT8" s="198" t="s">
        <v>218</v>
      </c>
      <c r="BU8" s="191"/>
      <c r="BV8" s="203"/>
      <c r="BW8" s="198"/>
      <c r="BX8" s="198"/>
      <c r="BY8" s="191"/>
      <c r="BZ8" s="191"/>
      <c r="CA8" s="191"/>
      <c r="CB8" s="191"/>
      <c r="CC8" s="191"/>
      <c r="CD8" s="191"/>
      <c r="CE8" s="191"/>
      <c r="CF8" s="191"/>
      <c r="CG8" s="198" t="s">
        <v>218</v>
      </c>
      <c r="DA8" s="214"/>
      <c r="DB8" s="214"/>
    </row>
    <row r="9" spans="1:106">
      <c r="A9" s="180"/>
      <c r="E9" s="180"/>
      <c r="G9" s="191"/>
      <c r="H9" s="191"/>
      <c r="L9" s="191"/>
      <c r="M9" s="198" t="s">
        <v>7</v>
      </c>
      <c r="N9" s="198" t="s">
        <v>220</v>
      </c>
      <c r="O9" s="203" t="s">
        <v>220</v>
      </c>
      <c r="P9" s="215" t="s">
        <v>221</v>
      </c>
      <c r="Q9" s="215" t="s">
        <v>221</v>
      </c>
      <c r="R9" s="216" t="s">
        <v>7</v>
      </c>
      <c r="S9" s="217" t="s">
        <v>222</v>
      </c>
      <c r="T9" s="198" t="s">
        <v>234</v>
      </c>
      <c r="U9" s="216" t="s">
        <v>7</v>
      </c>
      <c r="V9" s="198"/>
      <c r="W9" s="217" t="s">
        <v>224</v>
      </c>
      <c r="X9" s="191"/>
      <c r="Y9" s="183" t="s">
        <v>175</v>
      </c>
      <c r="Z9" s="198"/>
      <c r="AA9" s="198" t="s">
        <v>7</v>
      </c>
      <c r="AB9" s="198" t="s">
        <v>41</v>
      </c>
      <c r="AC9" s="191"/>
      <c r="AD9" s="191"/>
      <c r="AE9" s="191"/>
      <c r="AF9" s="217" t="s">
        <v>7</v>
      </c>
      <c r="AG9" s="216" t="s">
        <v>7</v>
      </c>
      <c r="AH9" s="217" t="s">
        <v>218</v>
      </c>
      <c r="AI9" s="191"/>
      <c r="AJ9" s="183" t="s">
        <v>175</v>
      </c>
      <c r="AK9" s="198"/>
      <c r="AL9" s="198" t="s">
        <v>177</v>
      </c>
      <c r="AM9" s="191"/>
      <c r="AN9" s="198" t="s">
        <v>41</v>
      </c>
      <c r="AO9" s="191"/>
      <c r="AP9" s="191"/>
      <c r="AQ9" s="191"/>
      <c r="AR9" s="217" t="s">
        <v>7</v>
      </c>
      <c r="AS9" s="198" t="s">
        <v>7</v>
      </c>
      <c r="AT9" s="198" t="s">
        <v>225</v>
      </c>
      <c r="AU9" s="198" t="s">
        <v>219</v>
      </c>
      <c r="AV9" s="215" t="s">
        <v>226</v>
      </c>
      <c r="AW9" s="215" t="s">
        <v>226</v>
      </c>
      <c r="AX9" s="212"/>
      <c r="AY9" s="218"/>
      <c r="AZ9" s="198" t="s">
        <v>218</v>
      </c>
      <c r="BA9" s="191"/>
      <c r="BB9" s="198" t="s">
        <v>177</v>
      </c>
      <c r="BC9" s="198" t="s">
        <v>227</v>
      </c>
      <c r="BD9" s="203" t="s">
        <v>218</v>
      </c>
      <c r="BE9" s="198" t="s">
        <v>41</v>
      </c>
      <c r="BF9" s="191"/>
      <c r="BG9" s="203"/>
      <c r="BH9" s="198"/>
      <c r="BI9" s="198"/>
      <c r="BJ9" s="198" t="s">
        <v>7</v>
      </c>
      <c r="BK9" s="191"/>
      <c r="BL9" s="198" t="s">
        <v>220</v>
      </c>
      <c r="BM9" s="183" t="s">
        <v>219</v>
      </c>
      <c r="BN9" s="203" t="s">
        <v>219</v>
      </c>
      <c r="BO9" s="203"/>
      <c r="BP9" s="198" t="s">
        <v>7</v>
      </c>
      <c r="BQ9" s="191"/>
      <c r="BR9" s="198" t="s">
        <v>228</v>
      </c>
      <c r="BS9" s="203"/>
      <c r="BT9" s="198" t="s">
        <v>41</v>
      </c>
      <c r="BU9" s="191"/>
      <c r="BV9" s="203"/>
      <c r="BW9" s="198"/>
      <c r="BX9" s="198" t="s">
        <v>7</v>
      </c>
      <c r="BY9" s="198" t="s">
        <v>7</v>
      </c>
      <c r="BZ9" s="198" t="s">
        <v>219</v>
      </c>
      <c r="CA9" s="198" t="s">
        <v>7</v>
      </c>
      <c r="CB9" s="191"/>
      <c r="CC9" s="198" t="s">
        <v>177</v>
      </c>
      <c r="CD9" s="198" t="s">
        <v>227</v>
      </c>
      <c r="CE9" s="198"/>
      <c r="CF9" s="203"/>
      <c r="CG9" s="198" t="s">
        <v>41</v>
      </c>
    </row>
    <row r="10" spans="1:106">
      <c r="A10" s="180" t="s">
        <v>229</v>
      </c>
      <c r="C10" s="219">
        <f>+'Gas Input Table Summary'!$D$7</f>
        <v>6.149</v>
      </c>
      <c r="D10" s="220"/>
      <c r="E10" s="180" t="s">
        <v>230</v>
      </c>
      <c r="G10" s="191"/>
      <c r="H10" s="191"/>
      <c r="J10" s="221"/>
      <c r="L10" s="191"/>
      <c r="M10" s="198" t="s">
        <v>231</v>
      </c>
      <c r="N10" s="198" t="s">
        <v>232</v>
      </c>
      <c r="O10" s="203" t="s">
        <v>232</v>
      </c>
      <c r="P10" s="215" t="s">
        <v>233</v>
      </c>
      <c r="Q10" s="215" t="s">
        <v>233</v>
      </c>
      <c r="R10" s="216" t="s">
        <v>225</v>
      </c>
      <c r="S10" s="198" t="s">
        <v>234</v>
      </c>
      <c r="T10" s="198" t="s">
        <v>235</v>
      </c>
      <c r="U10" s="216" t="s">
        <v>234</v>
      </c>
      <c r="V10" s="198" t="s">
        <v>7</v>
      </c>
      <c r="W10" s="198" t="s">
        <v>236</v>
      </c>
      <c r="X10" s="198" t="s">
        <v>237</v>
      </c>
      <c r="Y10" s="183" t="s">
        <v>6</v>
      </c>
      <c r="Z10" s="198" t="s">
        <v>5</v>
      </c>
      <c r="AA10" s="198" t="s">
        <v>175</v>
      </c>
      <c r="AB10" s="198" t="s">
        <v>238</v>
      </c>
      <c r="AC10" s="191"/>
      <c r="AD10" s="191"/>
      <c r="AE10" s="191"/>
      <c r="AF10" s="217" t="s">
        <v>225</v>
      </c>
      <c r="AG10" s="216" t="s">
        <v>234</v>
      </c>
      <c r="AH10" s="217" t="s">
        <v>7</v>
      </c>
      <c r="AI10" s="191"/>
      <c r="AJ10" s="183" t="s">
        <v>6</v>
      </c>
      <c r="AK10" s="198" t="s">
        <v>5</v>
      </c>
      <c r="AL10" s="198" t="s">
        <v>175</v>
      </c>
      <c r="AM10" s="191"/>
      <c r="AN10" s="198" t="s">
        <v>238</v>
      </c>
      <c r="AO10" s="191"/>
      <c r="AP10" s="191"/>
      <c r="AQ10" s="191"/>
      <c r="AR10" s="198" t="s">
        <v>231</v>
      </c>
      <c r="AS10" s="198" t="s">
        <v>239</v>
      </c>
      <c r="AT10" s="198" t="s">
        <v>235</v>
      </c>
      <c r="AU10" s="198" t="s">
        <v>225</v>
      </c>
      <c r="AV10" s="203" t="s">
        <v>240</v>
      </c>
      <c r="AW10" s="222" t="s">
        <v>240</v>
      </c>
      <c r="AX10" s="212"/>
      <c r="AY10" s="223"/>
      <c r="AZ10" s="198" t="s">
        <v>7</v>
      </c>
      <c r="BA10" s="191"/>
      <c r="BB10" s="198" t="s">
        <v>175</v>
      </c>
      <c r="BC10" s="217" t="s">
        <v>241</v>
      </c>
      <c r="BD10" s="203" t="s">
        <v>7</v>
      </c>
      <c r="BE10" s="198" t="s">
        <v>238</v>
      </c>
      <c r="BF10" s="191"/>
      <c r="BG10" s="203"/>
      <c r="BH10" s="198"/>
      <c r="BI10" s="198" t="s">
        <v>56</v>
      </c>
      <c r="BJ10" s="198" t="s">
        <v>231</v>
      </c>
      <c r="BK10" s="198" t="s">
        <v>242</v>
      </c>
      <c r="BL10" s="198" t="s">
        <v>243</v>
      </c>
      <c r="BM10" s="183" t="s">
        <v>244</v>
      </c>
      <c r="BN10" s="198" t="s">
        <v>225</v>
      </c>
      <c r="BO10" s="198"/>
      <c r="BP10" s="198" t="s">
        <v>218</v>
      </c>
      <c r="BQ10" s="191"/>
      <c r="BR10" s="198" t="s">
        <v>179</v>
      </c>
      <c r="BS10" s="198"/>
      <c r="BT10" s="198" t="s">
        <v>238</v>
      </c>
      <c r="BU10" s="191"/>
      <c r="BV10" s="203"/>
      <c r="BW10" s="198"/>
      <c r="BX10" s="198" t="s">
        <v>231</v>
      </c>
      <c r="BY10" s="198" t="s">
        <v>234</v>
      </c>
      <c r="BZ10" s="198" t="s">
        <v>225</v>
      </c>
      <c r="CA10" s="198" t="s">
        <v>218</v>
      </c>
      <c r="CB10" s="191"/>
      <c r="CC10" s="198" t="s">
        <v>175</v>
      </c>
      <c r="CD10" s="217" t="s">
        <v>241</v>
      </c>
      <c r="CE10" s="198" t="s">
        <v>7</v>
      </c>
      <c r="CF10" s="198"/>
      <c r="CG10" s="198" t="s">
        <v>238</v>
      </c>
    </row>
    <row r="11" spans="1:106">
      <c r="A11" s="180" t="s">
        <v>245</v>
      </c>
      <c r="C11" s="224">
        <f>+'Gas Input Table Summary'!$D$8</f>
        <v>3.5000000000000003E-2</v>
      </c>
      <c r="E11" s="180" t="s">
        <v>363</v>
      </c>
      <c r="F11" s="225">
        <f>+'Total Program Inputs'!K12</f>
        <v>6295</v>
      </c>
      <c r="G11" s="372"/>
      <c r="H11" s="372"/>
      <c r="J11" s="184" t="s">
        <v>247</v>
      </c>
      <c r="L11" s="191"/>
      <c r="M11" s="198" t="s">
        <v>248</v>
      </c>
      <c r="N11" s="203" t="s">
        <v>249</v>
      </c>
      <c r="O11" s="203" t="s">
        <v>235</v>
      </c>
      <c r="P11" s="215" t="s">
        <v>249</v>
      </c>
      <c r="Q11" s="215" t="s">
        <v>235</v>
      </c>
      <c r="R11" s="216" t="s">
        <v>235</v>
      </c>
      <c r="S11" s="198" t="s">
        <v>248</v>
      </c>
      <c r="T11" s="203" t="s">
        <v>364</v>
      </c>
      <c r="U11" s="216" t="s">
        <v>235</v>
      </c>
      <c r="V11" s="198" t="s">
        <v>235</v>
      </c>
      <c r="W11" s="198" t="s">
        <v>251</v>
      </c>
      <c r="X11" s="198" t="s">
        <v>140</v>
      </c>
      <c r="Y11" s="183" t="s">
        <v>54</v>
      </c>
      <c r="Z11" s="198" t="s">
        <v>54</v>
      </c>
      <c r="AA11" s="198" t="s">
        <v>54</v>
      </c>
      <c r="AB11" s="198" t="s">
        <v>54</v>
      </c>
      <c r="AC11" s="191"/>
      <c r="AD11" s="191"/>
      <c r="AF11" s="198" t="s">
        <v>235</v>
      </c>
      <c r="AG11" s="216" t="s">
        <v>235</v>
      </c>
      <c r="AH11" s="216" t="s">
        <v>235</v>
      </c>
      <c r="AI11" s="191"/>
      <c r="AJ11" s="183" t="s">
        <v>54</v>
      </c>
      <c r="AK11" s="198" t="s">
        <v>54</v>
      </c>
      <c r="AL11" s="198" t="s">
        <v>54</v>
      </c>
      <c r="AM11" s="191"/>
      <c r="AN11" s="198" t="s">
        <v>54</v>
      </c>
      <c r="AO11" s="191"/>
      <c r="AP11" s="191"/>
      <c r="AR11" s="198" t="s">
        <v>235</v>
      </c>
      <c r="AS11" s="198" t="s">
        <v>235</v>
      </c>
      <c r="AT11" s="183" t="s">
        <v>252</v>
      </c>
      <c r="AU11" s="198" t="s">
        <v>235</v>
      </c>
      <c r="AV11" s="227" t="s">
        <v>253</v>
      </c>
      <c r="AW11" s="227" t="s">
        <v>235</v>
      </c>
      <c r="AX11" s="212"/>
      <c r="AY11" s="223"/>
      <c r="AZ11" s="217" t="s">
        <v>235</v>
      </c>
      <c r="BA11" s="191"/>
      <c r="BB11" s="198" t="s">
        <v>54</v>
      </c>
      <c r="BC11" s="228" t="s">
        <v>254</v>
      </c>
      <c r="BD11" s="222" t="s">
        <v>54</v>
      </c>
      <c r="BE11" s="198" t="s">
        <v>54</v>
      </c>
      <c r="BF11" s="191"/>
      <c r="BH11" s="198"/>
      <c r="BI11" s="198" t="s">
        <v>255</v>
      </c>
      <c r="BJ11" s="198" t="s">
        <v>248</v>
      </c>
      <c r="BK11" s="198" t="s">
        <v>256</v>
      </c>
      <c r="BL11" s="198" t="s">
        <v>235</v>
      </c>
      <c r="BM11" s="183" t="s">
        <v>138</v>
      </c>
      <c r="BN11" s="198" t="s">
        <v>235</v>
      </c>
      <c r="BO11" s="198"/>
      <c r="BP11" s="198" t="s">
        <v>41</v>
      </c>
      <c r="BQ11" s="191"/>
      <c r="BR11" s="198" t="s">
        <v>54</v>
      </c>
      <c r="BS11" s="198"/>
      <c r="BT11" s="198" t="s">
        <v>54</v>
      </c>
      <c r="BU11" s="191"/>
      <c r="BW11" s="198"/>
      <c r="BX11" s="198" t="s">
        <v>235</v>
      </c>
      <c r="BY11" s="198" t="s">
        <v>235</v>
      </c>
      <c r="BZ11" s="198" t="s">
        <v>235</v>
      </c>
      <c r="CA11" s="198" t="s">
        <v>41</v>
      </c>
      <c r="CB11" s="191"/>
      <c r="CC11" s="198" t="s">
        <v>54</v>
      </c>
      <c r="CD11" s="228" t="s">
        <v>254</v>
      </c>
      <c r="CE11" s="198" t="s">
        <v>54</v>
      </c>
      <c r="CF11" s="198"/>
      <c r="CG11" s="198" t="s">
        <v>54</v>
      </c>
    </row>
    <row r="12" spans="1:106">
      <c r="A12" s="180"/>
      <c r="C12" s="224"/>
      <c r="E12" s="180" t="s">
        <v>257</v>
      </c>
      <c r="F12" s="373">
        <f>+'Total Program Inputs'!G12</f>
        <v>68700</v>
      </c>
      <c r="G12" s="374"/>
      <c r="H12" s="374"/>
      <c r="J12" s="178"/>
      <c r="L12" s="209" t="s">
        <v>258</v>
      </c>
      <c r="M12" s="230" t="s">
        <v>259</v>
      </c>
      <c r="N12" s="230" t="s">
        <v>260</v>
      </c>
      <c r="O12" s="230" t="s">
        <v>261</v>
      </c>
      <c r="P12" s="230" t="s">
        <v>262</v>
      </c>
      <c r="Q12" s="230" t="s">
        <v>263</v>
      </c>
      <c r="R12" s="230" t="s">
        <v>264</v>
      </c>
      <c r="S12" s="230" t="s">
        <v>265</v>
      </c>
      <c r="T12" s="230" t="s">
        <v>266</v>
      </c>
      <c r="U12" s="230" t="s">
        <v>267</v>
      </c>
      <c r="V12" s="230" t="s">
        <v>268</v>
      </c>
      <c r="W12" s="230" t="s">
        <v>269</v>
      </c>
      <c r="X12" s="230" t="s">
        <v>270</v>
      </c>
      <c r="Y12" s="230" t="s">
        <v>271</v>
      </c>
      <c r="Z12" s="230" t="s">
        <v>272</v>
      </c>
      <c r="AA12" s="230" t="s">
        <v>273</v>
      </c>
      <c r="AB12" s="230" t="s">
        <v>274</v>
      </c>
      <c r="AE12" s="209" t="s">
        <v>258</v>
      </c>
      <c r="AF12" s="230" t="s">
        <v>259</v>
      </c>
      <c r="AG12" s="230" t="s">
        <v>260</v>
      </c>
      <c r="AH12" s="230" t="s">
        <v>261</v>
      </c>
      <c r="AJ12" s="230" t="s">
        <v>262</v>
      </c>
      <c r="AK12" s="230" t="s">
        <v>263</v>
      </c>
      <c r="AL12" s="230" t="s">
        <v>264</v>
      </c>
      <c r="AN12" s="230" t="s">
        <v>265</v>
      </c>
      <c r="AQ12" s="209" t="s">
        <v>258</v>
      </c>
      <c r="AR12" s="230" t="s">
        <v>259</v>
      </c>
      <c r="AS12" s="230" t="s">
        <v>260</v>
      </c>
      <c r="AT12" s="230" t="s">
        <v>261</v>
      </c>
      <c r="AU12" s="230" t="s">
        <v>262</v>
      </c>
      <c r="AV12" s="230" t="s">
        <v>263</v>
      </c>
      <c r="AW12" s="230" t="s">
        <v>264</v>
      </c>
      <c r="AX12" s="231"/>
      <c r="AY12" s="231"/>
      <c r="AZ12" s="230" t="s">
        <v>265</v>
      </c>
      <c r="BA12" s="191"/>
      <c r="BB12" s="230" t="s">
        <v>266</v>
      </c>
      <c r="BC12" s="230" t="s">
        <v>267</v>
      </c>
      <c r="BD12" s="230" t="s">
        <v>268</v>
      </c>
      <c r="BE12" s="230" t="s">
        <v>269</v>
      </c>
      <c r="BH12" s="209" t="s">
        <v>258</v>
      </c>
      <c r="BI12" s="230" t="s">
        <v>259</v>
      </c>
      <c r="BJ12" s="230" t="s">
        <v>260</v>
      </c>
      <c r="BK12" s="230" t="s">
        <v>261</v>
      </c>
      <c r="BL12" s="230" t="s">
        <v>262</v>
      </c>
      <c r="BM12" s="230" t="s">
        <v>263</v>
      </c>
      <c r="BN12" s="230" t="s">
        <v>264</v>
      </c>
      <c r="BO12" s="230"/>
      <c r="BP12" s="230" t="s">
        <v>265</v>
      </c>
      <c r="BR12" s="230" t="s">
        <v>266</v>
      </c>
      <c r="BS12" s="203"/>
      <c r="BT12" s="230" t="s">
        <v>267</v>
      </c>
      <c r="BW12" s="209" t="s">
        <v>258</v>
      </c>
      <c r="BX12" s="230" t="s">
        <v>259</v>
      </c>
      <c r="BY12" s="230" t="s">
        <v>260</v>
      </c>
      <c r="BZ12" s="230" t="s">
        <v>261</v>
      </c>
      <c r="CA12" s="230" t="s">
        <v>262</v>
      </c>
      <c r="CC12" s="230" t="s">
        <v>263</v>
      </c>
      <c r="CD12" s="230" t="s">
        <v>264</v>
      </c>
      <c r="CE12" s="230" t="s">
        <v>265</v>
      </c>
      <c r="CF12" s="203"/>
      <c r="CG12" s="230" t="s">
        <v>266</v>
      </c>
    </row>
    <row r="13" spans="1:106">
      <c r="A13" s="180" t="s">
        <v>275</v>
      </c>
      <c r="C13" s="375">
        <f>+'Gas Input Table Summary'!$D$9</f>
        <v>0.12234</v>
      </c>
      <c r="E13" s="180" t="s">
        <v>276</v>
      </c>
      <c r="F13" s="220">
        <f>SUM(F11:F12)</f>
        <v>74995</v>
      </c>
      <c r="G13" s="232"/>
      <c r="H13" s="232"/>
      <c r="J13" s="233"/>
      <c r="L13" s="233"/>
      <c r="M13" s="233"/>
      <c r="N13" s="233"/>
      <c r="Q13" s="233"/>
      <c r="R13" s="179"/>
      <c r="S13" s="233"/>
      <c r="T13" s="233"/>
      <c r="V13" s="198"/>
      <c r="W13" s="233"/>
      <c r="X13" s="233"/>
      <c r="Z13" s="233"/>
      <c r="AA13" s="233"/>
      <c r="AB13" s="233"/>
      <c r="AE13" s="233"/>
      <c r="AF13" s="233"/>
      <c r="AH13" s="233"/>
      <c r="AL13" s="233"/>
      <c r="AN13" s="233"/>
      <c r="AQ13" s="233"/>
      <c r="AR13" s="233"/>
      <c r="AS13" s="233"/>
      <c r="AU13" s="233"/>
      <c r="AW13" s="181"/>
      <c r="AX13" s="234"/>
      <c r="AY13" s="235"/>
      <c r="AZ13" s="233"/>
      <c r="BB13" s="233"/>
      <c r="BC13" s="233"/>
      <c r="BD13" s="233"/>
      <c r="BE13" s="233"/>
      <c r="BH13" s="233"/>
      <c r="BI13" s="233"/>
      <c r="BJ13" s="233"/>
      <c r="BK13" s="233"/>
      <c r="BL13" s="233"/>
      <c r="BN13" s="233"/>
      <c r="BO13" s="233"/>
      <c r="BP13" s="233"/>
      <c r="BR13" s="233"/>
      <c r="BS13" s="233"/>
      <c r="BT13" s="233"/>
      <c r="BW13" s="233"/>
      <c r="BX13" s="233"/>
      <c r="BY13" s="233"/>
      <c r="BZ13" s="233"/>
      <c r="CA13" s="233"/>
      <c r="CC13" s="233"/>
      <c r="CD13" s="233"/>
      <c r="CE13" s="233"/>
      <c r="CF13" s="233"/>
      <c r="CG13" s="233"/>
    </row>
    <row r="14" spans="1:106">
      <c r="A14" s="180" t="s">
        <v>277</v>
      </c>
      <c r="C14" s="224">
        <f>+'Gas Input Table Summary'!$D$10</f>
        <v>3.5000000000000003E-2</v>
      </c>
      <c r="F14" s="236"/>
      <c r="G14" s="237"/>
      <c r="H14" s="237"/>
      <c r="J14" s="178">
        <f>$C$47-$C$45</f>
        <v>1</v>
      </c>
      <c r="L14" s="233">
        <f>$C$47</f>
        <v>2018</v>
      </c>
      <c r="M14" s="265">
        <f>ROUND(IF($C$47+$F$23&gt;L14,F25*F30,0),0)</f>
        <v>4314</v>
      </c>
      <c r="N14" s="239">
        <f t="shared" ref="N14:N36" si="0">ROUND($C$17*(1+$C$18)^J14,3)</f>
        <v>2.4940000000000002</v>
      </c>
      <c r="O14" s="220">
        <f t="shared" ref="O14:O36" si="1">ROUND(M14*N14,0)</f>
        <v>10759</v>
      </c>
      <c r="P14" s="239">
        <f t="shared" ref="P14:P36" si="2">ROUND($C$25*(1+$C$26)^J14,3)</f>
        <v>0</v>
      </c>
      <c r="Q14" s="220">
        <f>ROUND(M14*P14,0)</f>
        <v>0</v>
      </c>
      <c r="R14" s="376">
        <f t="shared" ref="R14:R36" si="3">O14+Q14</f>
        <v>10759</v>
      </c>
      <c r="S14" s="377">
        <f t="shared" ref="S14:S36" si="4">ROUND(M14*$C$23,1)</f>
        <v>43.1</v>
      </c>
      <c r="T14" s="220">
        <f t="shared" ref="T14:T36" si="5">ROUND($C$20*(1+$C$21)^J14,0)</f>
        <v>149</v>
      </c>
      <c r="U14" s="378">
        <f>ROUND(S14*T14,0)</f>
        <v>6422</v>
      </c>
      <c r="V14" s="232">
        <f>ROUND(+U14+R14,0)</f>
        <v>17181</v>
      </c>
      <c r="W14" s="241">
        <f t="shared" ref="W14:W36" si="6">ROUND($H$36*(1+$C$11)^J14,3)</f>
        <v>1.8049999999999999</v>
      </c>
      <c r="X14" s="379">
        <f t="shared" ref="X14:X36" si="7">ROUND((1-$H$38)*(W14*M14),0)</f>
        <v>6152</v>
      </c>
      <c r="Y14" s="243">
        <f>ROUND($F$11,0)</f>
        <v>6295</v>
      </c>
      <c r="Z14" s="243">
        <f>ROUND($F$12,0)</f>
        <v>68700</v>
      </c>
      <c r="AA14" s="243">
        <f t="shared" ref="AA14:AA36" si="8">SUM(X14:Z14)</f>
        <v>81147</v>
      </c>
      <c r="AB14" s="220">
        <f t="shared" ref="AB14:AB36" si="9">V14-AA14</f>
        <v>-63966</v>
      </c>
      <c r="AE14" s="233">
        <f>$C$47</f>
        <v>2018</v>
      </c>
      <c r="AF14" s="220">
        <f t="shared" ref="AF14:AF36" si="10">+R14</f>
        <v>10759</v>
      </c>
      <c r="AG14" s="242">
        <f t="shared" ref="AG14:AG36" si="11">+U14</f>
        <v>6422</v>
      </c>
      <c r="AH14" s="243">
        <f>+AG14+AF14</f>
        <v>17181</v>
      </c>
      <c r="AJ14" s="242">
        <f>ROUND(Y14,0)</f>
        <v>6295</v>
      </c>
      <c r="AK14" s="242">
        <f>ROUND(Z14,0)</f>
        <v>68700</v>
      </c>
      <c r="AL14" s="220">
        <f t="shared" ref="AL14:AL36" si="12">SUM(AJ14:AK14)</f>
        <v>74995</v>
      </c>
      <c r="AN14" s="220">
        <f t="shared" ref="AN14:AN36" si="13">+AH14-AL14</f>
        <v>-57814</v>
      </c>
      <c r="AQ14" s="233">
        <f>$C$47</f>
        <v>2018</v>
      </c>
      <c r="AR14" s="220">
        <f t="shared" ref="AR14:AR36" si="14">AF14</f>
        <v>10759</v>
      </c>
      <c r="AS14" s="220">
        <f t="shared" ref="AS14:AS36" si="15">+AG14</f>
        <v>6422</v>
      </c>
      <c r="AT14" s="244">
        <f t="shared" ref="AT14:AT36" si="16">ROUND(($C$28/(1-$C$31))*(1+$C$29)^J14,3)</f>
        <v>2.9000000000000001E-2</v>
      </c>
      <c r="AU14" s="245">
        <f>ROUND(IF($C$47+$F$23&gt;$AQ14,$F$30*$F$27,0)*AT14,0)</f>
        <v>4782</v>
      </c>
      <c r="AV14" s="239">
        <f t="shared" ref="AV14:AV36" si="17">ROUND($C$33*(1+$C$34)^J14,3)</f>
        <v>0.38800000000000001</v>
      </c>
      <c r="AW14" s="220">
        <f t="shared" ref="AW14:AW36" si="18">ROUND(AV14*M14,0)</f>
        <v>1674</v>
      </c>
      <c r="AX14" s="244"/>
      <c r="AY14" s="245"/>
      <c r="AZ14" s="220">
        <f>ROUND(AR14+AS14+AU14+AW14+AY14,0)</f>
        <v>23637</v>
      </c>
      <c r="BA14" s="246"/>
      <c r="BB14" s="243">
        <f>ROUND($F$13,0)</f>
        <v>74995</v>
      </c>
      <c r="BC14" s="243">
        <f>ROUND((F15*F30)-Z14,0)</f>
        <v>198543</v>
      </c>
      <c r="BD14" s="247">
        <f>BB14+BC14</f>
        <v>273538</v>
      </c>
      <c r="BE14" s="243">
        <f t="shared" ref="BE14:BE36" si="19">AZ14-BD14</f>
        <v>-249901</v>
      </c>
      <c r="BH14" s="233">
        <f>$C$47</f>
        <v>2018</v>
      </c>
      <c r="BI14" s="220">
        <f>+F12</f>
        <v>68700</v>
      </c>
      <c r="BJ14" s="265">
        <f t="shared" ref="BJ14:BJ36" si="20">+M14</f>
        <v>4314</v>
      </c>
      <c r="BK14" s="248">
        <f>ROUND($C$10*(1+$C$11)^J14,3)</f>
        <v>6.3639999999999999</v>
      </c>
      <c r="BL14" s="220">
        <f>ROUND(BJ14*BK14,0)</f>
        <v>27454</v>
      </c>
      <c r="BM14" s="248">
        <f t="shared" ref="BM14:BM36" si="21">ROUND($C$13*(1+$C$14)^J14,3)</f>
        <v>0.127</v>
      </c>
      <c r="BN14" s="245">
        <f>ROUND(IF($C$47+$F$23&gt;$BH14,$F$30*$F$27,0)*BM14,0)</f>
        <v>20940</v>
      </c>
      <c r="BO14" s="245"/>
      <c r="BP14" s="220">
        <f t="shared" ref="BP14:BP36" si="22">BI14+BL14+BN14+BO14</f>
        <v>117094</v>
      </c>
      <c r="BR14" s="220">
        <f>ROUND(F15*F30,0)</f>
        <v>267243</v>
      </c>
      <c r="BS14" s="220"/>
      <c r="BT14" s="220">
        <f>BP14-BR14</f>
        <v>-150149</v>
      </c>
      <c r="BW14" s="233">
        <f>$C$47</f>
        <v>2018</v>
      </c>
      <c r="BX14" s="220">
        <f t="shared" ref="BX14:BX36" si="23">$R14</f>
        <v>10759</v>
      </c>
      <c r="BY14" s="220">
        <f>U14</f>
        <v>6422</v>
      </c>
      <c r="BZ14" s="249">
        <f>AU14</f>
        <v>4782</v>
      </c>
      <c r="CA14" s="220">
        <f>SUM(BX14:BZ14)</f>
        <v>21963</v>
      </c>
      <c r="CC14" s="220">
        <f>BB14</f>
        <v>74995</v>
      </c>
      <c r="CD14" s="220">
        <f>BC14</f>
        <v>198543</v>
      </c>
      <c r="CE14" s="220">
        <f>SUM(CC14:CD14)</f>
        <v>273538</v>
      </c>
      <c r="CF14" s="220"/>
      <c r="CG14" s="220">
        <f>CA14-CE14</f>
        <v>-251575</v>
      </c>
    </row>
    <row r="15" spans="1:106">
      <c r="A15" s="180" t="s">
        <v>278</v>
      </c>
      <c r="C15" s="250" t="str">
        <f>+'Gas Input Table Summary'!$D$11</f>
        <v>Kwh</v>
      </c>
      <c r="E15" s="180" t="s">
        <v>279</v>
      </c>
      <c r="F15" s="380">
        <f>ROUND('Database Inputs'!K11,0)</f>
        <v>1167</v>
      </c>
      <c r="G15" s="252"/>
      <c r="H15" s="252"/>
      <c r="J15" s="178">
        <f t="shared" ref="J15:J36" si="24">J14+1</f>
        <v>2</v>
      </c>
      <c r="L15" s="233">
        <f t="shared" ref="L15:L36" si="25">L14+1</f>
        <v>2019</v>
      </c>
      <c r="M15" s="238">
        <f>ROUND(IF($C$47+$F$23&gt;L15,$F$25*$F$30,0)+IF($C$48+$G$23&gt;L15,$G$25*$G$30,0),0)</f>
        <v>4314</v>
      </c>
      <c r="N15" s="253">
        <f t="shared" si="0"/>
        <v>2.5819999999999999</v>
      </c>
      <c r="O15" s="381">
        <f t="shared" si="1"/>
        <v>11139</v>
      </c>
      <c r="P15" s="253">
        <f t="shared" si="2"/>
        <v>0</v>
      </c>
      <c r="Q15" s="254">
        <f t="shared" ref="Q15:Q36" si="26">ROUND(M15*P15,0)</f>
        <v>0</v>
      </c>
      <c r="R15" s="382">
        <f>O15+Q15</f>
        <v>11139</v>
      </c>
      <c r="S15" s="377">
        <f>ROUND(M15*$C$23,1)</f>
        <v>43.1</v>
      </c>
      <c r="T15" s="254">
        <f>ROUND($C$20*(1+$C$21)^J15,0)</f>
        <v>151</v>
      </c>
      <c r="U15" s="383">
        <f>ROUND(S15*T15,0)</f>
        <v>6508</v>
      </c>
      <c r="V15" s="238">
        <f>ROUND(+U15+R15,0)</f>
        <v>17647</v>
      </c>
      <c r="W15" s="255">
        <f>ROUND($H$36*(1+$C$11)^J15,3)</f>
        <v>1.8680000000000001</v>
      </c>
      <c r="X15" s="256">
        <f>ROUND((1-$H$38)*(W15*M15),0)</f>
        <v>6366</v>
      </c>
      <c r="Y15" s="256">
        <f>ROUND($G$11,0)</f>
        <v>0</v>
      </c>
      <c r="Z15" s="256">
        <f>ROUND($G$12,0)</f>
        <v>0</v>
      </c>
      <c r="AA15" s="254">
        <f>SUM(X15:Z15)</f>
        <v>6366</v>
      </c>
      <c r="AB15" s="256">
        <f>V15-AA15</f>
        <v>11281</v>
      </c>
      <c r="AE15" s="233">
        <f t="shared" ref="AE15:AE36" si="27">AE14+1</f>
        <v>2019</v>
      </c>
      <c r="AF15" s="256">
        <f t="shared" si="10"/>
        <v>11139</v>
      </c>
      <c r="AG15" s="236">
        <f t="shared" si="11"/>
        <v>6508</v>
      </c>
      <c r="AH15" s="256">
        <f>+AG15+AF15</f>
        <v>17647</v>
      </c>
      <c r="AJ15" s="257">
        <f t="shared" ref="AJ15:AK34" si="28">ROUND(Y15,0)</f>
        <v>0</v>
      </c>
      <c r="AK15" s="257">
        <f t="shared" si="28"/>
        <v>0</v>
      </c>
      <c r="AL15" s="258">
        <f t="shared" si="12"/>
        <v>0</v>
      </c>
      <c r="AN15" s="259">
        <f t="shared" si="13"/>
        <v>17647</v>
      </c>
      <c r="AQ15" s="233">
        <f t="shared" ref="AQ15:AQ36" si="29">AQ14+1</f>
        <v>2019</v>
      </c>
      <c r="AR15" s="256">
        <f t="shared" si="14"/>
        <v>11139</v>
      </c>
      <c r="AS15" s="256">
        <f t="shared" si="15"/>
        <v>6508</v>
      </c>
      <c r="AT15" s="260">
        <f>ROUND(($C$28/(1-$C$31))*(1+$C$29)^J15,3)</f>
        <v>0.03</v>
      </c>
      <c r="AU15" s="283">
        <f>ROUND((IF($C$47+$F$23&gt;$AQ15,$F$27*$F$30,0)+IF($C$48+$G$23&gt;AQ15,$G$27*$G$30,0))*AT15,0)</f>
        <v>4946</v>
      </c>
      <c r="AV15" s="253">
        <f>ROUND($C$33*(1+$C$34)^J15,3)</f>
        <v>0.39700000000000002</v>
      </c>
      <c r="AW15" s="256">
        <f>ROUND(AV15*M15,0)</f>
        <v>1713</v>
      </c>
      <c r="AX15" s="260"/>
      <c r="AY15" s="261"/>
      <c r="AZ15" s="256">
        <f>ROUND(AR15+AS15+AU15+AW15+AY15,0)</f>
        <v>24306</v>
      </c>
      <c r="BA15" s="246"/>
      <c r="BB15" s="256">
        <f>ROUND($G$13,0)</f>
        <v>0</v>
      </c>
      <c r="BC15" s="256">
        <f>ROUND(($G$15*$G$30)-$Z$15,0)</f>
        <v>0</v>
      </c>
      <c r="BD15" s="262">
        <f t="shared" ref="BD15:BD36" si="30">BB15+BC15</f>
        <v>0</v>
      </c>
      <c r="BE15" s="256">
        <f t="shared" si="19"/>
        <v>24306</v>
      </c>
      <c r="BH15" s="233">
        <f t="shared" ref="BH15:BH36" si="31">BH14+1</f>
        <v>2019</v>
      </c>
      <c r="BI15" s="256">
        <f>+G12</f>
        <v>0</v>
      </c>
      <c r="BJ15" s="265">
        <f t="shared" si="20"/>
        <v>4314</v>
      </c>
      <c r="BK15" s="263">
        <f t="shared" ref="BK15:BK36" si="32">ROUND($C$10*(1+$C$11)^J15,3)</f>
        <v>6.5869999999999997</v>
      </c>
      <c r="BL15" s="256">
        <f>ROUND(BJ15*BK15,0)</f>
        <v>28416</v>
      </c>
      <c r="BM15" s="263">
        <f>ROUND($C$13*(1+$C$14)^J15,3)</f>
        <v>0.13100000000000001</v>
      </c>
      <c r="BN15" s="283">
        <f>ROUND((IF($C$47+$F$23&gt;BH15,$F$27*$F$30,0)+IF($C$48+$G$23&gt;BH15,$G$27*$G$30,0))*BM15,0)</f>
        <v>21599</v>
      </c>
      <c r="BO15" s="264"/>
      <c r="BP15" s="256">
        <f t="shared" si="22"/>
        <v>50015</v>
      </c>
      <c r="BR15" s="256">
        <f>ROUND($G$15*$G$30,0)</f>
        <v>0</v>
      </c>
      <c r="BS15" s="256"/>
      <c r="BT15" s="256">
        <f t="shared" ref="BT15:BT36" si="33">BP15-BR15</f>
        <v>50015</v>
      </c>
      <c r="BW15" s="233">
        <f t="shared" ref="BW15:BW36" si="34">BW14+1</f>
        <v>2019</v>
      </c>
      <c r="BX15" s="256">
        <f t="shared" si="23"/>
        <v>11139</v>
      </c>
      <c r="BY15" s="265">
        <f t="shared" ref="BY15:BY36" si="35">U15</f>
        <v>6508</v>
      </c>
      <c r="BZ15" s="266">
        <f t="shared" ref="BZ15:BZ36" si="36">AU15</f>
        <v>4946</v>
      </c>
      <c r="CA15" s="256">
        <f>SUM(BX15:BZ15)</f>
        <v>22593</v>
      </c>
      <c r="CC15" s="256">
        <f t="shared" ref="CC15:CD34" si="37">BB15</f>
        <v>0</v>
      </c>
      <c r="CD15" s="256">
        <f t="shared" si="37"/>
        <v>0</v>
      </c>
      <c r="CE15" s="256">
        <f>SUM(CC15:CD15)</f>
        <v>0</v>
      </c>
      <c r="CF15" s="256"/>
      <c r="CG15" s="256">
        <f>CA15-CE15</f>
        <v>22593</v>
      </c>
    </row>
    <row r="16" spans="1:106">
      <c r="F16" s="265"/>
      <c r="G16" s="238"/>
      <c r="H16" s="238"/>
      <c r="J16" s="178">
        <f t="shared" si="24"/>
        <v>3</v>
      </c>
      <c r="L16" s="233">
        <f t="shared" si="25"/>
        <v>2020</v>
      </c>
      <c r="M16" s="238">
        <f>ROUND(IF($C$47+$F$23&gt;L16,$F$25*$F$30,0)+IF($C$48+$G$23&gt;L16,$G$25*$G$30,0)+IF($C$49+$H$23&gt;L16,$H$25*$H$30,0),0)</f>
        <v>4314</v>
      </c>
      <c r="N16" s="253">
        <f t="shared" si="0"/>
        <v>2.6720000000000002</v>
      </c>
      <c r="O16" s="381">
        <f t="shared" si="1"/>
        <v>11527</v>
      </c>
      <c r="P16" s="253">
        <f t="shared" si="2"/>
        <v>0</v>
      </c>
      <c r="Q16" s="254">
        <f t="shared" si="26"/>
        <v>0</v>
      </c>
      <c r="R16" s="382">
        <f t="shared" si="3"/>
        <v>11527</v>
      </c>
      <c r="S16" s="377">
        <f t="shared" si="4"/>
        <v>43.1</v>
      </c>
      <c r="T16" s="254">
        <f t="shared" si="5"/>
        <v>152</v>
      </c>
      <c r="U16" s="383">
        <f t="shared" ref="U16:U36" si="38">ROUND(S16*T16,0)</f>
        <v>6551</v>
      </c>
      <c r="V16" s="238">
        <f t="shared" ref="V16:V36" si="39">ROUND(+U16+R16,0)</f>
        <v>18078</v>
      </c>
      <c r="W16" s="255">
        <f t="shared" si="6"/>
        <v>1.9339999999999999</v>
      </c>
      <c r="X16" s="256">
        <f t="shared" si="7"/>
        <v>6591</v>
      </c>
      <c r="Y16" s="256">
        <f>ROUND($H$11,0)</f>
        <v>0</v>
      </c>
      <c r="Z16" s="256">
        <f>ROUND($H$12,0)</f>
        <v>0</v>
      </c>
      <c r="AA16" s="254">
        <f>SUM(X16:Z16)</f>
        <v>6591</v>
      </c>
      <c r="AB16" s="256">
        <f>V16-AA16</f>
        <v>11487</v>
      </c>
      <c r="AE16" s="233">
        <f t="shared" si="27"/>
        <v>2020</v>
      </c>
      <c r="AF16" s="256">
        <f t="shared" si="10"/>
        <v>11527</v>
      </c>
      <c r="AG16" s="236">
        <f t="shared" si="11"/>
        <v>6551</v>
      </c>
      <c r="AH16" s="256">
        <f t="shared" ref="AH16:AH36" si="40">+AG16+AF16</f>
        <v>18078</v>
      </c>
      <c r="AJ16" s="257">
        <f t="shared" si="28"/>
        <v>0</v>
      </c>
      <c r="AK16" s="257">
        <f t="shared" si="28"/>
        <v>0</v>
      </c>
      <c r="AL16" s="258">
        <f>SUM(AJ16:AK16)</f>
        <v>0</v>
      </c>
      <c r="AN16" s="259">
        <f>+AH16-AL16</f>
        <v>18078</v>
      </c>
      <c r="AQ16" s="233">
        <f t="shared" si="29"/>
        <v>2020</v>
      </c>
      <c r="AR16" s="256">
        <f t="shared" si="14"/>
        <v>11527</v>
      </c>
      <c r="AS16" s="256">
        <f t="shared" si="15"/>
        <v>6551</v>
      </c>
      <c r="AT16" s="260">
        <f t="shared" si="16"/>
        <v>3.1E-2</v>
      </c>
      <c r="AU16" s="283">
        <f>ROUND((IF($C$47+$F$23&gt;$AQ16,$F$27*$F$30,0)+IF($C$48+$G$23&gt;AQ16,$G$27*$G$30,0)+IF($C$49+$H$23&gt;AQ16,$H$27*$H$30,0))*AT16,0)</f>
        <v>5111</v>
      </c>
      <c r="AV16" s="253">
        <f t="shared" si="17"/>
        <v>0.40500000000000003</v>
      </c>
      <c r="AW16" s="256">
        <f t="shared" si="18"/>
        <v>1747</v>
      </c>
      <c r="AX16" s="260"/>
      <c r="AY16" s="261"/>
      <c r="AZ16" s="256">
        <f t="shared" ref="AZ16:AZ36" si="41">ROUND(AR16+AS16+AU16+AW16+AY16,0)</f>
        <v>24936</v>
      </c>
      <c r="BA16" s="246"/>
      <c r="BB16" s="256">
        <f>ROUND($H$13,0)</f>
        <v>0</v>
      </c>
      <c r="BC16" s="256">
        <f>ROUND(($H$15*$H$30)-$Z$16,0)</f>
        <v>0</v>
      </c>
      <c r="BD16" s="262">
        <f>BB16+BC16</f>
        <v>0</v>
      </c>
      <c r="BE16" s="256">
        <f t="shared" si="19"/>
        <v>24936</v>
      </c>
      <c r="BH16" s="233">
        <f t="shared" si="31"/>
        <v>2020</v>
      </c>
      <c r="BI16" s="256">
        <f>ROUND(H12,0)</f>
        <v>0</v>
      </c>
      <c r="BJ16" s="265">
        <f t="shared" si="20"/>
        <v>4314</v>
      </c>
      <c r="BK16" s="263">
        <f t="shared" si="32"/>
        <v>6.8179999999999996</v>
      </c>
      <c r="BL16" s="256">
        <f t="shared" ref="BL16:BL36" si="42">ROUND(BJ16*BK16,0)</f>
        <v>29413</v>
      </c>
      <c r="BM16" s="263">
        <f t="shared" si="21"/>
        <v>0.13600000000000001</v>
      </c>
      <c r="BN16" s="283">
        <f>ROUND((IF($C$47+$F$23&gt;BH16,$F$27*$F$30,0)+IF($C$49+$H$23&gt;BH16,$H$27*$H$30,0)+IF($C$48+$G$23&gt;BH16,$G$27*$G$30,0))*BM16,0)</f>
        <v>22424</v>
      </c>
      <c r="BO16" s="264"/>
      <c r="BP16" s="256">
        <f>BI16+BL16+BN16+BO16</f>
        <v>51837</v>
      </c>
      <c r="BR16" s="256">
        <f>ROUND($H$15*$H$30,0)</f>
        <v>0</v>
      </c>
      <c r="BS16" s="256"/>
      <c r="BT16" s="256">
        <f>BP16-BR16</f>
        <v>51837</v>
      </c>
      <c r="BW16" s="233">
        <f t="shared" si="34"/>
        <v>2020</v>
      </c>
      <c r="BX16" s="256">
        <f t="shared" si="23"/>
        <v>11527</v>
      </c>
      <c r="BY16" s="265">
        <f t="shared" si="35"/>
        <v>6551</v>
      </c>
      <c r="BZ16" s="266">
        <f t="shared" si="36"/>
        <v>5111</v>
      </c>
      <c r="CA16" s="256">
        <f t="shared" ref="CA16:CA36" si="43">SUM(BX16:BZ16)</f>
        <v>23189</v>
      </c>
      <c r="CC16" s="256">
        <f t="shared" si="37"/>
        <v>0</v>
      </c>
      <c r="CD16" s="256">
        <f t="shared" si="37"/>
        <v>0</v>
      </c>
      <c r="CE16" s="256">
        <f t="shared" ref="CE16:CE36" si="44">SUM(CC16:CD16)</f>
        <v>0</v>
      </c>
      <c r="CF16" s="256"/>
      <c r="CG16" s="256">
        <f t="shared" ref="CG16:CG36" si="45">CA16-CE16</f>
        <v>23189</v>
      </c>
    </row>
    <row r="17" spans="1:106">
      <c r="A17" s="180" t="s">
        <v>280</v>
      </c>
      <c r="C17" s="219">
        <f>+'Gas Input Table Summary'!$D$12</f>
        <v>2.41</v>
      </c>
      <c r="D17" s="268"/>
      <c r="E17" s="180" t="s">
        <v>281</v>
      </c>
      <c r="F17" s="225">
        <f>+'Gas Input Table Summary'!$D$35</f>
        <v>0</v>
      </c>
      <c r="G17" s="226"/>
      <c r="H17" s="226"/>
      <c r="J17" s="178">
        <f t="shared" si="24"/>
        <v>4</v>
      </c>
      <c r="L17" s="233">
        <f t="shared" si="25"/>
        <v>2021</v>
      </c>
      <c r="M17" s="238">
        <f t="shared" ref="M17:M36" si="46">ROUND(IF($C$47+$F$23&gt;L17,$F$25*$F$30,0)+IF($C$48+$G$23&gt;L17,$G$25*$G$30,0)+IF($C$49+$H$23&gt;L17,$H$25*$H$30,0),0)</f>
        <v>4314</v>
      </c>
      <c r="N17" s="253">
        <f t="shared" si="0"/>
        <v>2.766</v>
      </c>
      <c r="O17" s="381">
        <f t="shared" si="1"/>
        <v>11933</v>
      </c>
      <c r="P17" s="253">
        <f t="shared" si="2"/>
        <v>0</v>
      </c>
      <c r="Q17" s="254">
        <f t="shared" si="26"/>
        <v>0</v>
      </c>
      <c r="R17" s="382">
        <f t="shared" si="3"/>
        <v>11933</v>
      </c>
      <c r="S17" s="377">
        <f t="shared" si="4"/>
        <v>43.1</v>
      </c>
      <c r="T17" s="254">
        <f t="shared" si="5"/>
        <v>154</v>
      </c>
      <c r="U17" s="383">
        <f t="shared" si="38"/>
        <v>6637</v>
      </c>
      <c r="V17" s="238">
        <f t="shared" si="39"/>
        <v>18570</v>
      </c>
      <c r="W17" s="255">
        <f t="shared" si="6"/>
        <v>2.0009999999999999</v>
      </c>
      <c r="X17" s="256">
        <f t="shared" si="7"/>
        <v>6820</v>
      </c>
      <c r="Y17" s="256">
        <v>0</v>
      </c>
      <c r="Z17" s="256">
        <v>0</v>
      </c>
      <c r="AA17" s="254">
        <f t="shared" si="8"/>
        <v>6820</v>
      </c>
      <c r="AB17" s="256">
        <f t="shared" si="9"/>
        <v>11750</v>
      </c>
      <c r="AE17" s="233">
        <f t="shared" si="27"/>
        <v>2021</v>
      </c>
      <c r="AF17" s="256">
        <f t="shared" si="10"/>
        <v>11933</v>
      </c>
      <c r="AG17" s="236">
        <f t="shared" si="11"/>
        <v>6637</v>
      </c>
      <c r="AH17" s="256">
        <f t="shared" si="40"/>
        <v>18570</v>
      </c>
      <c r="AJ17" s="257">
        <f t="shared" si="28"/>
        <v>0</v>
      </c>
      <c r="AK17" s="257">
        <f t="shared" si="28"/>
        <v>0</v>
      </c>
      <c r="AL17" s="258">
        <f t="shared" si="12"/>
        <v>0</v>
      </c>
      <c r="AN17" s="259">
        <f t="shared" si="13"/>
        <v>18570</v>
      </c>
      <c r="AQ17" s="233">
        <f t="shared" si="29"/>
        <v>2021</v>
      </c>
      <c r="AR17" s="256">
        <f t="shared" si="14"/>
        <v>11933</v>
      </c>
      <c r="AS17" s="256">
        <f t="shared" si="15"/>
        <v>6637</v>
      </c>
      <c r="AT17" s="260">
        <f t="shared" si="16"/>
        <v>3.2000000000000001E-2</v>
      </c>
      <c r="AU17" s="283">
        <f t="shared" ref="AU17:AU36" si="47">ROUND((IF($C$47+$F$23&gt;$AQ17,$F$27*$F$30,0)+IF($C$48+$G$23&gt;AQ17,$G$27*$G$30,0)+IF($C$49+$H$23&gt;AQ17,$H$27*$H$30,0))*AT17,0)</f>
        <v>5276</v>
      </c>
      <c r="AV17" s="253">
        <f t="shared" si="17"/>
        <v>0.41399999999999998</v>
      </c>
      <c r="AW17" s="256">
        <f t="shared" si="18"/>
        <v>1786</v>
      </c>
      <c r="AX17" s="260"/>
      <c r="AY17" s="261"/>
      <c r="AZ17" s="256">
        <f t="shared" si="41"/>
        <v>25632</v>
      </c>
      <c r="BA17" s="246"/>
      <c r="BB17" s="256">
        <v>0</v>
      </c>
      <c r="BC17" s="256">
        <v>0</v>
      </c>
      <c r="BD17" s="262">
        <f t="shared" si="30"/>
        <v>0</v>
      </c>
      <c r="BE17" s="256">
        <f t="shared" si="19"/>
        <v>25632</v>
      </c>
      <c r="BH17" s="233">
        <f t="shared" si="31"/>
        <v>2021</v>
      </c>
      <c r="BI17" s="256">
        <v>0</v>
      </c>
      <c r="BJ17" s="265">
        <f t="shared" si="20"/>
        <v>4314</v>
      </c>
      <c r="BK17" s="263">
        <f t="shared" si="32"/>
        <v>7.056</v>
      </c>
      <c r="BL17" s="256">
        <f t="shared" si="42"/>
        <v>30440</v>
      </c>
      <c r="BM17" s="263">
        <f t="shared" si="21"/>
        <v>0.14000000000000001</v>
      </c>
      <c r="BN17" s="283">
        <f t="shared" ref="BN17:BN36" si="48">ROUND((IF($C$47+$F$23&gt;BH17,$F$27*$F$30,0)+IF($C$49+$H$23&gt;BH17,$H$27*$H$30,0)+IF($C$48+$G$23&gt;BH17,$G$27*$G$30,0))*BM17,0)</f>
        <v>23083</v>
      </c>
      <c r="BO17" s="264"/>
      <c r="BP17" s="256">
        <f t="shared" si="22"/>
        <v>53523</v>
      </c>
      <c r="BR17" s="256">
        <f t="shared" ref="BR17:BR36" si="49">+BC17</f>
        <v>0</v>
      </c>
      <c r="BS17" s="256"/>
      <c r="BT17" s="256">
        <f t="shared" si="33"/>
        <v>53523</v>
      </c>
      <c r="BW17" s="233">
        <f t="shared" si="34"/>
        <v>2021</v>
      </c>
      <c r="BX17" s="256">
        <f t="shared" si="23"/>
        <v>11933</v>
      </c>
      <c r="BY17" s="265">
        <f t="shared" si="35"/>
        <v>6637</v>
      </c>
      <c r="BZ17" s="266">
        <f t="shared" si="36"/>
        <v>5276</v>
      </c>
      <c r="CA17" s="256">
        <f t="shared" si="43"/>
        <v>23846</v>
      </c>
      <c r="CC17" s="256">
        <f t="shared" si="37"/>
        <v>0</v>
      </c>
      <c r="CD17" s="256">
        <f t="shared" si="37"/>
        <v>0</v>
      </c>
      <c r="CE17" s="256">
        <f t="shared" si="44"/>
        <v>0</v>
      </c>
      <c r="CF17" s="256"/>
      <c r="CG17" s="256">
        <f t="shared" si="45"/>
        <v>23846</v>
      </c>
    </row>
    <row r="18" spans="1:106">
      <c r="A18" s="180" t="s">
        <v>245</v>
      </c>
      <c r="C18" s="221">
        <f>+'Gas Input Table Summary'!$D$13</f>
        <v>3.5000000000000003E-2</v>
      </c>
      <c r="E18" s="176" t="s">
        <v>282</v>
      </c>
      <c r="F18" s="269">
        <f>+'Gas Input Table Summary'!$D$38</f>
        <v>0</v>
      </c>
      <c r="G18" s="270"/>
      <c r="H18" s="270"/>
      <c r="J18" s="178">
        <f t="shared" si="24"/>
        <v>5</v>
      </c>
      <c r="L18" s="233">
        <f t="shared" si="25"/>
        <v>2022</v>
      </c>
      <c r="M18" s="238">
        <f t="shared" si="46"/>
        <v>4314</v>
      </c>
      <c r="N18" s="253">
        <f t="shared" si="0"/>
        <v>2.8620000000000001</v>
      </c>
      <c r="O18" s="381">
        <f t="shared" si="1"/>
        <v>12347</v>
      </c>
      <c r="P18" s="253">
        <f t="shared" si="2"/>
        <v>0</v>
      </c>
      <c r="Q18" s="254">
        <f t="shared" si="26"/>
        <v>0</v>
      </c>
      <c r="R18" s="382">
        <f t="shared" si="3"/>
        <v>12347</v>
      </c>
      <c r="S18" s="377">
        <f t="shared" si="4"/>
        <v>43.1</v>
      </c>
      <c r="T18" s="254">
        <f t="shared" si="5"/>
        <v>155</v>
      </c>
      <c r="U18" s="383">
        <f t="shared" si="38"/>
        <v>6681</v>
      </c>
      <c r="V18" s="238">
        <f t="shared" si="39"/>
        <v>19028</v>
      </c>
      <c r="W18" s="255">
        <f t="shared" si="6"/>
        <v>2.0710000000000002</v>
      </c>
      <c r="X18" s="256">
        <f t="shared" si="7"/>
        <v>7058</v>
      </c>
      <c r="Y18" s="256">
        <v>0</v>
      </c>
      <c r="Z18" s="256">
        <v>0</v>
      </c>
      <c r="AA18" s="254">
        <f t="shared" si="8"/>
        <v>7058</v>
      </c>
      <c r="AB18" s="256">
        <f t="shared" si="9"/>
        <v>11970</v>
      </c>
      <c r="AE18" s="233">
        <f t="shared" si="27"/>
        <v>2022</v>
      </c>
      <c r="AF18" s="256">
        <f t="shared" si="10"/>
        <v>12347</v>
      </c>
      <c r="AG18" s="236">
        <f t="shared" si="11"/>
        <v>6681</v>
      </c>
      <c r="AH18" s="256">
        <f t="shared" si="40"/>
        <v>19028</v>
      </c>
      <c r="AJ18" s="257">
        <f t="shared" si="28"/>
        <v>0</v>
      </c>
      <c r="AK18" s="257">
        <f t="shared" si="28"/>
        <v>0</v>
      </c>
      <c r="AL18" s="258">
        <f t="shared" si="12"/>
        <v>0</v>
      </c>
      <c r="AN18" s="259">
        <f t="shared" si="13"/>
        <v>19028</v>
      </c>
      <c r="AQ18" s="233">
        <f t="shared" si="29"/>
        <v>2022</v>
      </c>
      <c r="AR18" s="256">
        <f t="shared" si="14"/>
        <v>12347</v>
      </c>
      <c r="AS18" s="256">
        <f t="shared" si="15"/>
        <v>6681</v>
      </c>
      <c r="AT18" s="260">
        <f t="shared" si="16"/>
        <v>3.3000000000000002E-2</v>
      </c>
      <c r="AU18" s="283">
        <f t="shared" si="47"/>
        <v>5441</v>
      </c>
      <c r="AV18" s="253">
        <f t="shared" si="17"/>
        <v>0.42299999999999999</v>
      </c>
      <c r="AW18" s="256">
        <f t="shared" si="18"/>
        <v>1825</v>
      </c>
      <c r="AX18" s="260"/>
      <c r="AY18" s="261"/>
      <c r="AZ18" s="256">
        <f t="shared" si="41"/>
        <v>26294</v>
      </c>
      <c r="BA18" s="246"/>
      <c r="BB18" s="256">
        <v>0</v>
      </c>
      <c r="BC18" s="256">
        <v>0</v>
      </c>
      <c r="BD18" s="262">
        <f t="shared" si="30"/>
        <v>0</v>
      </c>
      <c r="BE18" s="256">
        <f t="shared" si="19"/>
        <v>26294</v>
      </c>
      <c r="BH18" s="233">
        <f t="shared" si="31"/>
        <v>2022</v>
      </c>
      <c r="BI18" s="256">
        <v>0</v>
      </c>
      <c r="BJ18" s="265">
        <f t="shared" si="20"/>
        <v>4314</v>
      </c>
      <c r="BK18" s="263">
        <f t="shared" si="32"/>
        <v>7.3029999999999999</v>
      </c>
      <c r="BL18" s="256">
        <f t="shared" si="42"/>
        <v>31505</v>
      </c>
      <c r="BM18" s="263">
        <f t="shared" si="21"/>
        <v>0.14499999999999999</v>
      </c>
      <c r="BN18" s="283">
        <f t="shared" si="48"/>
        <v>23908</v>
      </c>
      <c r="BO18" s="264"/>
      <c r="BP18" s="256">
        <f t="shared" si="22"/>
        <v>55413</v>
      </c>
      <c r="BR18" s="256">
        <f t="shared" si="49"/>
        <v>0</v>
      </c>
      <c r="BS18" s="256"/>
      <c r="BT18" s="256">
        <f t="shared" si="33"/>
        <v>55413</v>
      </c>
      <c r="BW18" s="233">
        <f t="shared" si="34"/>
        <v>2022</v>
      </c>
      <c r="BX18" s="256">
        <f t="shared" si="23"/>
        <v>12347</v>
      </c>
      <c r="BY18" s="265">
        <f t="shared" si="35"/>
        <v>6681</v>
      </c>
      <c r="BZ18" s="266">
        <f t="shared" si="36"/>
        <v>5441</v>
      </c>
      <c r="CA18" s="256">
        <f t="shared" si="43"/>
        <v>24469</v>
      </c>
      <c r="CC18" s="256">
        <f t="shared" si="37"/>
        <v>0</v>
      </c>
      <c r="CD18" s="256">
        <f t="shared" si="37"/>
        <v>0</v>
      </c>
      <c r="CE18" s="256">
        <f t="shared" si="44"/>
        <v>0</v>
      </c>
      <c r="CF18" s="256"/>
      <c r="CG18" s="256">
        <f t="shared" si="45"/>
        <v>24469</v>
      </c>
      <c r="DB18" s="184" t="s">
        <v>247</v>
      </c>
    </row>
    <row r="19" spans="1:106">
      <c r="C19" s="180"/>
      <c r="G19" s="191"/>
      <c r="H19" s="191"/>
      <c r="J19" s="178">
        <f t="shared" si="24"/>
        <v>6</v>
      </c>
      <c r="L19" s="233">
        <f t="shared" si="25"/>
        <v>2023</v>
      </c>
      <c r="M19" s="238">
        <f t="shared" si="46"/>
        <v>4314</v>
      </c>
      <c r="N19" s="253">
        <f t="shared" si="0"/>
        <v>2.9630000000000001</v>
      </c>
      <c r="O19" s="381">
        <f t="shared" si="1"/>
        <v>12782</v>
      </c>
      <c r="P19" s="253">
        <f t="shared" si="2"/>
        <v>0</v>
      </c>
      <c r="Q19" s="254">
        <f t="shared" si="26"/>
        <v>0</v>
      </c>
      <c r="R19" s="382">
        <f t="shared" si="3"/>
        <v>12782</v>
      </c>
      <c r="S19" s="377">
        <f t="shared" si="4"/>
        <v>43.1</v>
      </c>
      <c r="T19" s="254">
        <f t="shared" si="5"/>
        <v>157</v>
      </c>
      <c r="U19" s="383">
        <f t="shared" si="38"/>
        <v>6767</v>
      </c>
      <c r="V19" s="238">
        <f t="shared" si="39"/>
        <v>19549</v>
      </c>
      <c r="W19" s="255">
        <f t="shared" si="6"/>
        <v>2.1440000000000001</v>
      </c>
      <c r="X19" s="256">
        <f t="shared" si="7"/>
        <v>7307</v>
      </c>
      <c r="Y19" s="256">
        <v>0</v>
      </c>
      <c r="Z19" s="256">
        <v>0</v>
      </c>
      <c r="AA19" s="254">
        <f t="shared" si="8"/>
        <v>7307</v>
      </c>
      <c r="AB19" s="256">
        <f t="shared" si="9"/>
        <v>12242</v>
      </c>
      <c r="AE19" s="233">
        <f t="shared" si="27"/>
        <v>2023</v>
      </c>
      <c r="AF19" s="256">
        <f t="shared" si="10"/>
        <v>12782</v>
      </c>
      <c r="AG19" s="236">
        <f t="shared" si="11"/>
        <v>6767</v>
      </c>
      <c r="AH19" s="256">
        <f t="shared" si="40"/>
        <v>19549</v>
      </c>
      <c r="AJ19" s="257">
        <f t="shared" si="28"/>
        <v>0</v>
      </c>
      <c r="AK19" s="257">
        <f t="shared" si="28"/>
        <v>0</v>
      </c>
      <c r="AL19" s="258">
        <f t="shared" si="12"/>
        <v>0</v>
      </c>
      <c r="AN19" s="259">
        <f t="shared" si="13"/>
        <v>19549</v>
      </c>
      <c r="AQ19" s="233">
        <f t="shared" si="29"/>
        <v>2023</v>
      </c>
      <c r="AR19" s="256">
        <f t="shared" si="14"/>
        <v>12782</v>
      </c>
      <c r="AS19" s="256">
        <f t="shared" si="15"/>
        <v>6767</v>
      </c>
      <c r="AT19" s="260">
        <f t="shared" si="16"/>
        <v>3.4000000000000002E-2</v>
      </c>
      <c r="AU19" s="283">
        <f t="shared" si="47"/>
        <v>5606</v>
      </c>
      <c r="AV19" s="253">
        <f t="shared" si="17"/>
        <v>0.432</v>
      </c>
      <c r="AW19" s="256">
        <f t="shared" si="18"/>
        <v>1864</v>
      </c>
      <c r="AX19" s="260"/>
      <c r="AY19" s="261"/>
      <c r="AZ19" s="256">
        <f t="shared" si="41"/>
        <v>27019</v>
      </c>
      <c r="BA19" s="246"/>
      <c r="BB19" s="256">
        <v>0</v>
      </c>
      <c r="BC19" s="256">
        <v>0</v>
      </c>
      <c r="BD19" s="262">
        <f t="shared" si="30"/>
        <v>0</v>
      </c>
      <c r="BE19" s="256">
        <f t="shared" si="19"/>
        <v>27019</v>
      </c>
      <c r="BH19" s="233">
        <f t="shared" si="31"/>
        <v>2023</v>
      </c>
      <c r="BI19" s="256">
        <v>0</v>
      </c>
      <c r="BJ19" s="265">
        <f t="shared" si="20"/>
        <v>4314</v>
      </c>
      <c r="BK19" s="263">
        <f t="shared" si="32"/>
        <v>7.5590000000000002</v>
      </c>
      <c r="BL19" s="256">
        <f t="shared" si="42"/>
        <v>32610</v>
      </c>
      <c r="BM19" s="263">
        <f t="shared" si="21"/>
        <v>0.15</v>
      </c>
      <c r="BN19" s="283">
        <f t="shared" si="48"/>
        <v>24732</v>
      </c>
      <c r="BO19" s="264"/>
      <c r="BP19" s="256">
        <f t="shared" si="22"/>
        <v>57342</v>
      </c>
      <c r="BR19" s="256">
        <f t="shared" si="49"/>
        <v>0</v>
      </c>
      <c r="BS19" s="256"/>
      <c r="BT19" s="256">
        <f t="shared" si="33"/>
        <v>57342</v>
      </c>
      <c r="BW19" s="233">
        <f t="shared" si="34"/>
        <v>2023</v>
      </c>
      <c r="BX19" s="256">
        <f t="shared" si="23"/>
        <v>12782</v>
      </c>
      <c r="BY19" s="265">
        <f t="shared" si="35"/>
        <v>6767</v>
      </c>
      <c r="BZ19" s="266">
        <f t="shared" si="36"/>
        <v>5606</v>
      </c>
      <c r="CA19" s="256">
        <f t="shared" si="43"/>
        <v>25155</v>
      </c>
      <c r="CC19" s="256">
        <f t="shared" si="37"/>
        <v>0</v>
      </c>
      <c r="CD19" s="256">
        <f t="shared" si="37"/>
        <v>0</v>
      </c>
      <c r="CE19" s="256">
        <f t="shared" si="44"/>
        <v>0</v>
      </c>
      <c r="CF19" s="256"/>
      <c r="CG19" s="256">
        <f t="shared" si="45"/>
        <v>25155</v>
      </c>
    </row>
    <row r="20" spans="1:106">
      <c r="A20" s="180" t="s">
        <v>283</v>
      </c>
      <c r="C20" s="271">
        <f>+'Gas Input Table Summary'!$D$14</f>
        <v>147.66999999999999</v>
      </c>
      <c r="E20" s="180" t="s">
        <v>284</v>
      </c>
      <c r="F20" s="225">
        <f>+'Gas Input Table Summary'!$D$41</f>
        <v>0</v>
      </c>
      <c r="G20" s="226"/>
      <c r="H20" s="226"/>
      <c r="J20" s="178">
        <f t="shared" si="24"/>
        <v>7</v>
      </c>
      <c r="L20" s="233">
        <f t="shared" si="25"/>
        <v>2024</v>
      </c>
      <c r="M20" s="238">
        <f t="shared" si="46"/>
        <v>4314</v>
      </c>
      <c r="N20" s="253">
        <f t="shared" si="0"/>
        <v>3.0659999999999998</v>
      </c>
      <c r="O20" s="381">
        <f t="shared" si="1"/>
        <v>13227</v>
      </c>
      <c r="P20" s="253">
        <f t="shared" si="2"/>
        <v>0</v>
      </c>
      <c r="Q20" s="254">
        <f t="shared" si="26"/>
        <v>0</v>
      </c>
      <c r="R20" s="382">
        <f t="shared" si="3"/>
        <v>13227</v>
      </c>
      <c r="S20" s="377">
        <f t="shared" si="4"/>
        <v>43.1</v>
      </c>
      <c r="T20" s="254">
        <f t="shared" si="5"/>
        <v>158</v>
      </c>
      <c r="U20" s="383">
        <f t="shared" si="38"/>
        <v>6810</v>
      </c>
      <c r="V20" s="238">
        <f t="shared" si="39"/>
        <v>20037</v>
      </c>
      <c r="W20" s="255">
        <f t="shared" si="6"/>
        <v>2.2189999999999999</v>
      </c>
      <c r="X20" s="256">
        <f t="shared" si="7"/>
        <v>7562</v>
      </c>
      <c r="Y20" s="256">
        <v>0</v>
      </c>
      <c r="Z20" s="256">
        <v>0</v>
      </c>
      <c r="AA20" s="254">
        <f t="shared" si="8"/>
        <v>7562</v>
      </c>
      <c r="AB20" s="256">
        <f t="shared" si="9"/>
        <v>12475</v>
      </c>
      <c r="AE20" s="233">
        <f t="shared" si="27"/>
        <v>2024</v>
      </c>
      <c r="AF20" s="256">
        <f t="shared" si="10"/>
        <v>13227</v>
      </c>
      <c r="AG20" s="236">
        <f t="shared" si="11"/>
        <v>6810</v>
      </c>
      <c r="AH20" s="256">
        <f t="shared" si="40"/>
        <v>20037</v>
      </c>
      <c r="AJ20" s="257">
        <f t="shared" si="28"/>
        <v>0</v>
      </c>
      <c r="AK20" s="257">
        <f t="shared" si="28"/>
        <v>0</v>
      </c>
      <c r="AL20" s="258">
        <f t="shared" si="12"/>
        <v>0</v>
      </c>
      <c r="AN20" s="259">
        <f t="shared" si="13"/>
        <v>20037</v>
      </c>
      <c r="AQ20" s="233">
        <f t="shared" si="29"/>
        <v>2024</v>
      </c>
      <c r="AR20" s="256">
        <f t="shared" si="14"/>
        <v>13227</v>
      </c>
      <c r="AS20" s="256">
        <f t="shared" si="15"/>
        <v>6810</v>
      </c>
      <c r="AT20" s="260">
        <f t="shared" si="16"/>
        <v>3.5999999999999997E-2</v>
      </c>
      <c r="AU20" s="283">
        <f t="shared" si="47"/>
        <v>5936</v>
      </c>
      <c r="AV20" s="253">
        <f t="shared" si="17"/>
        <v>0.441</v>
      </c>
      <c r="AW20" s="256">
        <f t="shared" si="18"/>
        <v>1902</v>
      </c>
      <c r="AX20" s="260"/>
      <c r="AY20" s="261"/>
      <c r="AZ20" s="256">
        <f t="shared" si="41"/>
        <v>27875</v>
      </c>
      <c r="BA20" s="246"/>
      <c r="BB20" s="256">
        <v>0</v>
      </c>
      <c r="BC20" s="256">
        <v>0</v>
      </c>
      <c r="BD20" s="262">
        <f t="shared" si="30"/>
        <v>0</v>
      </c>
      <c r="BE20" s="256">
        <f t="shared" si="19"/>
        <v>27875</v>
      </c>
      <c r="BH20" s="233">
        <f t="shared" si="31"/>
        <v>2024</v>
      </c>
      <c r="BI20" s="256">
        <v>0</v>
      </c>
      <c r="BJ20" s="265">
        <f t="shared" si="20"/>
        <v>4314</v>
      </c>
      <c r="BK20" s="263">
        <f t="shared" si="32"/>
        <v>7.8230000000000004</v>
      </c>
      <c r="BL20" s="256">
        <f t="shared" si="42"/>
        <v>33748</v>
      </c>
      <c r="BM20" s="263">
        <f t="shared" si="21"/>
        <v>0.156</v>
      </c>
      <c r="BN20" s="283">
        <f t="shared" si="48"/>
        <v>25721</v>
      </c>
      <c r="BO20" s="264"/>
      <c r="BP20" s="256">
        <f t="shared" si="22"/>
        <v>59469</v>
      </c>
      <c r="BR20" s="256">
        <f t="shared" si="49"/>
        <v>0</v>
      </c>
      <c r="BS20" s="256"/>
      <c r="BT20" s="256">
        <f t="shared" si="33"/>
        <v>59469</v>
      </c>
      <c r="BW20" s="233">
        <f t="shared" si="34"/>
        <v>2024</v>
      </c>
      <c r="BX20" s="256">
        <f t="shared" si="23"/>
        <v>13227</v>
      </c>
      <c r="BY20" s="265">
        <f t="shared" si="35"/>
        <v>6810</v>
      </c>
      <c r="BZ20" s="266">
        <f t="shared" si="36"/>
        <v>5936</v>
      </c>
      <c r="CA20" s="256">
        <f t="shared" si="43"/>
        <v>25973</v>
      </c>
      <c r="CC20" s="256">
        <f t="shared" si="37"/>
        <v>0</v>
      </c>
      <c r="CD20" s="256">
        <f t="shared" si="37"/>
        <v>0</v>
      </c>
      <c r="CE20" s="256">
        <f t="shared" si="44"/>
        <v>0</v>
      </c>
      <c r="CF20" s="256"/>
      <c r="CG20" s="256">
        <f t="shared" si="45"/>
        <v>25973</v>
      </c>
      <c r="DB20" s="233"/>
    </row>
    <row r="21" spans="1:106">
      <c r="A21" s="180" t="s">
        <v>245</v>
      </c>
      <c r="C21" s="221">
        <f>+'Gas Input Table Summary'!$D$15</f>
        <v>0.01</v>
      </c>
      <c r="E21" s="176" t="s">
        <v>282</v>
      </c>
      <c r="F21" s="269">
        <f>+'Gas Input Table Summary'!$D$44</f>
        <v>0</v>
      </c>
      <c r="G21" s="270"/>
      <c r="H21" s="270"/>
      <c r="J21" s="178">
        <f t="shared" si="24"/>
        <v>8</v>
      </c>
      <c r="L21" s="233">
        <f t="shared" si="25"/>
        <v>2025</v>
      </c>
      <c r="M21" s="238">
        <f t="shared" si="46"/>
        <v>4314</v>
      </c>
      <c r="N21" s="253">
        <f t="shared" si="0"/>
        <v>3.1739999999999999</v>
      </c>
      <c r="O21" s="381">
        <f t="shared" si="1"/>
        <v>13693</v>
      </c>
      <c r="P21" s="253">
        <f t="shared" si="2"/>
        <v>0</v>
      </c>
      <c r="Q21" s="254">
        <f t="shared" si="26"/>
        <v>0</v>
      </c>
      <c r="R21" s="382">
        <f t="shared" si="3"/>
        <v>13693</v>
      </c>
      <c r="S21" s="377">
        <f t="shared" si="4"/>
        <v>43.1</v>
      </c>
      <c r="T21" s="254">
        <f t="shared" si="5"/>
        <v>160</v>
      </c>
      <c r="U21" s="383">
        <f t="shared" si="38"/>
        <v>6896</v>
      </c>
      <c r="V21" s="238">
        <f t="shared" si="39"/>
        <v>20589</v>
      </c>
      <c r="W21" s="255">
        <f t="shared" si="6"/>
        <v>2.2970000000000002</v>
      </c>
      <c r="X21" s="256">
        <f t="shared" si="7"/>
        <v>7828</v>
      </c>
      <c r="Y21" s="256">
        <v>0</v>
      </c>
      <c r="Z21" s="256">
        <v>0</v>
      </c>
      <c r="AA21" s="254">
        <f t="shared" si="8"/>
        <v>7828</v>
      </c>
      <c r="AB21" s="256">
        <f t="shared" si="9"/>
        <v>12761</v>
      </c>
      <c r="AE21" s="233">
        <f t="shared" si="27"/>
        <v>2025</v>
      </c>
      <c r="AF21" s="256">
        <f t="shared" si="10"/>
        <v>13693</v>
      </c>
      <c r="AG21" s="236">
        <f t="shared" si="11"/>
        <v>6896</v>
      </c>
      <c r="AH21" s="256">
        <f t="shared" si="40"/>
        <v>20589</v>
      </c>
      <c r="AJ21" s="257">
        <f t="shared" si="28"/>
        <v>0</v>
      </c>
      <c r="AK21" s="257">
        <f t="shared" si="28"/>
        <v>0</v>
      </c>
      <c r="AL21" s="258">
        <f t="shared" si="12"/>
        <v>0</v>
      </c>
      <c r="AN21" s="259">
        <f t="shared" si="13"/>
        <v>20589</v>
      </c>
      <c r="AQ21" s="233">
        <f t="shared" si="29"/>
        <v>2025</v>
      </c>
      <c r="AR21" s="256">
        <f t="shared" si="14"/>
        <v>13693</v>
      </c>
      <c r="AS21" s="256">
        <f t="shared" si="15"/>
        <v>6896</v>
      </c>
      <c r="AT21" s="260">
        <f t="shared" si="16"/>
        <v>3.6999999999999998E-2</v>
      </c>
      <c r="AU21" s="283">
        <f t="shared" si="47"/>
        <v>6101</v>
      </c>
      <c r="AV21" s="253">
        <f t="shared" si="17"/>
        <v>0.45100000000000001</v>
      </c>
      <c r="AW21" s="256">
        <f t="shared" si="18"/>
        <v>1946</v>
      </c>
      <c r="AX21" s="260"/>
      <c r="AY21" s="261"/>
      <c r="AZ21" s="256">
        <f t="shared" si="41"/>
        <v>28636</v>
      </c>
      <c r="BA21" s="246"/>
      <c r="BB21" s="256">
        <v>0</v>
      </c>
      <c r="BC21" s="256">
        <v>0</v>
      </c>
      <c r="BD21" s="262">
        <f t="shared" si="30"/>
        <v>0</v>
      </c>
      <c r="BE21" s="256">
        <f t="shared" si="19"/>
        <v>28636</v>
      </c>
      <c r="BH21" s="233">
        <f t="shared" si="31"/>
        <v>2025</v>
      </c>
      <c r="BI21" s="256">
        <v>0</v>
      </c>
      <c r="BJ21" s="265">
        <f t="shared" si="20"/>
        <v>4314</v>
      </c>
      <c r="BK21" s="263">
        <f t="shared" si="32"/>
        <v>8.0969999999999995</v>
      </c>
      <c r="BL21" s="256">
        <f t="shared" si="42"/>
        <v>34930</v>
      </c>
      <c r="BM21" s="263">
        <f t="shared" si="21"/>
        <v>0.161</v>
      </c>
      <c r="BN21" s="283">
        <f t="shared" si="48"/>
        <v>26546</v>
      </c>
      <c r="BO21" s="264"/>
      <c r="BP21" s="256">
        <f t="shared" si="22"/>
        <v>61476</v>
      </c>
      <c r="BR21" s="256">
        <f t="shared" si="49"/>
        <v>0</v>
      </c>
      <c r="BS21" s="256"/>
      <c r="BT21" s="256">
        <f t="shared" si="33"/>
        <v>61476</v>
      </c>
      <c r="BW21" s="233">
        <f t="shared" si="34"/>
        <v>2025</v>
      </c>
      <c r="BX21" s="256">
        <f t="shared" si="23"/>
        <v>13693</v>
      </c>
      <c r="BY21" s="265">
        <f t="shared" si="35"/>
        <v>6896</v>
      </c>
      <c r="BZ21" s="266">
        <f t="shared" si="36"/>
        <v>6101</v>
      </c>
      <c r="CA21" s="256">
        <f t="shared" si="43"/>
        <v>26690</v>
      </c>
      <c r="CC21" s="256">
        <f t="shared" si="37"/>
        <v>0</v>
      </c>
      <c r="CD21" s="256">
        <f t="shared" si="37"/>
        <v>0</v>
      </c>
      <c r="CE21" s="256">
        <f t="shared" si="44"/>
        <v>0</v>
      </c>
      <c r="CF21" s="256"/>
      <c r="CG21" s="256">
        <f t="shared" si="45"/>
        <v>26690</v>
      </c>
      <c r="DB21" s="178">
        <f>$J14</f>
        <v>1</v>
      </c>
    </row>
    <row r="22" spans="1:106">
      <c r="F22" s="236"/>
      <c r="G22" s="237"/>
      <c r="H22" s="237"/>
      <c r="J22" s="178">
        <f t="shared" si="24"/>
        <v>9</v>
      </c>
      <c r="L22" s="233">
        <f t="shared" si="25"/>
        <v>2026</v>
      </c>
      <c r="M22" s="238">
        <f t="shared" si="46"/>
        <v>4314</v>
      </c>
      <c r="N22" s="253">
        <f t="shared" si="0"/>
        <v>3.2850000000000001</v>
      </c>
      <c r="O22" s="381">
        <f t="shared" si="1"/>
        <v>14171</v>
      </c>
      <c r="P22" s="253">
        <f t="shared" si="2"/>
        <v>0</v>
      </c>
      <c r="Q22" s="254">
        <f t="shared" si="26"/>
        <v>0</v>
      </c>
      <c r="R22" s="382">
        <f t="shared" si="3"/>
        <v>14171</v>
      </c>
      <c r="S22" s="377">
        <f t="shared" si="4"/>
        <v>43.1</v>
      </c>
      <c r="T22" s="254">
        <f t="shared" si="5"/>
        <v>162</v>
      </c>
      <c r="U22" s="383">
        <f t="shared" si="38"/>
        <v>6982</v>
      </c>
      <c r="V22" s="238">
        <f t="shared" si="39"/>
        <v>21153</v>
      </c>
      <c r="W22" s="255">
        <f t="shared" si="6"/>
        <v>2.3769999999999998</v>
      </c>
      <c r="X22" s="256">
        <f t="shared" si="7"/>
        <v>8101</v>
      </c>
      <c r="Y22" s="256">
        <v>0</v>
      </c>
      <c r="Z22" s="256">
        <v>0</v>
      </c>
      <c r="AA22" s="254">
        <f t="shared" si="8"/>
        <v>8101</v>
      </c>
      <c r="AB22" s="256">
        <f t="shared" si="9"/>
        <v>13052</v>
      </c>
      <c r="AE22" s="233">
        <f t="shared" si="27"/>
        <v>2026</v>
      </c>
      <c r="AF22" s="256">
        <f t="shared" si="10"/>
        <v>14171</v>
      </c>
      <c r="AG22" s="236">
        <f t="shared" si="11"/>
        <v>6982</v>
      </c>
      <c r="AH22" s="256">
        <f t="shared" si="40"/>
        <v>21153</v>
      </c>
      <c r="AJ22" s="257">
        <f t="shared" si="28"/>
        <v>0</v>
      </c>
      <c r="AK22" s="257">
        <f t="shared" si="28"/>
        <v>0</v>
      </c>
      <c r="AL22" s="258">
        <f t="shared" si="12"/>
        <v>0</v>
      </c>
      <c r="AN22" s="259">
        <f t="shared" si="13"/>
        <v>21153</v>
      </c>
      <c r="AQ22" s="233">
        <f t="shared" si="29"/>
        <v>2026</v>
      </c>
      <c r="AR22" s="256">
        <f t="shared" si="14"/>
        <v>14171</v>
      </c>
      <c r="AS22" s="256">
        <f t="shared" si="15"/>
        <v>6982</v>
      </c>
      <c r="AT22" s="260">
        <f t="shared" si="16"/>
        <v>3.7999999999999999E-2</v>
      </c>
      <c r="AU22" s="283">
        <f t="shared" si="47"/>
        <v>6265</v>
      </c>
      <c r="AV22" s="253">
        <f t="shared" si="17"/>
        <v>0.46100000000000002</v>
      </c>
      <c r="AW22" s="256">
        <f t="shared" si="18"/>
        <v>1989</v>
      </c>
      <c r="AX22" s="260"/>
      <c r="AY22" s="261"/>
      <c r="AZ22" s="256">
        <f t="shared" si="41"/>
        <v>29407</v>
      </c>
      <c r="BA22" s="246"/>
      <c r="BB22" s="256">
        <v>0</v>
      </c>
      <c r="BC22" s="256">
        <v>0</v>
      </c>
      <c r="BD22" s="262">
        <f t="shared" si="30"/>
        <v>0</v>
      </c>
      <c r="BE22" s="256">
        <f t="shared" si="19"/>
        <v>29407</v>
      </c>
      <c r="BH22" s="233">
        <f t="shared" si="31"/>
        <v>2026</v>
      </c>
      <c r="BI22" s="256">
        <v>0</v>
      </c>
      <c r="BJ22" s="265">
        <f t="shared" si="20"/>
        <v>4314</v>
      </c>
      <c r="BK22" s="263">
        <f t="shared" si="32"/>
        <v>8.3800000000000008</v>
      </c>
      <c r="BL22" s="256">
        <f t="shared" si="42"/>
        <v>36151</v>
      </c>
      <c r="BM22" s="263">
        <f t="shared" si="21"/>
        <v>0.16700000000000001</v>
      </c>
      <c r="BN22" s="283">
        <f t="shared" si="48"/>
        <v>27535</v>
      </c>
      <c r="BO22" s="264"/>
      <c r="BP22" s="256">
        <f t="shared" si="22"/>
        <v>63686</v>
      </c>
      <c r="BR22" s="256">
        <f t="shared" si="49"/>
        <v>0</v>
      </c>
      <c r="BS22" s="256"/>
      <c r="BT22" s="256">
        <f t="shared" si="33"/>
        <v>63686</v>
      </c>
      <c r="BW22" s="233">
        <f t="shared" si="34"/>
        <v>2026</v>
      </c>
      <c r="BX22" s="256">
        <f t="shared" si="23"/>
        <v>14171</v>
      </c>
      <c r="BY22" s="265">
        <f t="shared" si="35"/>
        <v>6982</v>
      </c>
      <c r="BZ22" s="266">
        <f t="shared" si="36"/>
        <v>6265</v>
      </c>
      <c r="CA22" s="256">
        <f t="shared" si="43"/>
        <v>27418</v>
      </c>
      <c r="CC22" s="256">
        <f t="shared" si="37"/>
        <v>0</v>
      </c>
      <c r="CD22" s="256">
        <f t="shared" si="37"/>
        <v>0</v>
      </c>
      <c r="CE22" s="256">
        <f t="shared" si="44"/>
        <v>0</v>
      </c>
      <c r="CF22" s="256"/>
      <c r="CG22" s="256">
        <f t="shared" si="45"/>
        <v>27418</v>
      </c>
      <c r="DB22" s="178">
        <f>$J15</f>
        <v>2</v>
      </c>
    </row>
    <row r="23" spans="1:106">
      <c r="A23" s="180" t="s">
        <v>285</v>
      </c>
      <c r="C23" s="272">
        <f>+'Gas Input Table Summary'!$D$16</f>
        <v>0.01</v>
      </c>
      <c r="E23" s="180" t="s">
        <v>286</v>
      </c>
      <c r="F23" s="384">
        <f>ROUND('Database Inputs'!D11,0)</f>
        <v>20</v>
      </c>
      <c r="G23" s="274"/>
      <c r="H23" s="274"/>
      <c r="J23" s="178">
        <f t="shared" si="24"/>
        <v>10</v>
      </c>
      <c r="L23" s="233">
        <f t="shared" si="25"/>
        <v>2027</v>
      </c>
      <c r="M23" s="238">
        <f t="shared" si="46"/>
        <v>4314</v>
      </c>
      <c r="N23" s="253">
        <f t="shared" si="0"/>
        <v>3.4</v>
      </c>
      <c r="O23" s="381">
        <f t="shared" si="1"/>
        <v>14668</v>
      </c>
      <c r="P23" s="253">
        <f t="shared" si="2"/>
        <v>0</v>
      </c>
      <c r="Q23" s="254">
        <f t="shared" si="26"/>
        <v>0</v>
      </c>
      <c r="R23" s="382">
        <f t="shared" si="3"/>
        <v>14668</v>
      </c>
      <c r="S23" s="377">
        <f t="shared" si="4"/>
        <v>43.1</v>
      </c>
      <c r="T23" s="254">
        <f t="shared" si="5"/>
        <v>163</v>
      </c>
      <c r="U23" s="383">
        <f t="shared" si="38"/>
        <v>7025</v>
      </c>
      <c r="V23" s="238">
        <f t="shared" si="39"/>
        <v>21693</v>
      </c>
      <c r="W23" s="255">
        <f t="shared" si="6"/>
        <v>2.46</v>
      </c>
      <c r="X23" s="256">
        <f t="shared" si="7"/>
        <v>8384</v>
      </c>
      <c r="Y23" s="256">
        <v>0</v>
      </c>
      <c r="Z23" s="256">
        <v>0</v>
      </c>
      <c r="AA23" s="254">
        <f t="shared" si="8"/>
        <v>8384</v>
      </c>
      <c r="AB23" s="256">
        <f t="shared" si="9"/>
        <v>13309</v>
      </c>
      <c r="AE23" s="233">
        <f t="shared" si="27"/>
        <v>2027</v>
      </c>
      <c r="AF23" s="256">
        <f t="shared" si="10"/>
        <v>14668</v>
      </c>
      <c r="AG23" s="236">
        <f t="shared" si="11"/>
        <v>7025</v>
      </c>
      <c r="AH23" s="256">
        <f t="shared" si="40"/>
        <v>21693</v>
      </c>
      <c r="AJ23" s="257">
        <f t="shared" si="28"/>
        <v>0</v>
      </c>
      <c r="AK23" s="257">
        <f t="shared" si="28"/>
        <v>0</v>
      </c>
      <c r="AL23" s="258">
        <f t="shared" si="12"/>
        <v>0</v>
      </c>
      <c r="AN23" s="259">
        <f t="shared" si="13"/>
        <v>21693</v>
      </c>
      <c r="AQ23" s="233">
        <f t="shared" si="29"/>
        <v>2027</v>
      </c>
      <c r="AR23" s="256">
        <f t="shared" si="14"/>
        <v>14668</v>
      </c>
      <c r="AS23" s="256">
        <f t="shared" si="15"/>
        <v>7025</v>
      </c>
      <c r="AT23" s="260">
        <f t="shared" si="16"/>
        <v>0.04</v>
      </c>
      <c r="AU23" s="283">
        <f t="shared" si="47"/>
        <v>6595</v>
      </c>
      <c r="AV23" s="253">
        <f t="shared" si="17"/>
        <v>0.47099999999999997</v>
      </c>
      <c r="AW23" s="256">
        <f t="shared" si="18"/>
        <v>2032</v>
      </c>
      <c r="AX23" s="260"/>
      <c r="AY23" s="261"/>
      <c r="AZ23" s="256">
        <f t="shared" si="41"/>
        <v>30320</v>
      </c>
      <c r="BA23" s="246"/>
      <c r="BB23" s="256">
        <v>0</v>
      </c>
      <c r="BC23" s="256">
        <v>0</v>
      </c>
      <c r="BD23" s="262">
        <f t="shared" si="30"/>
        <v>0</v>
      </c>
      <c r="BE23" s="256">
        <f t="shared" si="19"/>
        <v>30320</v>
      </c>
      <c r="BH23" s="233">
        <f t="shared" si="31"/>
        <v>2027</v>
      </c>
      <c r="BI23" s="256">
        <v>0</v>
      </c>
      <c r="BJ23" s="265">
        <f t="shared" si="20"/>
        <v>4314</v>
      </c>
      <c r="BK23" s="263">
        <f t="shared" si="32"/>
        <v>8.6739999999999995</v>
      </c>
      <c r="BL23" s="256">
        <f t="shared" si="42"/>
        <v>37420</v>
      </c>
      <c r="BM23" s="263">
        <f t="shared" si="21"/>
        <v>0.17299999999999999</v>
      </c>
      <c r="BN23" s="283">
        <f t="shared" si="48"/>
        <v>28524</v>
      </c>
      <c r="BO23" s="264"/>
      <c r="BP23" s="256">
        <f t="shared" si="22"/>
        <v>65944</v>
      </c>
      <c r="BR23" s="256">
        <f t="shared" si="49"/>
        <v>0</v>
      </c>
      <c r="BS23" s="256"/>
      <c r="BT23" s="256">
        <f t="shared" si="33"/>
        <v>65944</v>
      </c>
      <c r="BW23" s="233">
        <f t="shared" si="34"/>
        <v>2027</v>
      </c>
      <c r="BX23" s="256">
        <f t="shared" si="23"/>
        <v>14668</v>
      </c>
      <c r="BY23" s="265">
        <f t="shared" si="35"/>
        <v>7025</v>
      </c>
      <c r="BZ23" s="266">
        <f t="shared" si="36"/>
        <v>6595</v>
      </c>
      <c r="CA23" s="256">
        <f t="shared" si="43"/>
        <v>28288</v>
      </c>
      <c r="CC23" s="256">
        <f t="shared" si="37"/>
        <v>0</v>
      </c>
      <c r="CD23" s="256">
        <f t="shared" si="37"/>
        <v>0</v>
      </c>
      <c r="CE23" s="256">
        <f t="shared" si="44"/>
        <v>0</v>
      </c>
      <c r="CF23" s="256"/>
      <c r="CG23" s="256">
        <f t="shared" si="45"/>
        <v>28288</v>
      </c>
      <c r="DB23" s="178">
        <f>$J16</f>
        <v>3</v>
      </c>
    </row>
    <row r="24" spans="1:106">
      <c r="F24" s="236"/>
      <c r="G24" s="237"/>
      <c r="H24" s="237"/>
      <c r="J24" s="178">
        <f t="shared" si="24"/>
        <v>11</v>
      </c>
      <c r="L24" s="233">
        <f t="shared" si="25"/>
        <v>2028</v>
      </c>
      <c r="M24" s="238">
        <f t="shared" si="46"/>
        <v>4314</v>
      </c>
      <c r="N24" s="253">
        <f t="shared" si="0"/>
        <v>3.5190000000000001</v>
      </c>
      <c r="O24" s="381">
        <f t="shared" si="1"/>
        <v>15181</v>
      </c>
      <c r="P24" s="253">
        <f t="shared" si="2"/>
        <v>0</v>
      </c>
      <c r="Q24" s="254">
        <f t="shared" si="26"/>
        <v>0</v>
      </c>
      <c r="R24" s="382">
        <f t="shared" si="3"/>
        <v>15181</v>
      </c>
      <c r="S24" s="377">
        <f t="shared" si="4"/>
        <v>43.1</v>
      </c>
      <c r="T24" s="254">
        <f t="shared" si="5"/>
        <v>165</v>
      </c>
      <c r="U24" s="383">
        <f t="shared" si="38"/>
        <v>7112</v>
      </c>
      <c r="V24" s="238">
        <f t="shared" si="39"/>
        <v>22293</v>
      </c>
      <c r="W24" s="255">
        <f t="shared" si="6"/>
        <v>2.5459999999999998</v>
      </c>
      <c r="X24" s="256">
        <f t="shared" si="7"/>
        <v>8677</v>
      </c>
      <c r="Y24" s="256">
        <v>0</v>
      </c>
      <c r="Z24" s="256">
        <v>0</v>
      </c>
      <c r="AA24" s="254">
        <f t="shared" si="8"/>
        <v>8677</v>
      </c>
      <c r="AB24" s="256">
        <f t="shared" si="9"/>
        <v>13616</v>
      </c>
      <c r="AE24" s="233">
        <f t="shared" si="27"/>
        <v>2028</v>
      </c>
      <c r="AF24" s="256">
        <f t="shared" si="10"/>
        <v>15181</v>
      </c>
      <c r="AG24" s="236">
        <f t="shared" si="11"/>
        <v>7112</v>
      </c>
      <c r="AH24" s="256">
        <f t="shared" si="40"/>
        <v>22293</v>
      </c>
      <c r="AJ24" s="257">
        <f t="shared" si="28"/>
        <v>0</v>
      </c>
      <c r="AK24" s="257">
        <f t="shared" si="28"/>
        <v>0</v>
      </c>
      <c r="AL24" s="258">
        <f t="shared" si="12"/>
        <v>0</v>
      </c>
      <c r="AN24" s="259">
        <f t="shared" si="13"/>
        <v>22293</v>
      </c>
      <c r="AQ24" s="233">
        <f t="shared" si="29"/>
        <v>2028</v>
      </c>
      <c r="AR24" s="256">
        <f t="shared" si="14"/>
        <v>15181</v>
      </c>
      <c r="AS24" s="256">
        <f t="shared" si="15"/>
        <v>7112</v>
      </c>
      <c r="AT24" s="260">
        <f t="shared" si="16"/>
        <v>4.1000000000000002E-2</v>
      </c>
      <c r="AU24" s="283">
        <f t="shared" si="47"/>
        <v>6760</v>
      </c>
      <c r="AV24" s="253">
        <f t="shared" si="17"/>
        <v>0.48099999999999998</v>
      </c>
      <c r="AW24" s="256">
        <f t="shared" si="18"/>
        <v>2075</v>
      </c>
      <c r="AX24" s="260"/>
      <c r="AY24" s="261"/>
      <c r="AZ24" s="256">
        <f t="shared" si="41"/>
        <v>31128</v>
      </c>
      <c r="BA24" s="246"/>
      <c r="BB24" s="256">
        <v>0</v>
      </c>
      <c r="BC24" s="256">
        <v>0</v>
      </c>
      <c r="BD24" s="262">
        <f t="shared" si="30"/>
        <v>0</v>
      </c>
      <c r="BE24" s="256">
        <f t="shared" si="19"/>
        <v>31128</v>
      </c>
      <c r="BH24" s="233">
        <f t="shared" si="31"/>
        <v>2028</v>
      </c>
      <c r="BI24" s="256">
        <v>0</v>
      </c>
      <c r="BJ24" s="265">
        <f t="shared" si="20"/>
        <v>4314</v>
      </c>
      <c r="BK24" s="263">
        <f t="shared" si="32"/>
        <v>8.9770000000000003</v>
      </c>
      <c r="BL24" s="256">
        <f t="shared" si="42"/>
        <v>38727</v>
      </c>
      <c r="BM24" s="263">
        <f t="shared" si="21"/>
        <v>0.17899999999999999</v>
      </c>
      <c r="BN24" s="283">
        <f t="shared" si="48"/>
        <v>29514</v>
      </c>
      <c r="BO24" s="264"/>
      <c r="BP24" s="256">
        <f t="shared" si="22"/>
        <v>68241</v>
      </c>
      <c r="BR24" s="256">
        <f t="shared" si="49"/>
        <v>0</v>
      </c>
      <c r="BS24" s="256"/>
      <c r="BT24" s="256">
        <f t="shared" si="33"/>
        <v>68241</v>
      </c>
      <c r="BW24" s="233">
        <f t="shared" si="34"/>
        <v>2028</v>
      </c>
      <c r="BX24" s="256">
        <f t="shared" si="23"/>
        <v>15181</v>
      </c>
      <c r="BY24" s="265">
        <f t="shared" si="35"/>
        <v>7112</v>
      </c>
      <c r="BZ24" s="266">
        <f t="shared" si="36"/>
        <v>6760</v>
      </c>
      <c r="CA24" s="256">
        <f t="shared" si="43"/>
        <v>29053</v>
      </c>
      <c r="CC24" s="256">
        <f t="shared" si="37"/>
        <v>0</v>
      </c>
      <c r="CD24" s="256">
        <f t="shared" si="37"/>
        <v>0</v>
      </c>
      <c r="CE24" s="256">
        <f t="shared" si="44"/>
        <v>0</v>
      </c>
      <c r="CF24" s="256"/>
      <c r="CG24" s="256">
        <f t="shared" si="45"/>
        <v>29053</v>
      </c>
      <c r="DB24" s="178">
        <f>$J17</f>
        <v>4</v>
      </c>
    </row>
    <row r="25" spans="1:106">
      <c r="A25" s="176" t="s">
        <v>287</v>
      </c>
      <c r="C25" s="219">
        <f>+'Gas Input Table Summary'!$D$17</f>
        <v>0</v>
      </c>
      <c r="E25" s="275" t="s">
        <v>288</v>
      </c>
      <c r="F25" s="276">
        <f>+ROUND(F32/F30,3)</f>
        <v>18.838000000000001</v>
      </c>
      <c r="G25" s="385"/>
      <c r="H25" s="385"/>
      <c r="J25" s="178">
        <f t="shared" si="24"/>
        <v>12</v>
      </c>
      <c r="L25" s="233">
        <f t="shared" si="25"/>
        <v>2029</v>
      </c>
      <c r="M25" s="238">
        <f t="shared" si="46"/>
        <v>4314</v>
      </c>
      <c r="N25" s="253">
        <f t="shared" si="0"/>
        <v>3.6419999999999999</v>
      </c>
      <c r="O25" s="381">
        <f t="shared" si="1"/>
        <v>15712</v>
      </c>
      <c r="P25" s="253">
        <f t="shared" si="2"/>
        <v>0</v>
      </c>
      <c r="Q25" s="254">
        <f t="shared" si="26"/>
        <v>0</v>
      </c>
      <c r="R25" s="382">
        <f t="shared" si="3"/>
        <v>15712</v>
      </c>
      <c r="S25" s="377">
        <f t="shared" si="4"/>
        <v>43.1</v>
      </c>
      <c r="T25" s="254">
        <f t="shared" si="5"/>
        <v>166</v>
      </c>
      <c r="U25" s="383">
        <f t="shared" si="38"/>
        <v>7155</v>
      </c>
      <c r="V25" s="238">
        <f t="shared" si="39"/>
        <v>22867</v>
      </c>
      <c r="W25" s="255">
        <f t="shared" si="6"/>
        <v>2.6349999999999998</v>
      </c>
      <c r="X25" s="256">
        <f t="shared" si="7"/>
        <v>8980</v>
      </c>
      <c r="Y25" s="256">
        <v>0</v>
      </c>
      <c r="Z25" s="256">
        <v>0</v>
      </c>
      <c r="AA25" s="254">
        <f t="shared" si="8"/>
        <v>8980</v>
      </c>
      <c r="AB25" s="256">
        <f t="shared" si="9"/>
        <v>13887</v>
      </c>
      <c r="AE25" s="233">
        <f t="shared" si="27"/>
        <v>2029</v>
      </c>
      <c r="AF25" s="256">
        <f t="shared" si="10"/>
        <v>15712</v>
      </c>
      <c r="AG25" s="236">
        <f t="shared" si="11"/>
        <v>7155</v>
      </c>
      <c r="AH25" s="256">
        <f t="shared" si="40"/>
        <v>22867</v>
      </c>
      <c r="AJ25" s="257">
        <f t="shared" si="28"/>
        <v>0</v>
      </c>
      <c r="AK25" s="257">
        <f t="shared" si="28"/>
        <v>0</v>
      </c>
      <c r="AL25" s="258">
        <f t="shared" si="12"/>
        <v>0</v>
      </c>
      <c r="AN25" s="259">
        <f t="shared" si="13"/>
        <v>22867</v>
      </c>
      <c r="AQ25" s="233">
        <f t="shared" si="29"/>
        <v>2029</v>
      </c>
      <c r="AR25" s="256">
        <f t="shared" si="14"/>
        <v>15712</v>
      </c>
      <c r="AS25" s="256">
        <f t="shared" si="15"/>
        <v>7155</v>
      </c>
      <c r="AT25" s="260">
        <f t="shared" si="16"/>
        <v>4.2000000000000003E-2</v>
      </c>
      <c r="AU25" s="283">
        <f t="shared" si="47"/>
        <v>6925</v>
      </c>
      <c r="AV25" s="253">
        <f t="shared" si="17"/>
        <v>0.49099999999999999</v>
      </c>
      <c r="AW25" s="256">
        <f t="shared" si="18"/>
        <v>2118</v>
      </c>
      <c r="AX25" s="260"/>
      <c r="AY25" s="261"/>
      <c r="AZ25" s="256">
        <f t="shared" si="41"/>
        <v>31910</v>
      </c>
      <c r="BA25" s="246"/>
      <c r="BB25" s="256">
        <v>0</v>
      </c>
      <c r="BC25" s="256">
        <v>0</v>
      </c>
      <c r="BD25" s="262">
        <f t="shared" si="30"/>
        <v>0</v>
      </c>
      <c r="BE25" s="256">
        <f t="shared" si="19"/>
        <v>31910</v>
      </c>
      <c r="BH25" s="233">
        <f t="shared" si="31"/>
        <v>2029</v>
      </c>
      <c r="BI25" s="256">
        <v>0</v>
      </c>
      <c r="BJ25" s="265">
        <f t="shared" si="20"/>
        <v>4314</v>
      </c>
      <c r="BK25" s="263">
        <f t="shared" si="32"/>
        <v>9.2919999999999998</v>
      </c>
      <c r="BL25" s="256">
        <f t="shared" si="42"/>
        <v>40086</v>
      </c>
      <c r="BM25" s="263">
        <f t="shared" si="21"/>
        <v>0.185</v>
      </c>
      <c r="BN25" s="283">
        <f t="shared" si="48"/>
        <v>30503</v>
      </c>
      <c r="BO25" s="264"/>
      <c r="BP25" s="256">
        <f t="shared" si="22"/>
        <v>70589</v>
      </c>
      <c r="BR25" s="256">
        <f t="shared" si="49"/>
        <v>0</v>
      </c>
      <c r="BS25" s="256"/>
      <c r="BT25" s="256">
        <f t="shared" si="33"/>
        <v>70589</v>
      </c>
      <c r="BW25" s="233">
        <f t="shared" si="34"/>
        <v>2029</v>
      </c>
      <c r="BX25" s="256">
        <f t="shared" si="23"/>
        <v>15712</v>
      </c>
      <c r="BY25" s="265">
        <f t="shared" si="35"/>
        <v>7155</v>
      </c>
      <c r="BZ25" s="266">
        <f t="shared" si="36"/>
        <v>6925</v>
      </c>
      <c r="CA25" s="256">
        <f t="shared" si="43"/>
        <v>29792</v>
      </c>
      <c r="CC25" s="256">
        <f t="shared" si="37"/>
        <v>0</v>
      </c>
      <c r="CD25" s="256">
        <f t="shared" si="37"/>
        <v>0</v>
      </c>
      <c r="CE25" s="256">
        <f t="shared" si="44"/>
        <v>0</v>
      </c>
      <c r="CF25" s="256"/>
      <c r="CG25" s="256">
        <f t="shared" si="45"/>
        <v>29792</v>
      </c>
      <c r="DB25" s="178"/>
    </row>
    <row r="26" spans="1:106">
      <c r="A26" s="180" t="s">
        <v>245</v>
      </c>
      <c r="C26" s="221">
        <f>+'Gas Input Table Summary'!$D$18</f>
        <v>0</v>
      </c>
      <c r="F26" s="236"/>
      <c r="G26" s="237"/>
      <c r="H26" s="237"/>
      <c r="J26" s="178">
        <f t="shared" si="24"/>
        <v>13</v>
      </c>
      <c r="L26" s="233">
        <f t="shared" si="25"/>
        <v>2030</v>
      </c>
      <c r="M26" s="238">
        <f t="shared" si="46"/>
        <v>4314</v>
      </c>
      <c r="N26" s="253">
        <f t="shared" si="0"/>
        <v>3.7690000000000001</v>
      </c>
      <c r="O26" s="381">
        <f t="shared" si="1"/>
        <v>16259</v>
      </c>
      <c r="P26" s="253">
        <f t="shared" si="2"/>
        <v>0</v>
      </c>
      <c r="Q26" s="254">
        <f t="shared" si="26"/>
        <v>0</v>
      </c>
      <c r="R26" s="382">
        <f t="shared" si="3"/>
        <v>16259</v>
      </c>
      <c r="S26" s="377">
        <f t="shared" si="4"/>
        <v>43.1</v>
      </c>
      <c r="T26" s="254">
        <f t="shared" si="5"/>
        <v>168</v>
      </c>
      <c r="U26" s="383">
        <f t="shared" si="38"/>
        <v>7241</v>
      </c>
      <c r="V26" s="238">
        <f t="shared" si="39"/>
        <v>23500</v>
      </c>
      <c r="W26" s="255">
        <f t="shared" si="6"/>
        <v>2.7280000000000002</v>
      </c>
      <c r="X26" s="256">
        <f t="shared" si="7"/>
        <v>9297</v>
      </c>
      <c r="Y26" s="256">
        <v>0</v>
      </c>
      <c r="Z26" s="256">
        <v>0</v>
      </c>
      <c r="AA26" s="254">
        <f t="shared" si="8"/>
        <v>9297</v>
      </c>
      <c r="AB26" s="256">
        <f t="shared" si="9"/>
        <v>14203</v>
      </c>
      <c r="AE26" s="233">
        <f t="shared" si="27"/>
        <v>2030</v>
      </c>
      <c r="AF26" s="256">
        <f t="shared" si="10"/>
        <v>16259</v>
      </c>
      <c r="AG26" s="236">
        <f t="shared" si="11"/>
        <v>7241</v>
      </c>
      <c r="AH26" s="256">
        <f t="shared" si="40"/>
        <v>23500</v>
      </c>
      <c r="AJ26" s="257">
        <f t="shared" si="28"/>
        <v>0</v>
      </c>
      <c r="AK26" s="257">
        <f t="shared" si="28"/>
        <v>0</v>
      </c>
      <c r="AL26" s="258">
        <f t="shared" si="12"/>
        <v>0</v>
      </c>
      <c r="AN26" s="259">
        <f t="shared" si="13"/>
        <v>23500</v>
      </c>
      <c r="AQ26" s="233">
        <f t="shared" si="29"/>
        <v>2030</v>
      </c>
      <c r="AR26" s="256">
        <f t="shared" si="14"/>
        <v>16259</v>
      </c>
      <c r="AS26" s="256">
        <f t="shared" si="15"/>
        <v>7241</v>
      </c>
      <c r="AT26" s="260">
        <f t="shared" si="16"/>
        <v>4.3999999999999997E-2</v>
      </c>
      <c r="AU26" s="283">
        <f t="shared" si="47"/>
        <v>7255</v>
      </c>
      <c r="AV26" s="253">
        <f t="shared" si="17"/>
        <v>0.502</v>
      </c>
      <c r="AW26" s="256">
        <f t="shared" si="18"/>
        <v>2166</v>
      </c>
      <c r="AX26" s="260"/>
      <c r="AY26" s="261"/>
      <c r="AZ26" s="256">
        <f t="shared" si="41"/>
        <v>32921</v>
      </c>
      <c r="BA26" s="246"/>
      <c r="BB26" s="256">
        <v>0</v>
      </c>
      <c r="BC26" s="256">
        <v>0</v>
      </c>
      <c r="BD26" s="262">
        <f t="shared" si="30"/>
        <v>0</v>
      </c>
      <c r="BE26" s="256">
        <f t="shared" si="19"/>
        <v>32921</v>
      </c>
      <c r="BH26" s="233">
        <f t="shared" si="31"/>
        <v>2030</v>
      </c>
      <c r="BI26" s="256">
        <v>0</v>
      </c>
      <c r="BJ26" s="265">
        <f t="shared" si="20"/>
        <v>4314</v>
      </c>
      <c r="BK26" s="263">
        <f t="shared" si="32"/>
        <v>9.6170000000000009</v>
      </c>
      <c r="BL26" s="256">
        <f t="shared" si="42"/>
        <v>41488</v>
      </c>
      <c r="BM26" s="263">
        <f t="shared" si="21"/>
        <v>0.191</v>
      </c>
      <c r="BN26" s="283">
        <f t="shared" si="48"/>
        <v>31492</v>
      </c>
      <c r="BO26" s="264"/>
      <c r="BP26" s="256">
        <f t="shared" si="22"/>
        <v>72980</v>
      </c>
      <c r="BR26" s="256">
        <f t="shared" si="49"/>
        <v>0</v>
      </c>
      <c r="BS26" s="256"/>
      <c r="BT26" s="256">
        <f t="shared" si="33"/>
        <v>72980</v>
      </c>
      <c r="BW26" s="233">
        <f t="shared" si="34"/>
        <v>2030</v>
      </c>
      <c r="BX26" s="256">
        <f t="shared" si="23"/>
        <v>16259</v>
      </c>
      <c r="BY26" s="265">
        <f t="shared" si="35"/>
        <v>7241</v>
      </c>
      <c r="BZ26" s="266">
        <f t="shared" si="36"/>
        <v>7255</v>
      </c>
      <c r="CA26" s="256">
        <f t="shared" si="43"/>
        <v>30755</v>
      </c>
      <c r="CC26" s="256">
        <f t="shared" si="37"/>
        <v>0</v>
      </c>
      <c r="CD26" s="256">
        <f t="shared" si="37"/>
        <v>0</v>
      </c>
      <c r="CE26" s="256">
        <f t="shared" si="44"/>
        <v>0</v>
      </c>
      <c r="CF26" s="256"/>
      <c r="CG26" s="256">
        <f t="shared" si="45"/>
        <v>30755</v>
      </c>
      <c r="DB26" s="178"/>
    </row>
    <row r="27" spans="1:106">
      <c r="A27" s="180"/>
      <c r="C27" s="221"/>
      <c r="E27" s="180" t="s">
        <v>289</v>
      </c>
      <c r="F27" s="265">
        <f>+'Database Inputs'!H11</f>
        <v>720</v>
      </c>
      <c r="G27" s="386"/>
      <c r="H27" s="386"/>
      <c r="J27" s="178">
        <f t="shared" si="24"/>
        <v>14</v>
      </c>
      <c r="L27" s="233">
        <f t="shared" si="25"/>
        <v>2031</v>
      </c>
      <c r="M27" s="238">
        <f t="shared" si="46"/>
        <v>4314</v>
      </c>
      <c r="N27" s="253">
        <f t="shared" si="0"/>
        <v>3.9009999999999998</v>
      </c>
      <c r="O27" s="381">
        <f t="shared" si="1"/>
        <v>16829</v>
      </c>
      <c r="P27" s="253">
        <f t="shared" si="2"/>
        <v>0</v>
      </c>
      <c r="Q27" s="254">
        <f t="shared" si="26"/>
        <v>0</v>
      </c>
      <c r="R27" s="382">
        <f t="shared" si="3"/>
        <v>16829</v>
      </c>
      <c r="S27" s="377">
        <f t="shared" si="4"/>
        <v>43.1</v>
      </c>
      <c r="T27" s="254">
        <f t="shared" si="5"/>
        <v>170</v>
      </c>
      <c r="U27" s="383">
        <f t="shared" si="38"/>
        <v>7327</v>
      </c>
      <c r="V27" s="238">
        <f t="shared" si="39"/>
        <v>24156</v>
      </c>
      <c r="W27" s="255">
        <f t="shared" si="6"/>
        <v>2.823</v>
      </c>
      <c r="X27" s="256">
        <f t="shared" si="7"/>
        <v>9621</v>
      </c>
      <c r="Y27" s="256">
        <v>0</v>
      </c>
      <c r="Z27" s="256">
        <v>0</v>
      </c>
      <c r="AA27" s="254">
        <f t="shared" si="8"/>
        <v>9621</v>
      </c>
      <c r="AB27" s="256">
        <f t="shared" si="9"/>
        <v>14535</v>
      </c>
      <c r="AE27" s="233">
        <f t="shared" si="27"/>
        <v>2031</v>
      </c>
      <c r="AF27" s="256">
        <f t="shared" si="10"/>
        <v>16829</v>
      </c>
      <c r="AG27" s="236">
        <f t="shared" si="11"/>
        <v>7327</v>
      </c>
      <c r="AH27" s="256">
        <f t="shared" si="40"/>
        <v>24156</v>
      </c>
      <c r="AJ27" s="257">
        <f t="shared" si="28"/>
        <v>0</v>
      </c>
      <c r="AK27" s="257">
        <f t="shared" si="28"/>
        <v>0</v>
      </c>
      <c r="AL27" s="258">
        <f t="shared" si="12"/>
        <v>0</v>
      </c>
      <c r="AN27" s="259">
        <f t="shared" si="13"/>
        <v>24156</v>
      </c>
      <c r="AQ27" s="233">
        <f t="shared" si="29"/>
        <v>2031</v>
      </c>
      <c r="AR27" s="256">
        <f t="shared" si="14"/>
        <v>16829</v>
      </c>
      <c r="AS27" s="256">
        <f t="shared" si="15"/>
        <v>7327</v>
      </c>
      <c r="AT27" s="260">
        <f t="shared" si="16"/>
        <v>4.4999999999999998E-2</v>
      </c>
      <c r="AU27" s="283">
        <f t="shared" si="47"/>
        <v>7420</v>
      </c>
      <c r="AV27" s="253">
        <f t="shared" si="17"/>
        <v>0.51300000000000001</v>
      </c>
      <c r="AW27" s="256">
        <f t="shared" si="18"/>
        <v>2213</v>
      </c>
      <c r="AX27" s="260"/>
      <c r="AY27" s="261"/>
      <c r="AZ27" s="256">
        <f t="shared" si="41"/>
        <v>33789</v>
      </c>
      <c r="BA27" s="246"/>
      <c r="BB27" s="256">
        <v>0</v>
      </c>
      <c r="BC27" s="256">
        <v>0</v>
      </c>
      <c r="BD27" s="262">
        <f t="shared" si="30"/>
        <v>0</v>
      </c>
      <c r="BE27" s="256">
        <f t="shared" si="19"/>
        <v>33789</v>
      </c>
      <c r="BH27" s="233">
        <f t="shared" si="31"/>
        <v>2031</v>
      </c>
      <c r="BI27" s="256">
        <v>0</v>
      </c>
      <c r="BJ27" s="265">
        <f t="shared" si="20"/>
        <v>4314</v>
      </c>
      <c r="BK27" s="263">
        <f t="shared" si="32"/>
        <v>9.9529999999999994</v>
      </c>
      <c r="BL27" s="256">
        <f t="shared" si="42"/>
        <v>42937</v>
      </c>
      <c r="BM27" s="263">
        <f t="shared" si="21"/>
        <v>0.19800000000000001</v>
      </c>
      <c r="BN27" s="283">
        <f t="shared" si="48"/>
        <v>32646</v>
      </c>
      <c r="BO27" s="264"/>
      <c r="BP27" s="256">
        <f t="shared" si="22"/>
        <v>75583</v>
      </c>
      <c r="BR27" s="256">
        <f t="shared" si="49"/>
        <v>0</v>
      </c>
      <c r="BS27" s="256"/>
      <c r="BT27" s="256">
        <f t="shared" si="33"/>
        <v>75583</v>
      </c>
      <c r="BW27" s="233">
        <f t="shared" si="34"/>
        <v>2031</v>
      </c>
      <c r="BX27" s="256">
        <f t="shared" si="23"/>
        <v>16829</v>
      </c>
      <c r="BY27" s="265">
        <f t="shared" si="35"/>
        <v>7327</v>
      </c>
      <c r="BZ27" s="266">
        <f t="shared" si="36"/>
        <v>7420</v>
      </c>
      <c r="CA27" s="256">
        <f t="shared" si="43"/>
        <v>31576</v>
      </c>
      <c r="CC27" s="256">
        <f t="shared" si="37"/>
        <v>0</v>
      </c>
      <c r="CD27" s="256">
        <f t="shared" si="37"/>
        <v>0</v>
      </c>
      <c r="CE27" s="256">
        <f t="shared" si="44"/>
        <v>0</v>
      </c>
      <c r="CF27" s="256"/>
      <c r="CG27" s="256">
        <f t="shared" si="45"/>
        <v>31576</v>
      </c>
      <c r="DB27" s="178"/>
    </row>
    <row r="28" spans="1:106">
      <c r="A28" s="180" t="s">
        <v>290</v>
      </c>
      <c r="C28" s="375">
        <f>+'Gas Input Table Summary'!$D$19</f>
        <v>2.6630000000000001E-2</v>
      </c>
      <c r="E28" s="180" t="s">
        <v>291</v>
      </c>
      <c r="F28" s="265">
        <v>0</v>
      </c>
      <c r="G28" s="386"/>
      <c r="H28" s="386"/>
      <c r="J28" s="178">
        <f t="shared" si="24"/>
        <v>15</v>
      </c>
      <c r="L28" s="233">
        <f t="shared" si="25"/>
        <v>2032</v>
      </c>
      <c r="M28" s="238">
        <f t="shared" si="46"/>
        <v>4314</v>
      </c>
      <c r="N28" s="253">
        <f t="shared" si="0"/>
        <v>4.0380000000000003</v>
      </c>
      <c r="O28" s="381">
        <f t="shared" si="1"/>
        <v>17420</v>
      </c>
      <c r="P28" s="253">
        <f t="shared" si="2"/>
        <v>0</v>
      </c>
      <c r="Q28" s="254">
        <f t="shared" si="26"/>
        <v>0</v>
      </c>
      <c r="R28" s="382">
        <f t="shared" si="3"/>
        <v>17420</v>
      </c>
      <c r="S28" s="377">
        <f t="shared" si="4"/>
        <v>43.1</v>
      </c>
      <c r="T28" s="254">
        <f t="shared" si="5"/>
        <v>171</v>
      </c>
      <c r="U28" s="383">
        <f t="shared" si="38"/>
        <v>7370</v>
      </c>
      <c r="V28" s="238">
        <f t="shared" si="39"/>
        <v>24790</v>
      </c>
      <c r="W28" s="255">
        <f t="shared" si="6"/>
        <v>2.9220000000000002</v>
      </c>
      <c r="X28" s="256">
        <f t="shared" si="7"/>
        <v>9958</v>
      </c>
      <c r="Y28" s="256">
        <v>0</v>
      </c>
      <c r="Z28" s="256">
        <v>0</v>
      </c>
      <c r="AA28" s="254">
        <f t="shared" si="8"/>
        <v>9958</v>
      </c>
      <c r="AB28" s="256">
        <f t="shared" si="9"/>
        <v>14832</v>
      </c>
      <c r="AE28" s="233">
        <f t="shared" si="27"/>
        <v>2032</v>
      </c>
      <c r="AF28" s="256">
        <f t="shared" si="10"/>
        <v>17420</v>
      </c>
      <c r="AG28" s="236">
        <f t="shared" si="11"/>
        <v>7370</v>
      </c>
      <c r="AH28" s="256">
        <f t="shared" si="40"/>
        <v>24790</v>
      </c>
      <c r="AJ28" s="257">
        <f t="shared" si="28"/>
        <v>0</v>
      </c>
      <c r="AK28" s="257">
        <f t="shared" si="28"/>
        <v>0</v>
      </c>
      <c r="AL28" s="258">
        <f t="shared" si="12"/>
        <v>0</v>
      </c>
      <c r="AN28" s="259">
        <f t="shared" si="13"/>
        <v>24790</v>
      </c>
      <c r="AQ28" s="233">
        <f t="shared" si="29"/>
        <v>2032</v>
      </c>
      <c r="AR28" s="256">
        <f t="shared" si="14"/>
        <v>17420</v>
      </c>
      <c r="AS28" s="256">
        <f t="shared" si="15"/>
        <v>7370</v>
      </c>
      <c r="AT28" s="260">
        <f t="shared" si="16"/>
        <v>4.7E-2</v>
      </c>
      <c r="AU28" s="283">
        <f t="shared" si="47"/>
        <v>7749</v>
      </c>
      <c r="AV28" s="253">
        <f t="shared" si="17"/>
        <v>0.52400000000000002</v>
      </c>
      <c r="AW28" s="256">
        <f t="shared" si="18"/>
        <v>2261</v>
      </c>
      <c r="AX28" s="260"/>
      <c r="AY28" s="261"/>
      <c r="AZ28" s="256">
        <f t="shared" si="41"/>
        <v>34800</v>
      </c>
      <c r="BA28" s="246"/>
      <c r="BB28" s="256">
        <v>0</v>
      </c>
      <c r="BC28" s="256">
        <v>0</v>
      </c>
      <c r="BD28" s="262">
        <f t="shared" si="30"/>
        <v>0</v>
      </c>
      <c r="BE28" s="256">
        <f t="shared" si="19"/>
        <v>34800</v>
      </c>
      <c r="BH28" s="233">
        <f t="shared" si="31"/>
        <v>2032</v>
      </c>
      <c r="BI28" s="256">
        <v>0</v>
      </c>
      <c r="BJ28" s="265">
        <f t="shared" si="20"/>
        <v>4314</v>
      </c>
      <c r="BK28" s="263">
        <f t="shared" si="32"/>
        <v>10.302</v>
      </c>
      <c r="BL28" s="256">
        <f t="shared" si="42"/>
        <v>44443</v>
      </c>
      <c r="BM28" s="263">
        <f t="shared" si="21"/>
        <v>0.20499999999999999</v>
      </c>
      <c r="BN28" s="283">
        <f t="shared" si="48"/>
        <v>33800</v>
      </c>
      <c r="BO28" s="264"/>
      <c r="BP28" s="256">
        <f t="shared" si="22"/>
        <v>78243</v>
      </c>
      <c r="BR28" s="256">
        <f t="shared" si="49"/>
        <v>0</v>
      </c>
      <c r="BS28" s="256"/>
      <c r="BT28" s="256">
        <f t="shared" si="33"/>
        <v>78243</v>
      </c>
      <c r="BW28" s="233">
        <f t="shared" si="34"/>
        <v>2032</v>
      </c>
      <c r="BX28" s="256">
        <f t="shared" si="23"/>
        <v>17420</v>
      </c>
      <c r="BY28" s="265">
        <f t="shared" si="35"/>
        <v>7370</v>
      </c>
      <c r="BZ28" s="266">
        <f t="shared" si="36"/>
        <v>7749</v>
      </c>
      <c r="CA28" s="256">
        <f t="shared" si="43"/>
        <v>32539</v>
      </c>
      <c r="CC28" s="256">
        <f t="shared" si="37"/>
        <v>0</v>
      </c>
      <c r="CD28" s="256">
        <f t="shared" si="37"/>
        <v>0</v>
      </c>
      <c r="CE28" s="256">
        <f t="shared" si="44"/>
        <v>0</v>
      </c>
      <c r="CF28" s="256"/>
      <c r="CG28" s="256">
        <f t="shared" si="45"/>
        <v>32539</v>
      </c>
      <c r="DB28" s="178"/>
    </row>
    <row r="29" spans="1:106">
      <c r="A29" s="180" t="s">
        <v>277</v>
      </c>
      <c r="C29" s="221">
        <f>+'Gas Input Table Summary'!$D$20</f>
        <v>3.5000000000000003E-2</v>
      </c>
      <c r="E29" s="180"/>
      <c r="F29" s="265"/>
      <c r="G29" s="238"/>
      <c r="H29" s="238"/>
      <c r="J29" s="178">
        <f t="shared" si="24"/>
        <v>16</v>
      </c>
      <c r="L29" s="233">
        <f t="shared" si="25"/>
        <v>2033</v>
      </c>
      <c r="M29" s="238">
        <f t="shared" si="46"/>
        <v>4314</v>
      </c>
      <c r="N29" s="253">
        <f t="shared" si="0"/>
        <v>4.1790000000000003</v>
      </c>
      <c r="O29" s="381">
        <f t="shared" si="1"/>
        <v>18028</v>
      </c>
      <c r="P29" s="253">
        <f t="shared" si="2"/>
        <v>0</v>
      </c>
      <c r="Q29" s="254">
        <f t="shared" si="26"/>
        <v>0</v>
      </c>
      <c r="R29" s="382">
        <f t="shared" si="3"/>
        <v>18028</v>
      </c>
      <c r="S29" s="377">
        <f t="shared" si="4"/>
        <v>43.1</v>
      </c>
      <c r="T29" s="254">
        <f t="shared" si="5"/>
        <v>173</v>
      </c>
      <c r="U29" s="383">
        <f t="shared" si="38"/>
        <v>7456</v>
      </c>
      <c r="V29" s="238">
        <f t="shared" si="39"/>
        <v>25484</v>
      </c>
      <c r="W29" s="255">
        <f t="shared" si="6"/>
        <v>3.024</v>
      </c>
      <c r="X29" s="256">
        <f t="shared" si="7"/>
        <v>10306</v>
      </c>
      <c r="Y29" s="278">
        <v>0</v>
      </c>
      <c r="Z29" s="278">
        <v>0</v>
      </c>
      <c r="AA29" s="287">
        <f t="shared" si="8"/>
        <v>10306</v>
      </c>
      <c r="AB29" s="278">
        <f t="shared" si="9"/>
        <v>15178</v>
      </c>
      <c r="AE29" s="233">
        <f t="shared" si="27"/>
        <v>2033</v>
      </c>
      <c r="AF29" s="256">
        <f t="shared" si="10"/>
        <v>18028</v>
      </c>
      <c r="AG29" s="236">
        <f t="shared" si="11"/>
        <v>7456</v>
      </c>
      <c r="AH29" s="256">
        <f t="shared" si="40"/>
        <v>25484</v>
      </c>
      <c r="AJ29" s="257">
        <f t="shared" si="28"/>
        <v>0</v>
      </c>
      <c r="AK29" s="257">
        <f t="shared" si="28"/>
        <v>0</v>
      </c>
      <c r="AL29" s="258">
        <f t="shared" si="12"/>
        <v>0</v>
      </c>
      <c r="AN29" s="259">
        <f t="shared" si="13"/>
        <v>25484</v>
      </c>
      <c r="AQ29" s="233">
        <f t="shared" si="29"/>
        <v>2033</v>
      </c>
      <c r="AR29" s="278">
        <f t="shared" si="14"/>
        <v>18028</v>
      </c>
      <c r="AS29" s="256">
        <f t="shared" si="15"/>
        <v>7456</v>
      </c>
      <c r="AT29" s="260">
        <f t="shared" si="16"/>
        <v>4.9000000000000002E-2</v>
      </c>
      <c r="AU29" s="283">
        <f t="shared" si="47"/>
        <v>8079</v>
      </c>
      <c r="AV29" s="253">
        <f t="shared" si="17"/>
        <v>0.53500000000000003</v>
      </c>
      <c r="AW29" s="256">
        <f t="shared" si="18"/>
        <v>2308</v>
      </c>
      <c r="AX29" s="260"/>
      <c r="AY29" s="261"/>
      <c r="AZ29" s="278">
        <f t="shared" si="41"/>
        <v>35871</v>
      </c>
      <c r="BA29" s="246"/>
      <c r="BB29" s="278">
        <v>0</v>
      </c>
      <c r="BC29" s="256">
        <v>0</v>
      </c>
      <c r="BD29" s="262">
        <f t="shared" si="30"/>
        <v>0</v>
      </c>
      <c r="BE29" s="278">
        <f t="shared" si="19"/>
        <v>35871</v>
      </c>
      <c r="BH29" s="233">
        <f t="shared" si="31"/>
        <v>2033</v>
      </c>
      <c r="BI29" s="256">
        <v>0</v>
      </c>
      <c r="BJ29" s="265">
        <f t="shared" si="20"/>
        <v>4314</v>
      </c>
      <c r="BK29" s="263">
        <f t="shared" si="32"/>
        <v>10.662000000000001</v>
      </c>
      <c r="BL29" s="256">
        <f t="shared" si="42"/>
        <v>45996</v>
      </c>
      <c r="BM29" s="263">
        <f t="shared" si="21"/>
        <v>0.21199999999999999</v>
      </c>
      <c r="BN29" s="283">
        <f t="shared" si="48"/>
        <v>34955</v>
      </c>
      <c r="BO29" s="264"/>
      <c r="BP29" s="256">
        <f t="shared" si="22"/>
        <v>80951</v>
      </c>
      <c r="BR29" s="256">
        <f t="shared" si="49"/>
        <v>0</v>
      </c>
      <c r="BS29" s="256"/>
      <c r="BT29" s="256">
        <f t="shared" si="33"/>
        <v>80951</v>
      </c>
      <c r="BW29" s="233">
        <f t="shared" si="34"/>
        <v>2033</v>
      </c>
      <c r="BX29" s="256">
        <f t="shared" si="23"/>
        <v>18028</v>
      </c>
      <c r="BY29" s="265">
        <f t="shared" si="35"/>
        <v>7456</v>
      </c>
      <c r="BZ29" s="266">
        <f t="shared" si="36"/>
        <v>8079</v>
      </c>
      <c r="CA29" s="256">
        <f t="shared" si="43"/>
        <v>33563</v>
      </c>
      <c r="CC29" s="256">
        <f t="shared" si="37"/>
        <v>0</v>
      </c>
      <c r="CD29" s="256">
        <f t="shared" si="37"/>
        <v>0</v>
      </c>
      <c r="CE29" s="256">
        <f t="shared" si="44"/>
        <v>0</v>
      </c>
      <c r="CF29" s="256"/>
      <c r="CG29" s="256">
        <f t="shared" si="45"/>
        <v>33563</v>
      </c>
      <c r="DB29" s="178"/>
    </row>
    <row r="30" spans="1:106">
      <c r="E30" s="180" t="s">
        <v>292</v>
      </c>
      <c r="F30" s="293">
        <f>ROUND('Database Inputs'!C11,0)</f>
        <v>229</v>
      </c>
      <c r="G30" s="387"/>
      <c r="H30" s="387"/>
      <c r="J30" s="178">
        <f t="shared" si="24"/>
        <v>17</v>
      </c>
      <c r="L30" s="233">
        <f t="shared" si="25"/>
        <v>2034</v>
      </c>
      <c r="M30" s="238">
        <f t="shared" si="46"/>
        <v>4314</v>
      </c>
      <c r="N30" s="253">
        <f t="shared" si="0"/>
        <v>4.3250000000000002</v>
      </c>
      <c r="O30" s="381">
        <f t="shared" si="1"/>
        <v>18658</v>
      </c>
      <c r="P30" s="253">
        <f t="shared" si="2"/>
        <v>0</v>
      </c>
      <c r="Q30" s="254">
        <f t="shared" si="26"/>
        <v>0</v>
      </c>
      <c r="R30" s="382">
        <f t="shared" si="3"/>
        <v>18658</v>
      </c>
      <c r="S30" s="377">
        <f t="shared" si="4"/>
        <v>43.1</v>
      </c>
      <c r="T30" s="254">
        <f t="shared" si="5"/>
        <v>175</v>
      </c>
      <c r="U30" s="383">
        <f t="shared" si="38"/>
        <v>7543</v>
      </c>
      <c r="V30" s="238">
        <f t="shared" si="39"/>
        <v>26201</v>
      </c>
      <c r="W30" s="255">
        <f t="shared" si="6"/>
        <v>3.13</v>
      </c>
      <c r="X30" s="256">
        <f t="shared" si="7"/>
        <v>10667</v>
      </c>
      <c r="Y30" s="278">
        <v>0</v>
      </c>
      <c r="Z30" s="278">
        <v>0</v>
      </c>
      <c r="AA30" s="287">
        <f t="shared" si="8"/>
        <v>10667</v>
      </c>
      <c r="AB30" s="278">
        <f t="shared" si="9"/>
        <v>15534</v>
      </c>
      <c r="AE30" s="233">
        <f t="shared" si="27"/>
        <v>2034</v>
      </c>
      <c r="AF30" s="256">
        <f t="shared" si="10"/>
        <v>18658</v>
      </c>
      <c r="AG30" s="236">
        <f t="shared" si="11"/>
        <v>7543</v>
      </c>
      <c r="AH30" s="256">
        <f t="shared" si="40"/>
        <v>26201</v>
      </c>
      <c r="AJ30" s="257">
        <f t="shared" si="28"/>
        <v>0</v>
      </c>
      <c r="AK30" s="257">
        <f t="shared" si="28"/>
        <v>0</v>
      </c>
      <c r="AL30" s="258">
        <f t="shared" si="12"/>
        <v>0</v>
      </c>
      <c r="AN30" s="259">
        <f t="shared" si="13"/>
        <v>26201</v>
      </c>
      <c r="AQ30" s="233">
        <f t="shared" si="29"/>
        <v>2034</v>
      </c>
      <c r="AR30" s="278">
        <f t="shared" si="14"/>
        <v>18658</v>
      </c>
      <c r="AS30" s="256">
        <f t="shared" si="15"/>
        <v>7543</v>
      </c>
      <c r="AT30" s="260">
        <f t="shared" si="16"/>
        <v>0.05</v>
      </c>
      <c r="AU30" s="283">
        <f t="shared" si="47"/>
        <v>8244</v>
      </c>
      <c r="AV30" s="253">
        <f t="shared" si="17"/>
        <v>0.54600000000000004</v>
      </c>
      <c r="AW30" s="256">
        <f t="shared" si="18"/>
        <v>2355</v>
      </c>
      <c r="AX30" s="260"/>
      <c r="AY30" s="261"/>
      <c r="AZ30" s="278">
        <f t="shared" si="41"/>
        <v>36800</v>
      </c>
      <c r="BA30" s="246"/>
      <c r="BB30" s="278">
        <v>0</v>
      </c>
      <c r="BC30" s="256">
        <v>0</v>
      </c>
      <c r="BD30" s="262">
        <f t="shared" si="30"/>
        <v>0</v>
      </c>
      <c r="BE30" s="278">
        <f t="shared" si="19"/>
        <v>36800</v>
      </c>
      <c r="BH30" s="233">
        <f t="shared" si="31"/>
        <v>2034</v>
      </c>
      <c r="BI30" s="256">
        <v>0</v>
      </c>
      <c r="BJ30" s="265">
        <f t="shared" si="20"/>
        <v>4314</v>
      </c>
      <c r="BK30" s="263">
        <f t="shared" si="32"/>
        <v>11.035</v>
      </c>
      <c r="BL30" s="256">
        <f t="shared" si="42"/>
        <v>47605</v>
      </c>
      <c r="BM30" s="263">
        <f t="shared" si="21"/>
        <v>0.22</v>
      </c>
      <c r="BN30" s="283">
        <f t="shared" si="48"/>
        <v>36274</v>
      </c>
      <c r="BO30" s="264"/>
      <c r="BP30" s="256">
        <f t="shared" si="22"/>
        <v>83879</v>
      </c>
      <c r="BR30" s="256">
        <f t="shared" si="49"/>
        <v>0</v>
      </c>
      <c r="BS30" s="256"/>
      <c r="BT30" s="256">
        <f t="shared" si="33"/>
        <v>83879</v>
      </c>
      <c r="BW30" s="233">
        <f t="shared" si="34"/>
        <v>2034</v>
      </c>
      <c r="BX30" s="256">
        <f t="shared" si="23"/>
        <v>18658</v>
      </c>
      <c r="BY30" s="265">
        <f t="shared" si="35"/>
        <v>7543</v>
      </c>
      <c r="BZ30" s="266">
        <f t="shared" si="36"/>
        <v>8244</v>
      </c>
      <c r="CA30" s="256">
        <f t="shared" si="43"/>
        <v>34445</v>
      </c>
      <c r="CC30" s="256">
        <f t="shared" si="37"/>
        <v>0</v>
      </c>
      <c r="CD30" s="256">
        <f t="shared" si="37"/>
        <v>0</v>
      </c>
      <c r="CE30" s="256">
        <f t="shared" si="44"/>
        <v>0</v>
      </c>
      <c r="CF30" s="256"/>
      <c r="CG30" s="256">
        <f t="shared" si="45"/>
        <v>34445</v>
      </c>
      <c r="DB30" s="178">
        <f>$J18</f>
        <v>5</v>
      </c>
    </row>
    <row r="31" spans="1:106">
      <c r="A31" s="176" t="s">
        <v>293</v>
      </c>
      <c r="C31" s="224">
        <f>+'Gas Input Table Summary'!$D$21</f>
        <v>5.0999999999999997E-2</v>
      </c>
      <c r="F31" s="236"/>
      <c r="G31" s="237"/>
      <c r="H31" s="237"/>
      <c r="J31" s="178">
        <f t="shared" si="24"/>
        <v>18</v>
      </c>
      <c r="L31" s="233">
        <f t="shared" si="25"/>
        <v>2035</v>
      </c>
      <c r="M31" s="238">
        <f t="shared" si="46"/>
        <v>4314</v>
      </c>
      <c r="N31" s="253">
        <f t="shared" si="0"/>
        <v>4.4770000000000003</v>
      </c>
      <c r="O31" s="381">
        <f t="shared" si="1"/>
        <v>19314</v>
      </c>
      <c r="P31" s="253">
        <f t="shared" si="2"/>
        <v>0</v>
      </c>
      <c r="Q31" s="254">
        <f t="shared" si="26"/>
        <v>0</v>
      </c>
      <c r="R31" s="382">
        <f t="shared" si="3"/>
        <v>19314</v>
      </c>
      <c r="S31" s="377">
        <f t="shared" si="4"/>
        <v>43.1</v>
      </c>
      <c r="T31" s="254">
        <f t="shared" si="5"/>
        <v>177</v>
      </c>
      <c r="U31" s="383">
        <f t="shared" si="38"/>
        <v>7629</v>
      </c>
      <c r="V31" s="238">
        <f t="shared" si="39"/>
        <v>26943</v>
      </c>
      <c r="W31" s="255">
        <f t="shared" si="6"/>
        <v>3.2389999999999999</v>
      </c>
      <c r="X31" s="256">
        <f t="shared" si="7"/>
        <v>11039</v>
      </c>
      <c r="Y31" s="278">
        <v>0</v>
      </c>
      <c r="Z31" s="278">
        <v>0</v>
      </c>
      <c r="AA31" s="287">
        <f t="shared" si="8"/>
        <v>11039</v>
      </c>
      <c r="AB31" s="278">
        <f t="shared" si="9"/>
        <v>15904</v>
      </c>
      <c r="AE31" s="233">
        <f t="shared" si="27"/>
        <v>2035</v>
      </c>
      <c r="AF31" s="256">
        <f t="shared" si="10"/>
        <v>19314</v>
      </c>
      <c r="AG31" s="236">
        <f t="shared" si="11"/>
        <v>7629</v>
      </c>
      <c r="AH31" s="256">
        <f t="shared" si="40"/>
        <v>26943</v>
      </c>
      <c r="AJ31" s="257">
        <f t="shared" si="28"/>
        <v>0</v>
      </c>
      <c r="AK31" s="257">
        <f t="shared" si="28"/>
        <v>0</v>
      </c>
      <c r="AL31" s="258">
        <f t="shared" si="12"/>
        <v>0</v>
      </c>
      <c r="AN31" s="259">
        <f t="shared" si="13"/>
        <v>26943</v>
      </c>
      <c r="AQ31" s="233">
        <f t="shared" si="29"/>
        <v>2035</v>
      </c>
      <c r="AR31" s="278">
        <f t="shared" si="14"/>
        <v>19314</v>
      </c>
      <c r="AS31" s="256">
        <f t="shared" si="15"/>
        <v>7629</v>
      </c>
      <c r="AT31" s="260">
        <f t="shared" si="16"/>
        <v>5.1999999999999998E-2</v>
      </c>
      <c r="AU31" s="283">
        <f t="shared" si="47"/>
        <v>8574</v>
      </c>
      <c r="AV31" s="253">
        <f t="shared" si="17"/>
        <v>0.55800000000000005</v>
      </c>
      <c r="AW31" s="256">
        <f t="shared" si="18"/>
        <v>2407</v>
      </c>
      <c r="AX31" s="260"/>
      <c r="AY31" s="261"/>
      <c r="AZ31" s="278">
        <f t="shared" si="41"/>
        <v>37924</v>
      </c>
      <c r="BA31" s="246"/>
      <c r="BB31" s="278">
        <v>0</v>
      </c>
      <c r="BC31" s="256">
        <v>0</v>
      </c>
      <c r="BD31" s="262">
        <f t="shared" si="30"/>
        <v>0</v>
      </c>
      <c r="BE31" s="278">
        <f t="shared" si="19"/>
        <v>37924</v>
      </c>
      <c r="BH31" s="233">
        <f t="shared" si="31"/>
        <v>2035</v>
      </c>
      <c r="BI31" s="256">
        <v>0</v>
      </c>
      <c r="BJ31" s="265">
        <f t="shared" si="20"/>
        <v>4314</v>
      </c>
      <c r="BK31" s="263">
        <f t="shared" si="32"/>
        <v>11.422000000000001</v>
      </c>
      <c r="BL31" s="256">
        <f t="shared" si="42"/>
        <v>49275</v>
      </c>
      <c r="BM31" s="263">
        <f t="shared" si="21"/>
        <v>0.22700000000000001</v>
      </c>
      <c r="BN31" s="283">
        <f t="shared" si="48"/>
        <v>37428</v>
      </c>
      <c r="BO31" s="264"/>
      <c r="BP31" s="256">
        <f t="shared" si="22"/>
        <v>86703</v>
      </c>
      <c r="BR31" s="256">
        <f t="shared" si="49"/>
        <v>0</v>
      </c>
      <c r="BS31" s="256"/>
      <c r="BT31" s="256">
        <f t="shared" si="33"/>
        <v>86703</v>
      </c>
      <c r="BW31" s="233">
        <f t="shared" si="34"/>
        <v>2035</v>
      </c>
      <c r="BX31" s="256">
        <f t="shared" si="23"/>
        <v>19314</v>
      </c>
      <c r="BY31" s="265">
        <f t="shared" si="35"/>
        <v>7629</v>
      </c>
      <c r="BZ31" s="266">
        <f t="shared" si="36"/>
        <v>8574</v>
      </c>
      <c r="CA31" s="256">
        <f t="shared" si="43"/>
        <v>35517</v>
      </c>
      <c r="CC31" s="256">
        <f t="shared" si="37"/>
        <v>0</v>
      </c>
      <c r="CD31" s="256">
        <f t="shared" si="37"/>
        <v>0</v>
      </c>
      <c r="CE31" s="256">
        <f t="shared" si="44"/>
        <v>0</v>
      </c>
      <c r="CF31" s="256"/>
      <c r="CG31" s="256">
        <f t="shared" si="45"/>
        <v>35517</v>
      </c>
      <c r="DB31" s="178">
        <f>$J19</f>
        <v>6</v>
      </c>
    </row>
    <row r="32" spans="1:106">
      <c r="E32" s="275" t="s">
        <v>294</v>
      </c>
      <c r="F32" s="384">
        <f>+'Total Program Inputs'!E12</f>
        <v>4314</v>
      </c>
      <c r="G32" s="388"/>
      <c r="H32" s="388"/>
      <c r="J32" s="178">
        <f t="shared" si="24"/>
        <v>19</v>
      </c>
      <c r="L32" s="233">
        <f t="shared" si="25"/>
        <v>2036</v>
      </c>
      <c r="M32" s="238">
        <f t="shared" si="46"/>
        <v>4314</v>
      </c>
      <c r="N32" s="253">
        <f t="shared" si="0"/>
        <v>4.633</v>
      </c>
      <c r="O32" s="381">
        <f t="shared" si="1"/>
        <v>19987</v>
      </c>
      <c r="P32" s="253">
        <f t="shared" si="2"/>
        <v>0</v>
      </c>
      <c r="Q32" s="254">
        <f t="shared" si="26"/>
        <v>0</v>
      </c>
      <c r="R32" s="382">
        <f t="shared" si="3"/>
        <v>19987</v>
      </c>
      <c r="S32" s="377">
        <f t="shared" si="4"/>
        <v>43.1</v>
      </c>
      <c r="T32" s="254">
        <f t="shared" si="5"/>
        <v>178</v>
      </c>
      <c r="U32" s="383">
        <f t="shared" si="38"/>
        <v>7672</v>
      </c>
      <c r="V32" s="238">
        <f t="shared" si="39"/>
        <v>27659</v>
      </c>
      <c r="W32" s="255">
        <f t="shared" si="6"/>
        <v>3.3530000000000002</v>
      </c>
      <c r="X32" s="256">
        <f t="shared" si="7"/>
        <v>11427</v>
      </c>
      <c r="Y32" s="278">
        <v>0</v>
      </c>
      <c r="Z32" s="278">
        <v>0</v>
      </c>
      <c r="AA32" s="287">
        <f t="shared" si="8"/>
        <v>11427</v>
      </c>
      <c r="AB32" s="278">
        <f t="shared" si="9"/>
        <v>16232</v>
      </c>
      <c r="AE32" s="233">
        <f t="shared" si="27"/>
        <v>2036</v>
      </c>
      <c r="AF32" s="256">
        <f t="shared" si="10"/>
        <v>19987</v>
      </c>
      <c r="AG32" s="236">
        <f t="shared" si="11"/>
        <v>7672</v>
      </c>
      <c r="AH32" s="256">
        <f t="shared" si="40"/>
        <v>27659</v>
      </c>
      <c r="AJ32" s="257">
        <f t="shared" si="28"/>
        <v>0</v>
      </c>
      <c r="AK32" s="257">
        <f t="shared" si="28"/>
        <v>0</v>
      </c>
      <c r="AL32" s="258">
        <f t="shared" si="12"/>
        <v>0</v>
      </c>
      <c r="AN32" s="259">
        <f t="shared" si="13"/>
        <v>27659</v>
      </c>
      <c r="AQ32" s="233">
        <f t="shared" si="29"/>
        <v>2036</v>
      </c>
      <c r="AR32" s="278">
        <f t="shared" si="14"/>
        <v>19987</v>
      </c>
      <c r="AS32" s="256">
        <f t="shared" si="15"/>
        <v>7672</v>
      </c>
      <c r="AT32" s="260">
        <f t="shared" si="16"/>
        <v>5.3999999999999999E-2</v>
      </c>
      <c r="AU32" s="283">
        <f t="shared" si="47"/>
        <v>8904</v>
      </c>
      <c r="AV32" s="253">
        <f t="shared" si="17"/>
        <v>0.56999999999999995</v>
      </c>
      <c r="AW32" s="256">
        <f t="shared" si="18"/>
        <v>2459</v>
      </c>
      <c r="AX32" s="260"/>
      <c r="AY32" s="261"/>
      <c r="AZ32" s="278">
        <f t="shared" si="41"/>
        <v>39022</v>
      </c>
      <c r="BA32" s="246"/>
      <c r="BB32" s="278">
        <v>0</v>
      </c>
      <c r="BC32" s="256">
        <v>0</v>
      </c>
      <c r="BD32" s="262">
        <f t="shared" si="30"/>
        <v>0</v>
      </c>
      <c r="BE32" s="278">
        <f t="shared" si="19"/>
        <v>39022</v>
      </c>
      <c r="BH32" s="233">
        <f t="shared" si="31"/>
        <v>2036</v>
      </c>
      <c r="BI32" s="256">
        <v>0</v>
      </c>
      <c r="BJ32" s="265">
        <f t="shared" si="20"/>
        <v>4314</v>
      </c>
      <c r="BK32" s="263">
        <f t="shared" si="32"/>
        <v>11.821</v>
      </c>
      <c r="BL32" s="256">
        <f t="shared" si="42"/>
        <v>50996</v>
      </c>
      <c r="BM32" s="263">
        <f t="shared" si="21"/>
        <v>0.23499999999999999</v>
      </c>
      <c r="BN32" s="283">
        <f t="shared" si="48"/>
        <v>38747</v>
      </c>
      <c r="BO32" s="264"/>
      <c r="BP32" s="256">
        <f t="shared" si="22"/>
        <v>89743</v>
      </c>
      <c r="BR32" s="256">
        <f t="shared" si="49"/>
        <v>0</v>
      </c>
      <c r="BS32" s="256"/>
      <c r="BT32" s="256">
        <f t="shared" si="33"/>
        <v>89743</v>
      </c>
      <c r="BW32" s="233">
        <f t="shared" si="34"/>
        <v>2036</v>
      </c>
      <c r="BX32" s="256">
        <f t="shared" si="23"/>
        <v>19987</v>
      </c>
      <c r="BY32" s="265">
        <f t="shared" si="35"/>
        <v>7672</v>
      </c>
      <c r="BZ32" s="266">
        <f t="shared" si="36"/>
        <v>8904</v>
      </c>
      <c r="CA32" s="256">
        <f t="shared" si="43"/>
        <v>36563</v>
      </c>
      <c r="CC32" s="256">
        <f t="shared" si="37"/>
        <v>0</v>
      </c>
      <c r="CD32" s="256">
        <f t="shared" si="37"/>
        <v>0</v>
      </c>
      <c r="CE32" s="256">
        <f t="shared" si="44"/>
        <v>0</v>
      </c>
      <c r="CF32" s="256"/>
      <c r="CG32" s="256">
        <f t="shared" si="45"/>
        <v>36563</v>
      </c>
      <c r="DB32" s="178">
        <f>$J20</f>
        <v>7</v>
      </c>
    </row>
    <row r="33" spans="1:106">
      <c r="A33" s="176" t="s">
        <v>295</v>
      </c>
      <c r="C33" s="219">
        <f>+'Gas Input Table Summary'!$D$22</f>
        <v>0.38</v>
      </c>
      <c r="F33" s="236"/>
      <c r="G33" s="237"/>
      <c r="H33" s="237"/>
      <c r="J33" s="178">
        <f t="shared" si="24"/>
        <v>20</v>
      </c>
      <c r="L33" s="233">
        <f t="shared" si="25"/>
        <v>2037</v>
      </c>
      <c r="M33" s="238">
        <f t="shared" si="46"/>
        <v>4314</v>
      </c>
      <c r="N33" s="253">
        <f t="shared" si="0"/>
        <v>4.7949999999999999</v>
      </c>
      <c r="O33" s="381">
        <f t="shared" si="1"/>
        <v>20686</v>
      </c>
      <c r="P33" s="253">
        <f t="shared" si="2"/>
        <v>0</v>
      </c>
      <c r="Q33" s="254">
        <f t="shared" si="26"/>
        <v>0</v>
      </c>
      <c r="R33" s="382">
        <f t="shared" si="3"/>
        <v>20686</v>
      </c>
      <c r="S33" s="377">
        <f t="shared" si="4"/>
        <v>43.1</v>
      </c>
      <c r="T33" s="254">
        <f t="shared" si="5"/>
        <v>180</v>
      </c>
      <c r="U33" s="383">
        <f t="shared" si="38"/>
        <v>7758</v>
      </c>
      <c r="V33" s="238">
        <f t="shared" si="39"/>
        <v>28444</v>
      </c>
      <c r="W33" s="255">
        <f t="shared" si="6"/>
        <v>3.47</v>
      </c>
      <c r="X33" s="256">
        <f t="shared" si="7"/>
        <v>11826</v>
      </c>
      <c r="Y33" s="278">
        <v>0</v>
      </c>
      <c r="Z33" s="278">
        <v>0</v>
      </c>
      <c r="AA33" s="287">
        <f t="shared" si="8"/>
        <v>11826</v>
      </c>
      <c r="AB33" s="278">
        <f t="shared" si="9"/>
        <v>16618</v>
      </c>
      <c r="AE33" s="233">
        <f t="shared" si="27"/>
        <v>2037</v>
      </c>
      <c r="AF33" s="256">
        <f t="shared" si="10"/>
        <v>20686</v>
      </c>
      <c r="AG33" s="236">
        <f t="shared" si="11"/>
        <v>7758</v>
      </c>
      <c r="AH33" s="256">
        <f t="shared" si="40"/>
        <v>28444</v>
      </c>
      <c r="AJ33" s="257">
        <f t="shared" si="28"/>
        <v>0</v>
      </c>
      <c r="AK33" s="257">
        <f t="shared" si="28"/>
        <v>0</v>
      </c>
      <c r="AL33" s="258">
        <f t="shared" si="12"/>
        <v>0</v>
      </c>
      <c r="AN33" s="259">
        <f t="shared" si="13"/>
        <v>28444</v>
      </c>
      <c r="AQ33" s="233">
        <f t="shared" si="29"/>
        <v>2037</v>
      </c>
      <c r="AR33" s="278">
        <f t="shared" si="14"/>
        <v>20686</v>
      </c>
      <c r="AS33" s="256">
        <f t="shared" si="15"/>
        <v>7758</v>
      </c>
      <c r="AT33" s="260">
        <f t="shared" si="16"/>
        <v>5.6000000000000001E-2</v>
      </c>
      <c r="AU33" s="283">
        <f t="shared" si="47"/>
        <v>9233</v>
      </c>
      <c r="AV33" s="253">
        <f t="shared" si="17"/>
        <v>0.58299999999999996</v>
      </c>
      <c r="AW33" s="256">
        <f t="shared" si="18"/>
        <v>2515</v>
      </c>
      <c r="AX33" s="260"/>
      <c r="AY33" s="261"/>
      <c r="AZ33" s="278">
        <f t="shared" si="41"/>
        <v>40192</v>
      </c>
      <c r="BA33" s="246"/>
      <c r="BB33" s="278">
        <v>0</v>
      </c>
      <c r="BC33" s="256">
        <v>0</v>
      </c>
      <c r="BD33" s="262">
        <f t="shared" si="30"/>
        <v>0</v>
      </c>
      <c r="BE33" s="278">
        <f t="shared" si="19"/>
        <v>40192</v>
      </c>
      <c r="BH33" s="233">
        <f t="shared" si="31"/>
        <v>2037</v>
      </c>
      <c r="BI33" s="256">
        <v>0</v>
      </c>
      <c r="BJ33" s="265">
        <f t="shared" si="20"/>
        <v>4314</v>
      </c>
      <c r="BK33" s="263">
        <f t="shared" si="32"/>
        <v>12.234999999999999</v>
      </c>
      <c r="BL33" s="256">
        <f t="shared" si="42"/>
        <v>52782</v>
      </c>
      <c r="BM33" s="263">
        <f t="shared" si="21"/>
        <v>0.24299999999999999</v>
      </c>
      <c r="BN33" s="283">
        <f t="shared" si="48"/>
        <v>40066</v>
      </c>
      <c r="BO33" s="283"/>
      <c r="BP33" s="256">
        <f t="shared" si="22"/>
        <v>92848</v>
      </c>
      <c r="BR33" s="256">
        <f t="shared" si="49"/>
        <v>0</v>
      </c>
      <c r="BS33" s="256"/>
      <c r="BT33" s="256">
        <f t="shared" si="33"/>
        <v>92848</v>
      </c>
      <c r="BW33" s="233">
        <f t="shared" si="34"/>
        <v>2037</v>
      </c>
      <c r="BX33" s="256">
        <f t="shared" si="23"/>
        <v>20686</v>
      </c>
      <c r="BY33" s="265">
        <f t="shared" si="35"/>
        <v>7758</v>
      </c>
      <c r="BZ33" s="266">
        <f t="shared" si="36"/>
        <v>9233</v>
      </c>
      <c r="CA33" s="256">
        <f t="shared" si="43"/>
        <v>37677</v>
      </c>
      <c r="CC33" s="256">
        <f t="shared" si="37"/>
        <v>0</v>
      </c>
      <c r="CD33" s="256">
        <f t="shared" si="37"/>
        <v>0</v>
      </c>
      <c r="CE33" s="256">
        <f t="shared" si="44"/>
        <v>0</v>
      </c>
      <c r="CF33" s="256"/>
      <c r="CG33" s="256">
        <f t="shared" si="45"/>
        <v>37677</v>
      </c>
      <c r="DB33" s="178"/>
    </row>
    <row r="34" spans="1:106">
      <c r="A34" s="180" t="s">
        <v>245</v>
      </c>
      <c r="C34" s="221">
        <f>+'Gas Input Table Summary'!$D$23</f>
        <v>2.1600000000000001E-2</v>
      </c>
      <c r="E34" s="176" t="s">
        <v>296</v>
      </c>
      <c r="F34" s="220">
        <f>ROUND('Database Inputs'!L11,0)</f>
        <v>300</v>
      </c>
      <c r="G34" s="389"/>
      <c r="H34" s="389"/>
      <c r="J34" s="178">
        <f t="shared" si="24"/>
        <v>21</v>
      </c>
      <c r="L34" s="233">
        <f t="shared" si="25"/>
        <v>2038</v>
      </c>
      <c r="M34" s="238">
        <f t="shared" si="46"/>
        <v>0</v>
      </c>
      <c r="N34" s="286">
        <f t="shared" si="0"/>
        <v>4.9630000000000001</v>
      </c>
      <c r="O34" s="257">
        <f t="shared" si="1"/>
        <v>0</v>
      </c>
      <c r="P34" s="286">
        <f t="shared" si="2"/>
        <v>0</v>
      </c>
      <c r="Q34" s="287">
        <f t="shared" si="26"/>
        <v>0</v>
      </c>
      <c r="R34" s="390">
        <f t="shared" si="3"/>
        <v>0</v>
      </c>
      <c r="S34" s="391">
        <f t="shared" si="4"/>
        <v>0</v>
      </c>
      <c r="T34" s="287">
        <f t="shared" si="5"/>
        <v>182</v>
      </c>
      <c r="U34" s="392">
        <f t="shared" si="38"/>
        <v>0</v>
      </c>
      <c r="V34" s="238">
        <f t="shared" si="39"/>
        <v>0</v>
      </c>
      <c r="W34" s="263">
        <f t="shared" si="6"/>
        <v>3.5920000000000001</v>
      </c>
      <c r="X34" s="278">
        <f t="shared" si="7"/>
        <v>0</v>
      </c>
      <c r="Y34" s="278">
        <v>0</v>
      </c>
      <c r="Z34" s="278">
        <v>0</v>
      </c>
      <c r="AA34" s="287">
        <f t="shared" si="8"/>
        <v>0</v>
      </c>
      <c r="AB34" s="278">
        <f t="shared" si="9"/>
        <v>0</v>
      </c>
      <c r="AC34" s="191"/>
      <c r="AD34" s="191"/>
      <c r="AE34" s="198">
        <f t="shared" si="27"/>
        <v>2038</v>
      </c>
      <c r="AF34" s="278">
        <f t="shared" si="10"/>
        <v>0</v>
      </c>
      <c r="AG34" s="237">
        <f t="shared" si="11"/>
        <v>0</v>
      </c>
      <c r="AH34" s="278">
        <f t="shared" si="40"/>
        <v>0</v>
      </c>
      <c r="AI34" s="191"/>
      <c r="AJ34" s="257">
        <f t="shared" si="28"/>
        <v>0</v>
      </c>
      <c r="AK34" s="257">
        <f t="shared" si="28"/>
        <v>0</v>
      </c>
      <c r="AL34" s="258">
        <f t="shared" si="12"/>
        <v>0</v>
      </c>
      <c r="AM34" s="191"/>
      <c r="AN34" s="288">
        <f t="shared" si="13"/>
        <v>0</v>
      </c>
      <c r="AO34" s="191"/>
      <c r="AP34" s="191"/>
      <c r="AQ34" s="198">
        <f t="shared" si="29"/>
        <v>2038</v>
      </c>
      <c r="AR34" s="278">
        <f t="shared" si="14"/>
        <v>0</v>
      </c>
      <c r="AS34" s="278">
        <f t="shared" si="15"/>
        <v>0</v>
      </c>
      <c r="AT34" s="289">
        <f t="shared" si="16"/>
        <v>5.8000000000000003E-2</v>
      </c>
      <c r="AU34" s="283">
        <f t="shared" si="47"/>
        <v>0</v>
      </c>
      <c r="AV34" s="286">
        <f t="shared" si="17"/>
        <v>0.59499999999999997</v>
      </c>
      <c r="AW34" s="278">
        <f t="shared" si="18"/>
        <v>0</v>
      </c>
      <c r="AX34" s="289"/>
      <c r="AY34" s="290"/>
      <c r="AZ34" s="278">
        <f t="shared" si="41"/>
        <v>0</v>
      </c>
      <c r="BA34" s="291"/>
      <c r="BB34" s="278">
        <v>0</v>
      </c>
      <c r="BC34" s="278">
        <v>0</v>
      </c>
      <c r="BD34" s="292">
        <f t="shared" si="30"/>
        <v>0</v>
      </c>
      <c r="BE34" s="278">
        <f t="shared" si="19"/>
        <v>0</v>
      </c>
      <c r="BF34" s="191"/>
      <c r="BG34" s="191"/>
      <c r="BH34" s="198">
        <f t="shared" si="31"/>
        <v>2038</v>
      </c>
      <c r="BI34" s="278">
        <v>0</v>
      </c>
      <c r="BJ34" s="238">
        <f t="shared" si="20"/>
        <v>0</v>
      </c>
      <c r="BK34" s="263">
        <f t="shared" si="32"/>
        <v>12.663</v>
      </c>
      <c r="BL34" s="278">
        <f t="shared" si="42"/>
        <v>0</v>
      </c>
      <c r="BM34" s="263">
        <f t="shared" si="21"/>
        <v>0.252</v>
      </c>
      <c r="BN34" s="283">
        <f t="shared" si="48"/>
        <v>0</v>
      </c>
      <c r="BO34" s="283"/>
      <c r="BP34" s="278">
        <f t="shared" si="22"/>
        <v>0</v>
      </c>
      <c r="BQ34" s="191"/>
      <c r="BR34" s="278">
        <f t="shared" si="49"/>
        <v>0</v>
      </c>
      <c r="BS34" s="278"/>
      <c r="BT34" s="278">
        <f t="shared" si="33"/>
        <v>0</v>
      </c>
      <c r="BU34" s="191"/>
      <c r="BV34" s="191"/>
      <c r="BW34" s="198">
        <f t="shared" si="34"/>
        <v>2038</v>
      </c>
      <c r="BX34" s="278">
        <f t="shared" si="23"/>
        <v>0</v>
      </c>
      <c r="BY34" s="238">
        <f t="shared" si="35"/>
        <v>0</v>
      </c>
      <c r="BZ34" s="266">
        <f t="shared" si="36"/>
        <v>0</v>
      </c>
      <c r="CA34" s="278">
        <f t="shared" si="43"/>
        <v>0</v>
      </c>
      <c r="CB34" s="191"/>
      <c r="CC34" s="278">
        <f t="shared" si="37"/>
        <v>0</v>
      </c>
      <c r="CD34" s="278">
        <f t="shared" si="37"/>
        <v>0</v>
      </c>
      <c r="CE34" s="278">
        <f t="shared" si="44"/>
        <v>0</v>
      </c>
      <c r="CF34" s="278"/>
      <c r="CG34" s="278">
        <f t="shared" si="45"/>
        <v>0</v>
      </c>
      <c r="DB34" s="178"/>
    </row>
    <row r="35" spans="1:106">
      <c r="A35" s="180"/>
      <c r="C35" s="221"/>
      <c r="E35" s="180"/>
      <c r="F35" s="293"/>
      <c r="G35" s="294"/>
      <c r="H35" s="294"/>
      <c r="J35" s="178">
        <f t="shared" si="24"/>
        <v>22</v>
      </c>
      <c r="L35" s="233">
        <f t="shared" si="25"/>
        <v>2039</v>
      </c>
      <c r="M35" s="238">
        <f t="shared" si="46"/>
        <v>0</v>
      </c>
      <c r="N35" s="286">
        <f t="shared" si="0"/>
        <v>5.1369999999999996</v>
      </c>
      <c r="O35" s="257">
        <f t="shared" si="1"/>
        <v>0</v>
      </c>
      <c r="P35" s="286">
        <f t="shared" si="2"/>
        <v>0</v>
      </c>
      <c r="Q35" s="287">
        <f t="shared" si="26"/>
        <v>0</v>
      </c>
      <c r="R35" s="390">
        <f t="shared" si="3"/>
        <v>0</v>
      </c>
      <c r="S35" s="391">
        <f t="shared" si="4"/>
        <v>0</v>
      </c>
      <c r="T35" s="287">
        <f t="shared" si="5"/>
        <v>184</v>
      </c>
      <c r="U35" s="392">
        <f t="shared" si="38"/>
        <v>0</v>
      </c>
      <c r="V35" s="238">
        <f t="shared" si="39"/>
        <v>0</v>
      </c>
      <c r="W35" s="263">
        <f t="shared" si="6"/>
        <v>3.7170000000000001</v>
      </c>
      <c r="X35" s="278">
        <f t="shared" si="7"/>
        <v>0</v>
      </c>
      <c r="Y35" s="278">
        <v>0</v>
      </c>
      <c r="Z35" s="278">
        <v>0</v>
      </c>
      <c r="AA35" s="287">
        <f t="shared" si="8"/>
        <v>0</v>
      </c>
      <c r="AB35" s="278">
        <f t="shared" si="9"/>
        <v>0</v>
      </c>
      <c r="AC35" s="191"/>
      <c r="AD35" s="191"/>
      <c r="AE35" s="198">
        <f t="shared" si="27"/>
        <v>2039</v>
      </c>
      <c r="AF35" s="278">
        <f t="shared" si="10"/>
        <v>0</v>
      </c>
      <c r="AG35" s="237">
        <f t="shared" si="11"/>
        <v>0</v>
      </c>
      <c r="AH35" s="278">
        <f t="shared" si="40"/>
        <v>0</v>
      </c>
      <c r="AI35" s="191"/>
      <c r="AJ35" s="257">
        <f t="shared" ref="AJ35:AK36" si="50">ROUND(Y35,0)</f>
        <v>0</v>
      </c>
      <c r="AK35" s="257">
        <f t="shared" si="50"/>
        <v>0</v>
      </c>
      <c r="AL35" s="258">
        <f t="shared" si="12"/>
        <v>0</v>
      </c>
      <c r="AM35" s="191"/>
      <c r="AN35" s="288">
        <f t="shared" si="13"/>
        <v>0</v>
      </c>
      <c r="AO35" s="191"/>
      <c r="AP35" s="191"/>
      <c r="AQ35" s="198">
        <f t="shared" si="29"/>
        <v>2039</v>
      </c>
      <c r="AR35" s="278">
        <f t="shared" si="14"/>
        <v>0</v>
      </c>
      <c r="AS35" s="278">
        <f t="shared" si="15"/>
        <v>0</v>
      </c>
      <c r="AT35" s="289">
        <f t="shared" si="16"/>
        <v>0.06</v>
      </c>
      <c r="AU35" s="283">
        <f t="shared" si="47"/>
        <v>0</v>
      </c>
      <c r="AV35" s="286">
        <f t="shared" si="17"/>
        <v>0.60799999999999998</v>
      </c>
      <c r="AW35" s="278">
        <f t="shared" si="18"/>
        <v>0</v>
      </c>
      <c r="AX35" s="289"/>
      <c r="AY35" s="290"/>
      <c r="AZ35" s="278">
        <f t="shared" si="41"/>
        <v>0</v>
      </c>
      <c r="BA35" s="291"/>
      <c r="BB35" s="278">
        <v>0</v>
      </c>
      <c r="BC35" s="278">
        <v>0</v>
      </c>
      <c r="BD35" s="292">
        <f t="shared" si="30"/>
        <v>0</v>
      </c>
      <c r="BE35" s="278">
        <f t="shared" si="19"/>
        <v>0</v>
      </c>
      <c r="BF35" s="191"/>
      <c r="BG35" s="191"/>
      <c r="BH35" s="198">
        <f t="shared" si="31"/>
        <v>2039</v>
      </c>
      <c r="BI35" s="278">
        <v>0</v>
      </c>
      <c r="BJ35" s="238">
        <f t="shared" si="20"/>
        <v>0</v>
      </c>
      <c r="BK35" s="263">
        <f t="shared" si="32"/>
        <v>13.106999999999999</v>
      </c>
      <c r="BL35" s="278">
        <f t="shared" si="42"/>
        <v>0</v>
      </c>
      <c r="BM35" s="263">
        <f t="shared" si="21"/>
        <v>0.26100000000000001</v>
      </c>
      <c r="BN35" s="283">
        <f t="shared" si="48"/>
        <v>0</v>
      </c>
      <c r="BO35" s="283"/>
      <c r="BP35" s="278">
        <f t="shared" si="22"/>
        <v>0</v>
      </c>
      <c r="BQ35" s="191"/>
      <c r="BR35" s="278">
        <f t="shared" si="49"/>
        <v>0</v>
      </c>
      <c r="BS35" s="278"/>
      <c r="BT35" s="278">
        <f t="shared" si="33"/>
        <v>0</v>
      </c>
      <c r="BU35" s="191"/>
      <c r="BV35" s="191"/>
      <c r="BW35" s="198">
        <f t="shared" si="34"/>
        <v>2039</v>
      </c>
      <c r="BX35" s="278">
        <f t="shared" si="23"/>
        <v>0</v>
      </c>
      <c r="BY35" s="238">
        <f t="shared" si="35"/>
        <v>0</v>
      </c>
      <c r="BZ35" s="266">
        <f t="shared" si="36"/>
        <v>0</v>
      </c>
      <c r="CA35" s="278">
        <f t="shared" si="43"/>
        <v>0</v>
      </c>
      <c r="CB35" s="191"/>
      <c r="CC35" s="278">
        <f t="shared" ref="CC35:CD36" si="51">BB35</f>
        <v>0</v>
      </c>
      <c r="CD35" s="278">
        <f t="shared" si="51"/>
        <v>0</v>
      </c>
      <c r="CE35" s="278">
        <f t="shared" si="44"/>
        <v>0</v>
      </c>
      <c r="CF35" s="278"/>
      <c r="CG35" s="278">
        <f t="shared" si="45"/>
        <v>0</v>
      </c>
      <c r="DB35" s="178">
        <f>$J21</f>
        <v>8</v>
      </c>
    </row>
    <row r="36" spans="1:106">
      <c r="A36" s="180" t="s">
        <v>297</v>
      </c>
      <c r="C36" s="219">
        <f>+'Gas Input Table Summary'!$D$24</f>
        <v>0</v>
      </c>
      <c r="E36" s="295" t="s">
        <v>298</v>
      </c>
      <c r="F36" s="296"/>
      <c r="H36" s="297">
        <f>+'Gas Input Table Summary'!D58</f>
        <v>1.744</v>
      </c>
      <c r="J36" s="178">
        <f t="shared" si="24"/>
        <v>23</v>
      </c>
      <c r="L36" s="233">
        <f t="shared" si="25"/>
        <v>2040</v>
      </c>
      <c r="M36" s="393">
        <f t="shared" si="46"/>
        <v>0</v>
      </c>
      <c r="N36" s="253">
        <f t="shared" si="0"/>
        <v>5.3170000000000002</v>
      </c>
      <c r="O36" s="257">
        <f t="shared" si="1"/>
        <v>0</v>
      </c>
      <c r="P36" s="286">
        <f t="shared" si="2"/>
        <v>0</v>
      </c>
      <c r="Q36" s="287">
        <f t="shared" si="26"/>
        <v>0</v>
      </c>
      <c r="R36" s="390">
        <f t="shared" si="3"/>
        <v>0</v>
      </c>
      <c r="S36" s="391">
        <f t="shared" si="4"/>
        <v>0</v>
      </c>
      <c r="T36" s="287">
        <f t="shared" si="5"/>
        <v>186</v>
      </c>
      <c r="U36" s="392">
        <f t="shared" si="38"/>
        <v>0</v>
      </c>
      <c r="V36" s="393">
        <f t="shared" si="39"/>
        <v>0</v>
      </c>
      <c r="W36" s="255">
        <f t="shared" si="6"/>
        <v>3.847</v>
      </c>
      <c r="X36" s="278">
        <f t="shared" si="7"/>
        <v>0</v>
      </c>
      <c r="Y36" s="278">
        <v>0</v>
      </c>
      <c r="Z36" s="278">
        <v>0</v>
      </c>
      <c r="AA36" s="394">
        <f t="shared" si="8"/>
        <v>0</v>
      </c>
      <c r="AB36" s="395">
        <f t="shared" si="9"/>
        <v>0</v>
      </c>
      <c r="AE36" s="233">
        <f t="shared" si="27"/>
        <v>2040</v>
      </c>
      <c r="AF36" s="278">
        <f t="shared" si="10"/>
        <v>0</v>
      </c>
      <c r="AG36" s="237">
        <f t="shared" si="11"/>
        <v>0</v>
      </c>
      <c r="AH36" s="395">
        <f t="shared" si="40"/>
        <v>0</v>
      </c>
      <c r="AJ36" s="257">
        <f t="shared" si="50"/>
        <v>0</v>
      </c>
      <c r="AK36" s="257">
        <f t="shared" si="50"/>
        <v>0</v>
      </c>
      <c r="AL36" s="396">
        <f t="shared" si="12"/>
        <v>0</v>
      </c>
      <c r="AN36" s="397">
        <f t="shared" si="13"/>
        <v>0</v>
      </c>
      <c r="AQ36" s="233">
        <f t="shared" si="29"/>
        <v>2040</v>
      </c>
      <c r="AR36" s="278">
        <f t="shared" si="14"/>
        <v>0</v>
      </c>
      <c r="AS36" s="278">
        <f t="shared" si="15"/>
        <v>0</v>
      </c>
      <c r="AT36" s="289">
        <f t="shared" si="16"/>
        <v>6.2E-2</v>
      </c>
      <c r="AU36" s="283">
        <f t="shared" si="47"/>
        <v>0</v>
      </c>
      <c r="AV36" s="286">
        <f t="shared" si="17"/>
        <v>0.621</v>
      </c>
      <c r="AW36" s="278">
        <f t="shared" si="18"/>
        <v>0</v>
      </c>
      <c r="AX36" s="260"/>
      <c r="AY36" s="398"/>
      <c r="AZ36" s="395">
        <f t="shared" si="41"/>
        <v>0</v>
      </c>
      <c r="BA36" s="246"/>
      <c r="BB36" s="278">
        <v>0</v>
      </c>
      <c r="BC36" s="278">
        <v>0</v>
      </c>
      <c r="BD36" s="399">
        <f t="shared" si="30"/>
        <v>0</v>
      </c>
      <c r="BE36" s="395">
        <f t="shared" si="19"/>
        <v>0</v>
      </c>
      <c r="BH36" s="233">
        <f t="shared" si="31"/>
        <v>2040</v>
      </c>
      <c r="BI36" s="278">
        <v>0</v>
      </c>
      <c r="BJ36" s="393">
        <f t="shared" si="20"/>
        <v>0</v>
      </c>
      <c r="BK36" s="263">
        <f t="shared" si="32"/>
        <v>13.565</v>
      </c>
      <c r="BL36" s="278">
        <f t="shared" si="42"/>
        <v>0</v>
      </c>
      <c r="BM36" s="263">
        <f t="shared" si="21"/>
        <v>0.27</v>
      </c>
      <c r="BN36" s="283">
        <f t="shared" si="48"/>
        <v>0</v>
      </c>
      <c r="BO36" s="400"/>
      <c r="BP36" s="395">
        <f t="shared" si="22"/>
        <v>0</v>
      </c>
      <c r="BR36" s="395">
        <f t="shared" si="49"/>
        <v>0</v>
      </c>
      <c r="BS36" s="395"/>
      <c r="BT36" s="395">
        <f t="shared" si="33"/>
        <v>0</v>
      </c>
      <c r="BW36" s="233">
        <f t="shared" si="34"/>
        <v>2040</v>
      </c>
      <c r="BX36" s="278">
        <f t="shared" si="23"/>
        <v>0</v>
      </c>
      <c r="BY36" s="265">
        <f t="shared" si="35"/>
        <v>0</v>
      </c>
      <c r="BZ36" s="266">
        <f t="shared" si="36"/>
        <v>0</v>
      </c>
      <c r="CA36" s="395">
        <f t="shared" si="43"/>
        <v>0</v>
      </c>
      <c r="CC36" s="395">
        <f t="shared" si="51"/>
        <v>0</v>
      </c>
      <c r="CD36" s="395">
        <f t="shared" si="51"/>
        <v>0</v>
      </c>
      <c r="CE36" s="395">
        <f t="shared" si="44"/>
        <v>0</v>
      </c>
      <c r="CF36" s="395"/>
      <c r="CG36" s="395">
        <f t="shared" si="45"/>
        <v>0</v>
      </c>
      <c r="DB36" s="178"/>
    </row>
    <row r="37" spans="1:106">
      <c r="A37" s="176" t="s">
        <v>277</v>
      </c>
      <c r="C37" s="221">
        <f>+'Gas Input Table Summary'!$D$25</f>
        <v>0</v>
      </c>
      <c r="E37" s="234"/>
      <c r="F37" s="298"/>
      <c r="H37" s="234"/>
      <c r="M37" s="184"/>
      <c r="N37" s="176"/>
      <c r="R37" s="179"/>
      <c r="T37" s="303"/>
      <c r="V37" s="401"/>
      <c r="X37" s="191"/>
      <c r="Y37" s="191"/>
      <c r="Z37" s="191"/>
      <c r="AA37" s="184"/>
      <c r="AB37" s="184"/>
      <c r="AF37" s="184"/>
      <c r="AH37" s="184"/>
      <c r="AN37" s="184"/>
      <c r="AR37" s="184"/>
      <c r="AU37" s="262"/>
      <c r="AW37" s="262"/>
      <c r="AY37" s="262"/>
      <c r="AZ37" s="262"/>
      <c r="BB37" s="191"/>
      <c r="BC37" s="238"/>
      <c r="BG37" s="183"/>
      <c r="BJ37" s="402"/>
      <c r="BP37" s="184"/>
      <c r="BT37" s="401"/>
      <c r="BV37" s="183"/>
      <c r="BY37" s="402"/>
      <c r="CA37" s="184"/>
      <c r="CG37" s="401"/>
      <c r="DB37" s="178">
        <f>$J22</f>
        <v>9</v>
      </c>
    </row>
    <row r="38" spans="1:106">
      <c r="C38" s="221"/>
      <c r="E38" s="301" t="s">
        <v>299</v>
      </c>
      <c r="F38" s="234"/>
      <c r="H38" s="302">
        <f>+'Gas Input Table Summary'!D59</f>
        <v>0.21</v>
      </c>
      <c r="J38" s="179"/>
      <c r="K38" s="176" t="s">
        <v>300</v>
      </c>
      <c r="M38" s="265">
        <f>SUM(M14:M36)</f>
        <v>86280</v>
      </c>
      <c r="N38" s="176"/>
      <c r="R38" s="179"/>
      <c r="S38" s="232"/>
      <c r="T38" s="303"/>
      <c r="V38" s="232">
        <f>SUM(V14:V36)</f>
        <v>445862</v>
      </c>
      <c r="X38" s="220"/>
      <c r="Y38" s="220"/>
      <c r="Z38" s="220"/>
      <c r="AA38" s="220">
        <f>SUM(AA14:AA36)</f>
        <v>248962</v>
      </c>
      <c r="AB38" s="220">
        <f>SUM(AB14:AB36)</f>
        <v>196900</v>
      </c>
      <c r="AD38" s="180" t="s">
        <v>301</v>
      </c>
      <c r="AE38" s="265"/>
      <c r="AF38" s="220"/>
      <c r="AG38" s="220"/>
      <c r="AH38" s="220">
        <f>SUM(AH14:AH36)</f>
        <v>445862</v>
      </c>
      <c r="AL38" s="220">
        <f>SUM(AL14:AL36)</f>
        <v>74995</v>
      </c>
      <c r="AN38" s="220">
        <f>SUM(AN14:AN36)</f>
        <v>370867</v>
      </c>
      <c r="AP38" s="180" t="s">
        <v>301</v>
      </c>
      <c r="AQ38" s="265"/>
      <c r="AR38" s="220"/>
      <c r="AS38" s="220"/>
      <c r="AU38" s="256"/>
      <c r="AW38" s="256"/>
      <c r="AY38" s="256"/>
      <c r="AZ38" s="304">
        <f>SUM(AZ14:AZ36)</f>
        <v>622419</v>
      </c>
      <c r="BB38" s="220"/>
      <c r="BC38" s="220"/>
      <c r="BD38" s="220">
        <f>SUM(BD14:BD36)</f>
        <v>273538</v>
      </c>
      <c r="BE38" s="220">
        <f>SUM(BE14:BE36)</f>
        <v>348881</v>
      </c>
      <c r="BG38" s="305" t="s">
        <v>300</v>
      </c>
      <c r="BI38" s="220"/>
      <c r="BJ38" s="265">
        <f>SUM(BJ14:BJ36)</f>
        <v>86280</v>
      </c>
      <c r="BK38" s="303"/>
      <c r="BL38" s="220"/>
      <c r="BN38" s="220"/>
      <c r="BO38" s="220"/>
      <c r="BP38" s="220">
        <f>SUM(BP14:BP36)</f>
        <v>1435559</v>
      </c>
      <c r="BR38" s="220">
        <f>SUM(BR14:BR36)</f>
        <v>267243</v>
      </c>
      <c r="BS38" s="220"/>
      <c r="BT38" s="220">
        <f>SUM(BT14:BT36)</f>
        <v>1168316</v>
      </c>
      <c r="BX38" s="220"/>
      <c r="BY38" s="265"/>
      <c r="BZ38" s="305" t="s">
        <v>300</v>
      </c>
      <c r="CA38" s="220">
        <f>SUM(CA14:CA36)</f>
        <v>581064</v>
      </c>
      <c r="CC38" s="220"/>
      <c r="CD38" s="220"/>
      <c r="CE38" s="220">
        <f>SUM(CE14:CE36)</f>
        <v>273538</v>
      </c>
      <c r="CF38" s="220"/>
      <c r="CG38" s="220">
        <f>SUM(CG14:CG36)</f>
        <v>307526</v>
      </c>
      <c r="DB38" s="178"/>
    </row>
    <row r="39" spans="1:106">
      <c r="A39" s="180" t="s">
        <v>302</v>
      </c>
      <c r="C39" s="224">
        <f>+'Gas Input Table Summary'!$D$26</f>
        <v>9.69E-2</v>
      </c>
      <c r="E39" s="306" t="s">
        <v>303</v>
      </c>
      <c r="M39" s="265"/>
      <c r="N39" s="176"/>
      <c r="R39" s="179"/>
      <c r="S39" s="307"/>
      <c r="T39" s="184" t="s">
        <v>304</v>
      </c>
      <c r="V39" s="307">
        <f>ROUND(V14+NPV($C$41,V15:V36),0)</f>
        <v>234452</v>
      </c>
      <c r="X39" s="220"/>
      <c r="Y39" s="220"/>
      <c r="Z39" s="220"/>
      <c r="AA39" s="220">
        <f>ROUND(AA14+NPV($C$41,AA15:AA36),0)</f>
        <v>164828</v>
      </c>
      <c r="AB39" s="220">
        <f>ROUND(AB14+NPV($C$41,AB15:AB36),0)</f>
        <v>69624</v>
      </c>
      <c r="AF39" s="220"/>
      <c r="AG39" s="180" t="s">
        <v>304</v>
      </c>
      <c r="AH39" s="220">
        <f>ROUND(AH14+NPV($C$41,AH15:AH36),0)</f>
        <v>234452</v>
      </c>
      <c r="AL39" s="220">
        <f>ROUND(AL14+NPV($C$41,AL15:AL36),0)</f>
        <v>74995</v>
      </c>
      <c r="AN39" s="220">
        <f>+AH39-AL39</f>
        <v>159457</v>
      </c>
      <c r="AR39" s="220"/>
      <c r="AS39" s="220"/>
      <c r="AU39" s="256"/>
      <c r="AW39" s="180" t="s">
        <v>304</v>
      </c>
      <c r="AY39" s="256"/>
      <c r="AZ39" s="220">
        <f>ROUND(AZ14+NPV($C$43,AZ15:AZ36),0)</f>
        <v>477927</v>
      </c>
      <c r="BB39" s="220"/>
      <c r="BC39" s="220"/>
      <c r="BD39" s="220">
        <f>ROUND(BD14+NPV($C$43,BD15:BD36),0)</f>
        <v>273538</v>
      </c>
      <c r="BE39" s="220">
        <f>AZ39-BD39</f>
        <v>204389</v>
      </c>
      <c r="BG39" s="183"/>
      <c r="BI39" s="220"/>
      <c r="BL39" s="220"/>
      <c r="BN39" s="220" t="s">
        <v>305</v>
      </c>
      <c r="BO39" s="220"/>
      <c r="BP39" s="220">
        <f>ROUND(BP14+NPV($C$39,BP15:BP36),0)</f>
        <v>657205</v>
      </c>
      <c r="BR39" s="220">
        <f>ROUND(BR14+NPV($C$39,BR15:BR36),0)</f>
        <v>267243</v>
      </c>
      <c r="BS39" s="220"/>
      <c r="BT39" s="265">
        <f>ROUND(BT14+NPV($C$39,BT15:BT36),0)</f>
        <v>389962</v>
      </c>
      <c r="BV39" s="183"/>
      <c r="BX39" s="220"/>
      <c r="BZ39" s="220" t="s">
        <v>305</v>
      </c>
      <c r="CA39" s="220">
        <f>ROUND(CA14+NPV($C$41,CA15:CA36),0)</f>
        <v>304229</v>
      </c>
      <c r="CC39" s="220"/>
      <c r="CD39" s="220"/>
      <c r="CE39" s="220">
        <f>ROUND(CE14+NPV($C$41,CE15:CE36),0)</f>
        <v>273538</v>
      </c>
      <c r="CF39" s="220"/>
      <c r="CG39" s="265">
        <f>ROUND(CG14+NPV($C$41,CG15:CG36),0)</f>
        <v>30691</v>
      </c>
      <c r="DB39" s="178"/>
    </row>
    <row r="40" spans="1:106">
      <c r="A40" s="180"/>
      <c r="C40" s="224"/>
      <c r="F40" s="236"/>
      <c r="M40" s="265"/>
      <c r="N40" s="176"/>
      <c r="R40" s="179"/>
      <c r="T40" s="303"/>
      <c r="V40" s="238"/>
      <c r="X40" s="180" t="s">
        <v>216</v>
      </c>
      <c r="Z40" s="265"/>
      <c r="AA40" s="265"/>
      <c r="AB40" s="238"/>
      <c r="AF40" s="265"/>
      <c r="AH40" s="265"/>
      <c r="AI40" s="265"/>
      <c r="AR40" s="265"/>
      <c r="AY40" s="265"/>
      <c r="AZ40" s="265"/>
      <c r="BA40" s="265"/>
      <c r="BB40" s="265"/>
      <c r="BC40" s="265"/>
      <c r="BD40" s="265"/>
      <c r="BE40" s="265"/>
      <c r="BF40" s="265"/>
      <c r="BG40" s="183"/>
      <c r="BI40" s="220"/>
      <c r="BP40" s="265"/>
      <c r="BS40" s="265"/>
      <c r="BU40" s="265"/>
      <c r="BV40" s="183"/>
      <c r="BX40" s="220"/>
      <c r="CA40" s="265"/>
      <c r="CE40" s="242"/>
      <c r="CF40" s="265"/>
      <c r="DB40" s="178">
        <f>$J23</f>
        <v>10</v>
      </c>
    </row>
    <row r="41" spans="1:106">
      <c r="A41" s="180" t="s">
        <v>306</v>
      </c>
      <c r="C41" s="224">
        <f>+'Gas Input Table Summary'!$D$27</f>
        <v>7.2160000000000002E-2</v>
      </c>
      <c r="E41" s="308" t="s">
        <v>307</v>
      </c>
      <c r="F41" s="309" t="s">
        <v>308</v>
      </c>
      <c r="G41" s="310" t="s">
        <v>309</v>
      </c>
      <c r="K41" s="180" t="s">
        <v>310</v>
      </c>
      <c r="M41" s="265"/>
      <c r="N41" s="220">
        <f>AB39</f>
        <v>69624</v>
      </c>
      <c r="Q41" s="220"/>
      <c r="R41" s="179"/>
      <c r="T41" s="303"/>
      <c r="U41" s="303"/>
      <c r="V41" s="265"/>
      <c r="X41" s="180" t="s">
        <v>216</v>
      </c>
      <c r="Z41" s="265"/>
      <c r="AA41" s="265"/>
      <c r="AB41" s="238"/>
      <c r="AD41" s="180" t="s">
        <v>310</v>
      </c>
      <c r="AF41" s="265"/>
      <c r="AG41" s="220">
        <f>AN39</f>
        <v>159457</v>
      </c>
      <c r="AH41" s="220"/>
      <c r="AI41" s="265"/>
      <c r="AM41" s="265"/>
      <c r="AP41" s="180" t="s">
        <v>310</v>
      </c>
      <c r="AR41" s="265"/>
      <c r="AS41" s="220">
        <f>BE39</f>
        <v>204389</v>
      </c>
      <c r="AU41" s="220"/>
      <c r="AW41" s="220"/>
      <c r="AY41" s="265"/>
      <c r="AZ41" s="265"/>
      <c r="BA41" s="311"/>
      <c r="BB41" s="265"/>
      <c r="BC41" s="265"/>
      <c r="BD41" s="265"/>
      <c r="BF41" s="265"/>
      <c r="BG41" s="180" t="s">
        <v>310</v>
      </c>
      <c r="BJ41" s="220">
        <f>BT39</f>
        <v>389962</v>
      </c>
      <c r="BK41" s="220"/>
      <c r="BP41" s="265"/>
      <c r="BS41" s="265"/>
      <c r="BT41" s="265"/>
      <c r="BU41" s="265"/>
      <c r="BV41" s="180" t="s">
        <v>310</v>
      </c>
      <c r="BY41" s="220">
        <f>CG39</f>
        <v>30691</v>
      </c>
      <c r="BZ41" s="220"/>
      <c r="CA41" s="265"/>
      <c r="CF41" s="265"/>
      <c r="CG41" s="265"/>
      <c r="DB41" s="178">
        <f>$J24</f>
        <v>11</v>
      </c>
    </row>
    <row r="42" spans="1:106" ht="13.5" thickBot="1">
      <c r="E42" s="312" t="s">
        <v>205</v>
      </c>
      <c r="F42" s="313">
        <f>N41</f>
        <v>69624</v>
      </c>
      <c r="G42" s="314">
        <f>N42</f>
        <v>1.42</v>
      </c>
      <c r="K42" s="180" t="s">
        <v>311</v>
      </c>
      <c r="N42" s="315">
        <f>ROUND(V39/AA39,2)</f>
        <v>1.42</v>
      </c>
      <c r="Q42" s="303"/>
      <c r="R42" s="179"/>
      <c r="AB42" s="238"/>
      <c r="AD42" s="180" t="s">
        <v>311</v>
      </c>
      <c r="AF42" s="303"/>
      <c r="AG42" s="316">
        <f>ROUND(AH39/AL39,2)</f>
        <v>3.13</v>
      </c>
      <c r="AH42" s="303"/>
      <c r="AP42" s="180" t="s">
        <v>311</v>
      </c>
      <c r="AR42" s="303"/>
      <c r="AS42" s="316">
        <f>ROUND(AZ39/BD39,2)</f>
        <v>1.75</v>
      </c>
      <c r="AU42" s="303"/>
      <c r="AW42" s="303"/>
      <c r="AZ42" s="176"/>
      <c r="BD42" s="265"/>
      <c r="BG42" s="180" t="s">
        <v>311</v>
      </c>
      <c r="BJ42" s="316">
        <f>ROUND(BP39/BR39,2)</f>
        <v>2.46</v>
      </c>
      <c r="BK42" s="303"/>
      <c r="BV42" s="180" t="s">
        <v>311</v>
      </c>
      <c r="BY42" s="316">
        <f>ROUND(CA39/CE39,2)</f>
        <v>1.1100000000000001</v>
      </c>
      <c r="BZ42" s="303"/>
      <c r="DB42" s="178">
        <f>$J25</f>
        <v>12</v>
      </c>
    </row>
    <row r="43" spans="1:106" ht="13.5" thickTop="1">
      <c r="A43" s="176" t="s">
        <v>312</v>
      </c>
      <c r="C43" s="224">
        <f>+'Gas Input Table Summary'!$D$28</f>
        <v>2.6800000000000001E-2</v>
      </c>
      <c r="E43" s="317" t="s">
        <v>206</v>
      </c>
      <c r="F43" s="232">
        <f>AG41</f>
        <v>159457</v>
      </c>
      <c r="G43" s="318">
        <f>AG42</f>
        <v>3.13</v>
      </c>
      <c r="J43" s="319"/>
      <c r="K43" s="320"/>
      <c r="L43" s="319"/>
      <c r="M43" s="319"/>
      <c r="N43" s="319"/>
      <c r="O43" s="319"/>
      <c r="Q43" s="319"/>
      <c r="R43" s="321"/>
      <c r="S43" s="319"/>
      <c r="T43" s="319"/>
      <c r="U43" s="319"/>
      <c r="V43" s="319"/>
      <c r="W43" s="319"/>
      <c r="X43" s="319"/>
      <c r="AB43" s="238"/>
      <c r="AD43" s="180"/>
      <c r="AM43" s="322"/>
      <c r="AN43" s="180"/>
      <c r="AP43" s="180"/>
      <c r="AZ43" s="176"/>
      <c r="BB43" s="322"/>
      <c r="BE43" s="180"/>
      <c r="BG43" s="183"/>
      <c r="BV43" s="183"/>
      <c r="CI43" s="246"/>
      <c r="DB43" s="178">
        <f>$J26</f>
        <v>13</v>
      </c>
    </row>
    <row r="44" spans="1:106">
      <c r="E44" s="323" t="s">
        <v>207</v>
      </c>
      <c r="F44" s="232">
        <f>AS41</f>
        <v>204389</v>
      </c>
      <c r="G44" s="318">
        <f>AS42</f>
        <v>1.75</v>
      </c>
      <c r="J44" s="324" t="s">
        <v>313</v>
      </c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6"/>
      <c r="AB44" s="238"/>
      <c r="AZ44" s="176"/>
      <c r="BD44" s="183"/>
      <c r="BV44" s="324" t="s">
        <v>313</v>
      </c>
      <c r="BW44" s="325"/>
      <c r="BX44" s="327"/>
      <c r="BY44" s="327"/>
      <c r="BZ44" s="328"/>
      <c r="CI44" s="246"/>
      <c r="DB44" s="178"/>
    </row>
    <row r="45" spans="1:106">
      <c r="A45" s="180" t="s">
        <v>314</v>
      </c>
      <c r="C45" s="329">
        <f>+'Gas Input Table Summary'!$D$29</f>
        <v>2017</v>
      </c>
      <c r="E45" s="317" t="s">
        <v>208</v>
      </c>
      <c r="F45" s="232">
        <f>BJ41</f>
        <v>389962</v>
      </c>
      <c r="G45" s="318">
        <f>BJ42</f>
        <v>2.46</v>
      </c>
      <c r="J45" s="330" t="s">
        <v>259</v>
      </c>
      <c r="K45" s="331" t="s">
        <v>315</v>
      </c>
      <c r="L45" s="299"/>
      <c r="M45" s="299"/>
      <c r="N45" s="299"/>
      <c r="O45" s="299"/>
      <c r="P45" s="299"/>
      <c r="Q45" s="299"/>
      <c r="R45" s="299"/>
      <c r="S45" s="299"/>
      <c r="T45" s="332" t="s">
        <v>267</v>
      </c>
      <c r="U45" s="331" t="s">
        <v>316</v>
      </c>
      <c r="V45" s="299"/>
      <c r="W45" s="299"/>
      <c r="X45" s="333"/>
      <c r="AB45" s="238"/>
      <c r="AD45" s="324" t="s">
        <v>313</v>
      </c>
      <c r="AE45" s="325"/>
      <c r="AF45" s="327"/>
      <c r="AG45" s="327"/>
      <c r="AH45" s="328"/>
      <c r="AI45" s="328"/>
      <c r="AJ45" s="328"/>
      <c r="AK45" s="328"/>
      <c r="AN45" s="180"/>
      <c r="AP45" s="324" t="s">
        <v>313</v>
      </c>
      <c r="AQ45" s="325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8"/>
      <c r="BG45" s="324" t="s">
        <v>313</v>
      </c>
      <c r="BH45" s="325"/>
      <c r="BI45" s="327"/>
      <c r="BJ45" s="327"/>
      <c r="BK45" s="327"/>
      <c r="BL45" s="327"/>
      <c r="BM45" s="327"/>
      <c r="BN45" s="327"/>
      <c r="BO45" s="334"/>
      <c r="BP45" s="327"/>
      <c r="BQ45" s="327"/>
      <c r="BR45" s="327"/>
      <c r="BS45" s="327"/>
      <c r="BT45" s="328"/>
      <c r="BV45" s="335" t="s">
        <v>259</v>
      </c>
      <c r="BW45" s="331" t="s">
        <v>317</v>
      </c>
      <c r="BX45" s="299"/>
      <c r="BY45" s="299"/>
      <c r="BZ45" s="333"/>
      <c r="CA45" s="336" t="s">
        <v>216</v>
      </c>
      <c r="CB45" s="336"/>
      <c r="CC45" s="336"/>
      <c r="CD45" s="336"/>
      <c r="CE45" s="336"/>
      <c r="CI45" s="246"/>
      <c r="DB45" s="178"/>
    </row>
    <row r="46" spans="1:106">
      <c r="C46" s="183"/>
      <c r="E46" s="337" t="s">
        <v>209</v>
      </c>
      <c r="F46" s="338">
        <f>BY41</f>
        <v>30691</v>
      </c>
      <c r="G46" s="339">
        <f>BY42</f>
        <v>1.1100000000000001</v>
      </c>
      <c r="J46" s="340" t="s">
        <v>260</v>
      </c>
      <c r="K46" s="341" t="s">
        <v>318</v>
      </c>
      <c r="L46" s="191"/>
      <c r="M46" s="191"/>
      <c r="N46" s="191"/>
      <c r="O46" s="191"/>
      <c r="P46" s="191"/>
      <c r="Q46" s="191"/>
      <c r="R46" s="191"/>
      <c r="S46" s="191"/>
      <c r="T46" s="342" t="s">
        <v>268</v>
      </c>
      <c r="U46" s="341" t="s">
        <v>319</v>
      </c>
      <c r="V46" s="191"/>
      <c r="W46" s="191"/>
      <c r="X46" s="343"/>
      <c r="AB46" s="184"/>
      <c r="AD46" s="330" t="s">
        <v>259</v>
      </c>
      <c r="AE46" s="331" t="s">
        <v>317</v>
      </c>
      <c r="AF46" s="299"/>
      <c r="AG46" s="299"/>
      <c r="AH46" s="299"/>
      <c r="AI46" s="299"/>
      <c r="AJ46" s="299"/>
      <c r="AK46" s="333"/>
      <c r="AN46" s="180"/>
      <c r="AP46" s="344" t="s">
        <v>259</v>
      </c>
      <c r="AQ46" s="331" t="s">
        <v>317</v>
      </c>
      <c r="AR46" s="299"/>
      <c r="AS46" s="299"/>
      <c r="AU46" s="299"/>
      <c r="AW46" s="342" t="s">
        <v>266</v>
      </c>
      <c r="AZ46" s="228" t="s">
        <v>320</v>
      </c>
      <c r="BA46" s="191"/>
      <c r="BC46" s="191"/>
      <c r="BD46" s="299"/>
      <c r="BE46" s="333"/>
      <c r="BG46" s="335" t="s">
        <v>259</v>
      </c>
      <c r="BH46" s="331" t="s">
        <v>321</v>
      </c>
      <c r="BI46" s="299"/>
      <c r="BJ46" s="299"/>
      <c r="BK46" s="299"/>
      <c r="BL46" s="300" t="s">
        <v>265</v>
      </c>
      <c r="BM46" s="345" t="s">
        <v>322</v>
      </c>
      <c r="BN46" s="299"/>
      <c r="BO46" s="299"/>
      <c r="BP46" s="299"/>
      <c r="BQ46" s="299"/>
      <c r="BR46" s="299"/>
      <c r="BS46" s="299"/>
      <c r="BT46" s="333"/>
      <c r="BV46" s="346" t="s">
        <v>260</v>
      </c>
      <c r="BW46" s="341" t="s">
        <v>323</v>
      </c>
      <c r="BX46" s="191"/>
      <c r="BY46" s="191"/>
      <c r="BZ46" s="343"/>
      <c r="CI46" s="246"/>
      <c r="DB46" s="178"/>
    </row>
    <row r="47" spans="1:106">
      <c r="A47" s="180" t="s">
        <v>324</v>
      </c>
      <c r="C47" s="329">
        <f>+'Total Program Inputs'!B6</f>
        <v>2018</v>
      </c>
      <c r="J47" s="340" t="s">
        <v>261</v>
      </c>
      <c r="K47" s="347" t="s">
        <v>325</v>
      </c>
      <c r="L47" s="191"/>
      <c r="M47" s="191"/>
      <c r="N47" s="191"/>
      <c r="O47" s="191"/>
      <c r="P47" s="191"/>
      <c r="Q47" s="191"/>
      <c r="R47" s="191"/>
      <c r="S47" s="191"/>
      <c r="T47" s="342" t="s">
        <v>269</v>
      </c>
      <c r="U47" s="341" t="s">
        <v>326</v>
      </c>
      <c r="V47" s="191"/>
      <c r="W47" s="191"/>
      <c r="X47" s="343"/>
      <c r="AB47" s="220"/>
      <c r="AD47" s="340" t="s">
        <v>260</v>
      </c>
      <c r="AE47" s="347" t="s">
        <v>323</v>
      </c>
      <c r="AF47" s="191"/>
      <c r="AG47" s="191"/>
      <c r="AH47" s="191"/>
      <c r="AI47" s="191"/>
      <c r="AJ47" s="191"/>
      <c r="AK47" s="343"/>
      <c r="AP47" s="348" t="s">
        <v>265</v>
      </c>
      <c r="AQ47" s="341" t="s">
        <v>323</v>
      </c>
      <c r="AR47" s="191"/>
      <c r="AS47" s="191"/>
      <c r="AU47" s="191"/>
      <c r="AW47" s="342" t="s">
        <v>267</v>
      </c>
      <c r="AZ47" s="347" t="s">
        <v>327</v>
      </c>
      <c r="BA47" s="191"/>
      <c r="BC47" s="191"/>
      <c r="BD47" s="191"/>
      <c r="BE47" s="343"/>
      <c r="BG47" s="346" t="s">
        <v>260</v>
      </c>
      <c r="BH47" s="341" t="s">
        <v>328</v>
      </c>
      <c r="BI47" s="191"/>
      <c r="BJ47" s="191"/>
      <c r="BK47" s="191"/>
      <c r="BL47" s="203" t="s">
        <v>266</v>
      </c>
      <c r="BM47" s="349" t="s">
        <v>329</v>
      </c>
      <c r="BN47" s="191"/>
      <c r="BO47" s="336"/>
      <c r="BP47" s="336"/>
      <c r="BQ47" s="336"/>
      <c r="BR47" s="336"/>
      <c r="BS47" s="191"/>
      <c r="BT47" s="343"/>
      <c r="BV47" s="346" t="s">
        <v>261</v>
      </c>
      <c r="BW47" s="341" t="s">
        <v>330</v>
      </c>
      <c r="BX47" s="218"/>
      <c r="BY47" s="218"/>
      <c r="BZ47" s="343"/>
      <c r="CI47" s="246"/>
      <c r="DB47" s="178"/>
    </row>
    <row r="48" spans="1:106">
      <c r="A48" s="180"/>
      <c r="C48" s="233"/>
      <c r="J48" s="340" t="s">
        <v>262</v>
      </c>
      <c r="K48" s="341" t="s">
        <v>331</v>
      </c>
      <c r="L48" s="191"/>
      <c r="M48" s="191"/>
      <c r="N48" s="191"/>
      <c r="O48" s="191"/>
      <c r="P48" s="191"/>
      <c r="Q48" s="191"/>
      <c r="R48" s="191"/>
      <c r="S48" s="191"/>
      <c r="T48" s="342" t="s">
        <v>270</v>
      </c>
      <c r="U48" s="268" t="s">
        <v>332</v>
      </c>
      <c r="V48" s="191"/>
      <c r="W48" s="191"/>
      <c r="X48" s="343"/>
      <c r="AB48" s="265"/>
      <c r="AD48" s="340" t="s">
        <v>261</v>
      </c>
      <c r="AE48" s="347" t="s">
        <v>333</v>
      </c>
      <c r="AF48" s="191"/>
      <c r="AG48" s="191"/>
      <c r="AH48" s="191"/>
      <c r="AI48" s="191"/>
      <c r="AJ48" s="191"/>
      <c r="AK48" s="343"/>
      <c r="AP48" s="348" t="s">
        <v>261</v>
      </c>
      <c r="AQ48" s="350" t="s">
        <v>334</v>
      </c>
      <c r="AR48" s="218"/>
      <c r="AS48" s="218"/>
      <c r="AU48" s="218"/>
      <c r="AW48" s="342" t="s">
        <v>268</v>
      </c>
      <c r="AZ48" s="347" t="s">
        <v>335</v>
      </c>
      <c r="BA48" s="191"/>
      <c r="BC48" s="191"/>
      <c r="BD48" s="191"/>
      <c r="BE48" s="343"/>
      <c r="BG48" s="346" t="s">
        <v>261</v>
      </c>
      <c r="BH48" s="349" t="s">
        <v>336</v>
      </c>
      <c r="BI48" s="218"/>
      <c r="BJ48" s="218"/>
      <c r="BK48" s="191"/>
      <c r="BL48" s="351" t="s">
        <v>267</v>
      </c>
      <c r="BM48" s="349" t="s">
        <v>337</v>
      </c>
      <c r="BN48" s="191"/>
      <c r="BO48" s="191"/>
      <c r="BP48" s="191"/>
      <c r="BQ48" s="191"/>
      <c r="BR48" s="191"/>
      <c r="BS48" s="191"/>
      <c r="BT48" s="343"/>
      <c r="BV48" s="346" t="s">
        <v>262</v>
      </c>
      <c r="BW48" s="341" t="s">
        <v>338</v>
      </c>
      <c r="BX48" s="218"/>
      <c r="BY48" s="218"/>
      <c r="BZ48" s="343"/>
      <c r="CI48" s="246"/>
      <c r="DB48" s="178"/>
    </row>
    <row r="49" spans="1:108">
      <c r="A49" s="180"/>
      <c r="C49" s="183"/>
      <c r="J49" s="340" t="s">
        <v>263</v>
      </c>
      <c r="K49" s="347" t="s">
        <v>339</v>
      </c>
      <c r="L49" s="191"/>
      <c r="M49" s="191"/>
      <c r="N49" s="191"/>
      <c r="O49" s="211"/>
      <c r="P49" s="191"/>
      <c r="Q49" s="191"/>
      <c r="R49" s="191"/>
      <c r="S49" s="191"/>
      <c r="T49" s="342" t="s">
        <v>271</v>
      </c>
      <c r="U49" s="341" t="s">
        <v>340</v>
      </c>
      <c r="V49" s="191"/>
      <c r="W49" s="191"/>
      <c r="X49" s="343"/>
      <c r="AB49" s="265"/>
      <c r="AD49" s="340" t="s">
        <v>262</v>
      </c>
      <c r="AE49" s="341" t="s">
        <v>341</v>
      </c>
      <c r="AF49" s="191"/>
      <c r="AG49" s="191"/>
      <c r="AH49" s="191"/>
      <c r="AI49" s="191"/>
      <c r="AJ49" s="191"/>
      <c r="AK49" s="343"/>
      <c r="AO49" s="180"/>
      <c r="AP49" s="348" t="s">
        <v>262</v>
      </c>
      <c r="AQ49" s="350" t="s">
        <v>342</v>
      </c>
      <c r="AR49" s="218"/>
      <c r="AS49" s="218"/>
      <c r="AU49" s="218"/>
      <c r="AW49" s="342" t="s">
        <v>269</v>
      </c>
      <c r="AZ49" s="347" t="s">
        <v>343</v>
      </c>
      <c r="BA49" s="191"/>
      <c r="BC49" s="191"/>
      <c r="BD49" s="191"/>
      <c r="BE49" s="343"/>
      <c r="BG49" s="346" t="s">
        <v>262</v>
      </c>
      <c r="BH49" s="350" t="s">
        <v>344</v>
      </c>
      <c r="BI49" s="218"/>
      <c r="BJ49" s="218"/>
      <c r="BK49" s="191"/>
      <c r="BL49" s="191"/>
      <c r="BM49" s="191"/>
      <c r="BN49" s="191"/>
      <c r="BO49" s="191"/>
      <c r="BP49" s="191"/>
      <c r="BQ49" s="191"/>
      <c r="BR49" s="191"/>
      <c r="BS49" s="191"/>
      <c r="BT49" s="343"/>
      <c r="BV49" s="346" t="s">
        <v>263</v>
      </c>
      <c r="BW49" s="341" t="s">
        <v>345</v>
      </c>
      <c r="BX49" s="218"/>
      <c r="BY49" s="218"/>
      <c r="BZ49" s="343"/>
      <c r="CA49" s="191"/>
      <c r="CB49" s="191"/>
      <c r="CC49" s="191"/>
      <c r="CD49" s="191"/>
      <c r="CE49" s="191"/>
      <c r="DB49" s="178">
        <f>$J27</f>
        <v>14</v>
      </c>
    </row>
    <row r="50" spans="1:108">
      <c r="J50" s="340" t="s">
        <v>264</v>
      </c>
      <c r="K50" s="341" t="s">
        <v>346</v>
      </c>
      <c r="L50" s="191"/>
      <c r="M50" s="191"/>
      <c r="N50" s="191"/>
      <c r="O50" s="191"/>
      <c r="P50" s="191"/>
      <c r="Q50" s="191"/>
      <c r="R50" s="191"/>
      <c r="S50" s="191"/>
      <c r="T50" s="342" t="s">
        <v>272</v>
      </c>
      <c r="U50" s="347" t="s">
        <v>347</v>
      </c>
      <c r="V50" s="191"/>
      <c r="W50" s="191"/>
      <c r="X50" s="343"/>
      <c r="AD50" s="340" t="s">
        <v>263</v>
      </c>
      <c r="AE50" s="341" t="s">
        <v>321</v>
      </c>
      <c r="AF50" s="191"/>
      <c r="AG50" s="191"/>
      <c r="AH50" s="191"/>
      <c r="AI50" s="191"/>
      <c r="AJ50" s="191"/>
      <c r="AK50" s="343"/>
      <c r="AP50" s="348" t="s">
        <v>263</v>
      </c>
      <c r="AQ50" s="350" t="s">
        <v>348</v>
      </c>
      <c r="AR50" s="218"/>
      <c r="AS50" s="218"/>
      <c r="AU50" s="218"/>
      <c r="AW50" s="342"/>
      <c r="AZ50" s="176"/>
      <c r="BA50" s="191"/>
      <c r="BC50" s="191"/>
      <c r="BD50" s="191"/>
      <c r="BE50" s="343"/>
      <c r="BG50" s="346" t="s">
        <v>263</v>
      </c>
      <c r="BH50" s="350" t="s">
        <v>349</v>
      </c>
      <c r="BI50" s="218"/>
      <c r="BJ50" s="218"/>
      <c r="BK50" s="191"/>
      <c r="BL50" s="191"/>
      <c r="BM50" s="191"/>
      <c r="BN50" s="191"/>
      <c r="BO50" s="191"/>
      <c r="BP50" s="191"/>
      <c r="BQ50" s="191"/>
      <c r="BR50" s="191"/>
      <c r="BS50" s="191"/>
      <c r="BT50" s="343"/>
      <c r="BV50" s="346" t="s">
        <v>264</v>
      </c>
      <c r="BW50" s="341" t="s">
        <v>350</v>
      </c>
      <c r="BX50" s="218"/>
      <c r="BY50" s="218"/>
      <c r="BZ50" s="343"/>
      <c r="CA50" s="191"/>
      <c r="CB50" s="191"/>
      <c r="CC50" s="191"/>
      <c r="CD50" s="191"/>
      <c r="CE50" s="191"/>
      <c r="DB50" s="178">
        <f>$J28</f>
        <v>15</v>
      </c>
    </row>
    <row r="51" spans="1:108" ht="14.1" customHeight="1">
      <c r="A51" s="191"/>
      <c r="B51" s="191"/>
      <c r="C51" s="191"/>
      <c r="J51" s="340" t="s">
        <v>265</v>
      </c>
      <c r="K51" s="341" t="s">
        <v>351</v>
      </c>
      <c r="L51" s="191"/>
      <c r="M51" s="191"/>
      <c r="N51" s="191"/>
      <c r="O51" s="191"/>
      <c r="P51" s="191"/>
      <c r="Q51" s="191"/>
      <c r="R51" s="191"/>
      <c r="S51" s="191"/>
      <c r="T51" s="342" t="s">
        <v>273</v>
      </c>
      <c r="U51" s="347" t="s">
        <v>352</v>
      </c>
      <c r="V51" s="191"/>
      <c r="W51" s="191"/>
      <c r="X51" s="343"/>
      <c r="AD51" s="340" t="s">
        <v>264</v>
      </c>
      <c r="AE51" s="347" t="s">
        <v>353</v>
      </c>
      <c r="AF51" s="191"/>
      <c r="AG51" s="191"/>
      <c r="AH51" s="191"/>
      <c r="AI51" s="191"/>
      <c r="AJ51" s="191"/>
      <c r="AK51" s="343"/>
      <c r="AP51" s="348" t="s">
        <v>264</v>
      </c>
      <c r="AQ51" s="341" t="s">
        <v>354</v>
      </c>
      <c r="AR51" s="191"/>
      <c r="AS51" s="191"/>
      <c r="AU51" s="191"/>
      <c r="AW51" s="342"/>
      <c r="AZ51" s="176"/>
      <c r="BA51" s="191"/>
      <c r="BC51" s="191"/>
      <c r="BD51" s="191"/>
      <c r="BE51" s="343"/>
      <c r="BG51" s="352" t="s">
        <v>264</v>
      </c>
      <c r="BH51" s="353" t="s">
        <v>355</v>
      </c>
      <c r="BI51" s="354"/>
      <c r="BJ51" s="354"/>
      <c r="BK51" s="208"/>
      <c r="BL51" s="208"/>
      <c r="BM51" s="208"/>
      <c r="BN51" s="208"/>
      <c r="BO51" s="208"/>
      <c r="BP51" s="208"/>
      <c r="BQ51" s="208"/>
      <c r="BR51" s="208"/>
      <c r="BS51" s="208"/>
      <c r="BT51" s="355"/>
      <c r="BV51" s="346" t="s">
        <v>265</v>
      </c>
      <c r="BW51" s="350" t="s">
        <v>356</v>
      </c>
      <c r="BX51" s="218"/>
      <c r="BY51" s="218"/>
      <c r="BZ51" s="343"/>
      <c r="CA51" s="191"/>
      <c r="CB51" s="191"/>
      <c r="CC51" s="191"/>
      <c r="CD51" s="191"/>
      <c r="CE51" s="191"/>
      <c r="DB51" s="178">
        <f>$J29</f>
        <v>16</v>
      </c>
    </row>
    <row r="52" spans="1:108" ht="14.1" customHeight="1">
      <c r="A52" s="356"/>
      <c r="B52" s="191"/>
      <c r="C52" s="357"/>
      <c r="J52" s="358" t="s">
        <v>266</v>
      </c>
      <c r="K52" s="359" t="s">
        <v>357</v>
      </c>
      <c r="L52" s="208"/>
      <c r="M52" s="208"/>
      <c r="N52" s="208"/>
      <c r="O52" s="208"/>
      <c r="P52" s="208"/>
      <c r="Q52" s="208"/>
      <c r="R52" s="208"/>
      <c r="S52" s="208"/>
      <c r="T52" s="360" t="s">
        <v>274</v>
      </c>
      <c r="U52" s="359" t="s">
        <v>358</v>
      </c>
      <c r="V52" s="208"/>
      <c r="W52" s="208"/>
      <c r="X52" s="355"/>
      <c r="AD52" s="337" t="s">
        <v>265</v>
      </c>
      <c r="AE52" s="361" t="s">
        <v>359</v>
      </c>
      <c r="AF52" s="208"/>
      <c r="AG52" s="208"/>
      <c r="AH52" s="208"/>
      <c r="AI52" s="208"/>
      <c r="AJ52" s="208"/>
      <c r="AK52" s="355"/>
      <c r="AP52" s="362" t="s">
        <v>265</v>
      </c>
      <c r="AQ52" s="363" t="s">
        <v>360</v>
      </c>
      <c r="AR52" s="208"/>
      <c r="AS52" s="208"/>
      <c r="AT52" s="208"/>
      <c r="AU52" s="208"/>
      <c r="AV52" s="208"/>
      <c r="AW52" s="360"/>
      <c r="AX52" s="360"/>
      <c r="AY52" s="360"/>
      <c r="AZ52" s="360"/>
      <c r="BA52" s="208"/>
      <c r="BB52" s="208"/>
      <c r="BC52" s="208"/>
      <c r="BD52" s="208"/>
      <c r="BE52" s="355"/>
      <c r="BG52" s="203"/>
      <c r="BH52" s="350"/>
      <c r="BI52" s="218"/>
      <c r="BJ52" s="218"/>
      <c r="BK52" s="191"/>
      <c r="BL52" s="218"/>
      <c r="BM52" s="342"/>
      <c r="BN52" s="191"/>
      <c r="BO52" s="191"/>
      <c r="BP52" s="191"/>
      <c r="BQ52" s="191"/>
      <c r="BR52" s="191"/>
      <c r="BV52" s="352" t="s">
        <v>266</v>
      </c>
      <c r="BW52" s="364" t="s">
        <v>361</v>
      </c>
      <c r="BX52" s="208"/>
      <c r="BY52" s="208"/>
      <c r="BZ52" s="355"/>
      <c r="CA52" s="191"/>
      <c r="CB52" s="191"/>
      <c r="CC52" s="191"/>
      <c r="CD52" s="191"/>
      <c r="CE52" s="191"/>
      <c r="CL52" s="303"/>
      <c r="DB52" s="265"/>
    </row>
    <row r="53" spans="1:108" ht="14.1" customHeight="1">
      <c r="A53" s="191"/>
      <c r="B53" s="191"/>
      <c r="C53" s="356"/>
      <c r="AD53" s="342"/>
      <c r="AE53" s="191"/>
      <c r="AF53" s="191"/>
      <c r="AG53" s="191"/>
      <c r="AH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G53" s="203"/>
      <c r="BH53" s="349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V53" s="351"/>
      <c r="BW53" s="191"/>
      <c r="BX53" s="218"/>
      <c r="BY53" s="218"/>
      <c r="BZ53" s="218"/>
      <c r="CA53" s="191"/>
      <c r="CB53" s="191"/>
      <c r="CC53" s="191"/>
      <c r="CD53" s="191"/>
      <c r="CE53" s="191"/>
      <c r="CL53" s="220"/>
      <c r="DD53" s="265"/>
    </row>
    <row r="54" spans="1:108" ht="14.1" customHeight="1">
      <c r="C54" s="365"/>
      <c r="K54" s="275"/>
      <c r="N54" s="176"/>
      <c r="R54" s="179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G54" s="351"/>
      <c r="BH54" s="349"/>
      <c r="BI54" s="218"/>
      <c r="BJ54" s="218"/>
      <c r="BK54" s="218"/>
      <c r="BL54" s="218"/>
      <c r="BM54" s="191"/>
      <c r="BN54" s="191"/>
    </row>
    <row r="55" spans="1:108" ht="14.1" customHeight="1">
      <c r="C55" s="365"/>
      <c r="K55" s="275"/>
      <c r="N55" s="176"/>
      <c r="R55" s="179"/>
      <c r="AB55" s="265"/>
      <c r="AP55" s="342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G55" s="351"/>
      <c r="BH55" s="191"/>
      <c r="BI55" s="218"/>
      <c r="BJ55" s="218"/>
      <c r="BK55" s="218"/>
      <c r="BL55" s="218"/>
      <c r="BM55" s="191"/>
      <c r="BN55" s="191"/>
      <c r="BV55" s="351"/>
      <c r="BW55" s="191"/>
      <c r="BX55" s="218"/>
      <c r="BY55" s="218"/>
      <c r="BZ55" s="218"/>
    </row>
    <row r="56" spans="1:108">
      <c r="C56" s="366"/>
      <c r="K56" s="275"/>
      <c r="N56" s="176"/>
      <c r="R56" s="179"/>
      <c r="AP56" s="367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G56" s="191"/>
      <c r="BH56" s="183"/>
      <c r="BW56" s="183"/>
    </row>
    <row r="57" spans="1:108">
      <c r="C57" s="368"/>
      <c r="N57" s="176"/>
      <c r="R57" s="179"/>
      <c r="AP57" s="367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H57" s="183"/>
      <c r="BW57" s="183"/>
    </row>
    <row r="58" spans="1:108">
      <c r="C58" s="368"/>
      <c r="N58" s="176"/>
      <c r="Q58" s="179"/>
      <c r="AO58" s="356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V58" s="183"/>
    </row>
    <row r="59" spans="1:108">
      <c r="C59" s="369"/>
      <c r="N59" s="176"/>
      <c r="Q59" s="179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V59" s="183"/>
    </row>
    <row r="60" spans="1:108">
      <c r="N60" s="176"/>
      <c r="Q60" s="179"/>
      <c r="AZ60" s="176"/>
      <c r="BV60" s="183"/>
    </row>
    <row r="61" spans="1:108">
      <c r="N61" s="176"/>
      <c r="Q61" s="179"/>
      <c r="AZ61" s="176"/>
      <c r="BV61" s="183"/>
    </row>
    <row r="62" spans="1:108" ht="12" customHeight="1">
      <c r="N62" s="176"/>
      <c r="Q62" s="179"/>
      <c r="AZ62" s="176"/>
      <c r="BV62" s="183"/>
    </row>
    <row r="63" spans="1:108">
      <c r="D63" s="191"/>
      <c r="E63" s="191"/>
      <c r="F63" s="285"/>
      <c r="G63" s="285"/>
      <c r="N63" s="176"/>
      <c r="Q63" s="179"/>
      <c r="AZ63" s="176"/>
      <c r="BV63" s="183"/>
    </row>
    <row r="64" spans="1:108">
      <c r="D64" s="191"/>
      <c r="E64" s="191"/>
      <c r="F64" s="285"/>
      <c r="G64" s="285"/>
      <c r="N64" s="176"/>
      <c r="Q64" s="179"/>
      <c r="AZ64" s="176"/>
      <c r="BV64" s="183"/>
    </row>
    <row r="65" spans="1:74">
      <c r="C65" s="220"/>
      <c r="D65" s="191"/>
      <c r="E65" s="191"/>
      <c r="F65" s="191"/>
      <c r="G65" s="191"/>
      <c r="N65" s="176"/>
      <c r="Q65" s="179"/>
      <c r="AZ65" s="176"/>
      <c r="BG65" s="183"/>
      <c r="BV65" s="183"/>
    </row>
    <row r="66" spans="1:74">
      <c r="A66" s="370"/>
      <c r="B66" s="180"/>
      <c r="D66" s="191"/>
      <c r="E66" s="191"/>
      <c r="F66" s="191"/>
      <c r="G66" s="191"/>
      <c r="N66" s="176"/>
      <c r="Q66" s="179"/>
      <c r="AZ66" s="176"/>
      <c r="BG66" s="183"/>
      <c r="BV66" s="183"/>
    </row>
    <row r="67" spans="1:74">
      <c r="A67" s="370"/>
      <c r="B67" s="180"/>
      <c r="D67" s="191"/>
      <c r="E67" s="191"/>
      <c r="F67" s="191"/>
      <c r="G67" s="191"/>
      <c r="N67" s="176"/>
      <c r="Q67" s="179"/>
      <c r="AZ67" s="176"/>
      <c r="BG67" s="183"/>
      <c r="BV67" s="183"/>
    </row>
    <row r="68" spans="1:74">
      <c r="N68" s="176"/>
      <c r="Q68" s="179"/>
      <c r="AZ68" s="176"/>
      <c r="BG68" s="183"/>
      <c r="BV68" s="183"/>
    </row>
    <row r="69" spans="1:74">
      <c r="N69" s="176"/>
      <c r="Q69" s="179"/>
      <c r="AZ69" s="176"/>
      <c r="BG69" s="183"/>
      <c r="BV69" s="183"/>
    </row>
    <row r="70" spans="1:74">
      <c r="N70" s="176"/>
      <c r="Q70" s="179"/>
      <c r="AZ70" s="176"/>
      <c r="BG70" s="183"/>
      <c r="BV70" s="183"/>
    </row>
    <row r="71" spans="1:74">
      <c r="N71" s="176"/>
      <c r="Q71" s="179"/>
      <c r="AZ71" s="176"/>
      <c r="BG71" s="183"/>
      <c r="BV71" s="183"/>
    </row>
    <row r="72" spans="1:74">
      <c r="N72" s="176"/>
      <c r="Q72" s="179"/>
      <c r="AZ72" s="176"/>
      <c r="BG72" s="183"/>
      <c r="BV72" s="183"/>
    </row>
    <row r="73" spans="1:74">
      <c r="N73" s="176"/>
      <c r="Q73" s="179"/>
      <c r="AZ73" s="176"/>
      <c r="BG73" s="183"/>
      <c r="BV73" s="183"/>
    </row>
    <row r="74" spans="1:74">
      <c r="N74" s="176"/>
      <c r="Q74" s="179"/>
      <c r="AZ74" s="176"/>
      <c r="BG74" s="183"/>
      <c r="BV74" s="183"/>
    </row>
    <row r="75" spans="1:74">
      <c r="N75" s="176"/>
      <c r="Q75" s="179"/>
      <c r="AZ75" s="176"/>
      <c r="BG75" s="183"/>
      <c r="BV75" s="183"/>
    </row>
    <row r="76" spans="1:74">
      <c r="N76" s="176"/>
      <c r="Q76" s="179"/>
      <c r="AZ76" s="176"/>
      <c r="BG76" s="183"/>
      <c r="BV76" s="183"/>
    </row>
    <row r="77" spans="1:74">
      <c r="N77" s="176"/>
      <c r="Q77" s="179"/>
      <c r="AZ77" s="176"/>
      <c r="BG77" s="183"/>
      <c r="BV77" s="183"/>
    </row>
    <row r="78" spans="1:74">
      <c r="N78" s="176"/>
      <c r="Q78" s="179"/>
      <c r="AZ78" s="176"/>
      <c r="BG78" s="183"/>
      <c r="BV78" s="183"/>
    </row>
    <row r="79" spans="1:74">
      <c r="N79" s="176"/>
      <c r="Q79" s="179"/>
      <c r="AZ79" s="176"/>
      <c r="BG79" s="183"/>
      <c r="BV79" s="183"/>
    </row>
    <row r="80" spans="1:74">
      <c r="N80" s="176"/>
      <c r="Q80" s="179"/>
      <c r="AZ80" s="176"/>
      <c r="BG80" s="183"/>
      <c r="BV80" s="183"/>
    </row>
    <row r="81" spans="6:74">
      <c r="F81" s="322"/>
      <c r="G81" s="322"/>
      <c r="N81" s="176"/>
      <c r="Q81" s="179"/>
      <c r="AZ81" s="176"/>
      <c r="BG81" s="183"/>
      <c r="BV81" s="183"/>
    </row>
    <row r="82" spans="6:74">
      <c r="N82" s="176"/>
      <c r="Q82" s="179"/>
      <c r="AZ82" s="176"/>
      <c r="BG82" s="183"/>
      <c r="BV82" s="183"/>
    </row>
    <row r="83" spans="6:74">
      <c r="N83" s="176"/>
      <c r="Q83" s="179"/>
      <c r="AZ83" s="176"/>
      <c r="BG83" s="183"/>
      <c r="BV83" s="183"/>
    </row>
    <row r="84" spans="6:74">
      <c r="N84" s="176"/>
      <c r="Q84" s="179"/>
      <c r="AZ84" s="176"/>
      <c r="BG84" s="183"/>
      <c r="BV84" s="183"/>
    </row>
    <row r="85" spans="6:74">
      <c r="N85" s="176"/>
      <c r="Q85" s="179"/>
      <c r="AZ85" s="176"/>
      <c r="BG85" s="183"/>
      <c r="BV85" s="183"/>
    </row>
    <row r="86" spans="6:74">
      <c r="N86" s="176"/>
      <c r="Q86" s="179"/>
      <c r="AZ86" s="176"/>
      <c r="BG86" s="183"/>
      <c r="BV86" s="183"/>
    </row>
    <row r="87" spans="6:74">
      <c r="N87" s="176"/>
      <c r="Q87" s="179"/>
      <c r="AZ87" s="176"/>
      <c r="BG87" s="183"/>
      <c r="BV87" s="183"/>
    </row>
    <row r="88" spans="6:74">
      <c r="N88" s="176"/>
      <c r="Q88" s="179"/>
      <c r="AZ88" s="176"/>
      <c r="BG88" s="183"/>
      <c r="BV88" s="183"/>
    </row>
    <row r="89" spans="6:74">
      <c r="N89" s="176"/>
      <c r="Q89" s="179"/>
      <c r="AZ89" s="176"/>
      <c r="BG89" s="183"/>
      <c r="BV89" s="183"/>
    </row>
    <row r="90" spans="6:74">
      <c r="N90" s="176"/>
      <c r="Q90" s="179"/>
      <c r="AZ90" s="176"/>
      <c r="BG90" s="183"/>
      <c r="BV90" s="183"/>
    </row>
    <row r="91" spans="6:74">
      <c r="N91" s="176"/>
      <c r="Q91" s="179"/>
      <c r="AZ91" s="176"/>
      <c r="BG91" s="183"/>
      <c r="BV91" s="183"/>
    </row>
    <row r="92" spans="6:74">
      <c r="N92" s="176"/>
      <c r="Q92" s="179"/>
      <c r="AZ92" s="176"/>
      <c r="BG92" s="183"/>
      <c r="BV92" s="183"/>
    </row>
    <row r="93" spans="6:74">
      <c r="N93" s="176"/>
      <c r="Q93" s="179"/>
      <c r="AZ93" s="176"/>
      <c r="BG93" s="183"/>
      <c r="BV93" s="183"/>
    </row>
    <row r="94" spans="6:74">
      <c r="N94" s="176"/>
      <c r="Q94" s="179"/>
      <c r="AZ94" s="176"/>
      <c r="BG94" s="183"/>
      <c r="BV94" s="183"/>
    </row>
    <row r="95" spans="6:74">
      <c r="N95" s="176"/>
      <c r="Q95" s="179"/>
      <c r="AZ95" s="176"/>
      <c r="BG95" s="183"/>
      <c r="BV95" s="183"/>
    </row>
    <row r="96" spans="6:74">
      <c r="N96" s="176"/>
      <c r="Q96" s="179"/>
      <c r="AZ96" s="176"/>
      <c r="BG96" s="183"/>
      <c r="BV96" s="183"/>
    </row>
    <row r="97" spans="1:74">
      <c r="N97" s="176"/>
      <c r="Q97" s="179"/>
      <c r="AZ97" s="176"/>
      <c r="BG97" s="183"/>
      <c r="BV97" s="183"/>
    </row>
    <row r="98" spans="1:74">
      <c r="N98" s="176"/>
      <c r="Q98" s="179"/>
      <c r="AZ98" s="176"/>
      <c r="BG98" s="183"/>
      <c r="BV98" s="183"/>
    </row>
    <row r="99" spans="1:74">
      <c r="N99" s="176"/>
      <c r="Q99" s="179"/>
      <c r="AZ99" s="176"/>
      <c r="BG99" s="183"/>
      <c r="BV99" s="183"/>
    </row>
    <row r="100" spans="1:74">
      <c r="N100" s="176"/>
      <c r="Q100" s="179"/>
      <c r="AZ100" s="176"/>
      <c r="BG100" s="183"/>
      <c r="BV100" s="183"/>
    </row>
    <row r="101" spans="1:74">
      <c r="N101" s="176"/>
      <c r="Q101" s="179"/>
      <c r="AZ101" s="176"/>
      <c r="BG101" s="183"/>
      <c r="BV101" s="183"/>
    </row>
    <row r="102" spans="1:74">
      <c r="N102" s="176"/>
      <c r="Q102" s="179"/>
      <c r="AZ102" s="176"/>
      <c r="BG102" s="183"/>
      <c r="BV102" s="183"/>
    </row>
    <row r="103" spans="1:74">
      <c r="N103" s="176"/>
      <c r="Q103" s="179"/>
      <c r="AZ103" s="176"/>
      <c r="BG103" s="183"/>
      <c r="BV103" s="183"/>
    </row>
    <row r="104" spans="1:74">
      <c r="N104" s="176"/>
      <c r="Q104" s="179"/>
      <c r="AZ104" s="176"/>
      <c r="BG104" s="183"/>
      <c r="BV104" s="183"/>
    </row>
    <row r="105" spans="1:74">
      <c r="E105" s="371"/>
      <c r="N105" s="176"/>
      <c r="Q105" s="179"/>
      <c r="AZ105" s="176"/>
      <c r="BG105" s="183"/>
      <c r="BV105" s="183"/>
    </row>
    <row r="106" spans="1:74">
      <c r="N106" s="176"/>
      <c r="Q106" s="179"/>
      <c r="AZ106" s="176"/>
      <c r="BG106" s="183"/>
      <c r="BV106" s="183"/>
    </row>
    <row r="107" spans="1:74">
      <c r="N107" s="176"/>
      <c r="Q107" s="179"/>
      <c r="AZ107" s="176"/>
      <c r="BG107" s="183"/>
      <c r="BV107" s="183"/>
    </row>
    <row r="108" spans="1:74">
      <c r="N108" s="176"/>
      <c r="Q108" s="179"/>
      <c r="AZ108" s="176"/>
      <c r="BG108" s="183"/>
      <c r="BV108" s="183"/>
    </row>
    <row r="109" spans="1:74">
      <c r="N109" s="176"/>
      <c r="Q109" s="179"/>
      <c r="AZ109" s="176"/>
      <c r="BG109" s="183"/>
      <c r="BV109" s="183"/>
    </row>
    <row r="110" spans="1:74">
      <c r="N110" s="176"/>
      <c r="Q110" s="179"/>
      <c r="AZ110" s="176"/>
      <c r="BG110" s="183"/>
      <c r="BV110" s="183"/>
    </row>
    <row r="111" spans="1:74">
      <c r="A111" s="370"/>
      <c r="B111" s="180"/>
      <c r="N111" s="176"/>
      <c r="Q111" s="179"/>
      <c r="AZ111" s="176"/>
      <c r="BG111" s="183"/>
      <c r="BV111" s="183"/>
    </row>
    <row r="112" spans="1:74">
      <c r="N112" s="176"/>
      <c r="Q112" s="179"/>
      <c r="AZ112" s="176"/>
      <c r="BG112" s="183"/>
      <c r="BV112" s="183"/>
    </row>
    <row r="113" spans="1:74">
      <c r="N113" s="176"/>
      <c r="Q113" s="179"/>
      <c r="AZ113" s="176"/>
      <c r="BG113" s="183"/>
      <c r="BV113" s="183"/>
    </row>
    <row r="114" spans="1:74">
      <c r="N114" s="176"/>
      <c r="Q114" s="179"/>
      <c r="AZ114" s="176"/>
      <c r="BG114" s="183"/>
      <c r="BV114" s="183"/>
    </row>
    <row r="115" spans="1:74">
      <c r="N115" s="176"/>
      <c r="Q115" s="179"/>
      <c r="AZ115" s="176"/>
      <c r="BG115" s="183"/>
      <c r="BV115" s="183"/>
    </row>
    <row r="116" spans="1:74">
      <c r="N116" s="176"/>
      <c r="Q116" s="179"/>
      <c r="AZ116" s="176"/>
      <c r="BG116" s="183"/>
      <c r="BV116" s="183"/>
    </row>
    <row r="117" spans="1:74">
      <c r="N117" s="176"/>
      <c r="Q117" s="179"/>
      <c r="AZ117" s="176"/>
      <c r="BG117" s="183"/>
      <c r="BV117" s="183"/>
    </row>
    <row r="118" spans="1:74">
      <c r="N118" s="176"/>
      <c r="Q118" s="179"/>
      <c r="AZ118" s="176"/>
      <c r="BG118" s="183"/>
      <c r="BV118" s="183"/>
    </row>
    <row r="119" spans="1:74">
      <c r="N119" s="176"/>
      <c r="Q119" s="179"/>
      <c r="AZ119" s="176"/>
      <c r="BG119" s="183"/>
      <c r="BV119" s="183"/>
    </row>
    <row r="120" spans="1:74">
      <c r="N120" s="176"/>
      <c r="Q120" s="179"/>
      <c r="AZ120" s="176"/>
      <c r="BG120" s="183"/>
      <c r="BV120" s="183"/>
    </row>
    <row r="121" spans="1:74">
      <c r="N121" s="176"/>
      <c r="Q121" s="179"/>
      <c r="AZ121" s="176"/>
      <c r="BG121" s="183"/>
      <c r="BV121" s="183"/>
    </row>
    <row r="122" spans="1:74">
      <c r="N122" s="176"/>
      <c r="Q122" s="179"/>
      <c r="AZ122" s="176"/>
      <c r="BG122" s="183"/>
      <c r="BV122" s="183"/>
    </row>
    <row r="123" spans="1:74">
      <c r="N123" s="176"/>
      <c r="Q123" s="179"/>
      <c r="AZ123" s="176"/>
      <c r="BG123" s="183"/>
      <c r="BV123" s="183"/>
    </row>
    <row r="124" spans="1:74">
      <c r="N124" s="176"/>
      <c r="Q124" s="179"/>
      <c r="AZ124" s="176"/>
      <c r="BG124" s="183"/>
      <c r="BV124" s="183"/>
    </row>
    <row r="125" spans="1:74">
      <c r="N125" s="176"/>
      <c r="Q125" s="179"/>
      <c r="AZ125" s="176"/>
      <c r="BG125" s="183"/>
      <c r="BV125" s="183"/>
    </row>
    <row r="126" spans="1:74">
      <c r="N126" s="176"/>
      <c r="Q126" s="179"/>
      <c r="AZ126" s="176"/>
      <c r="BG126" s="183"/>
      <c r="BV126" s="183"/>
    </row>
    <row r="127" spans="1:74">
      <c r="N127" s="176"/>
      <c r="Q127" s="179"/>
      <c r="AZ127" s="176"/>
      <c r="BG127" s="183"/>
      <c r="BV127" s="183"/>
    </row>
    <row r="128" spans="1:74">
      <c r="A128" s="180"/>
      <c r="N128" s="176"/>
      <c r="Q128" s="179"/>
      <c r="AZ128" s="176"/>
      <c r="BG128" s="183"/>
      <c r="BV128" s="183"/>
    </row>
    <row r="129" spans="1:74">
      <c r="A129" s="180"/>
      <c r="N129" s="176"/>
      <c r="Q129" s="179"/>
      <c r="AZ129" s="176"/>
      <c r="BG129" s="183"/>
      <c r="BV129" s="183"/>
    </row>
    <row r="130" spans="1:74">
      <c r="A130" s="180"/>
      <c r="B130" s="180"/>
      <c r="N130" s="176"/>
      <c r="Q130" s="179"/>
      <c r="AZ130" s="176"/>
      <c r="BG130" s="183"/>
      <c r="BV130" s="183"/>
    </row>
    <row r="131" spans="1:74">
      <c r="N131" s="176"/>
      <c r="Q131" s="179"/>
      <c r="AZ131" s="176"/>
      <c r="BG131" s="183"/>
      <c r="BV131" s="183"/>
    </row>
    <row r="132" spans="1:74">
      <c r="A132" s="180"/>
      <c r="B132" s="180"/>
      <c r="N132" s="176"/>
      <c r="Q132" s="179"/>
      <c r="AZ132" s="176"/>
      <c r="BG132" s="183"/>
      <c r="BV132" s="183"/>
    </row>
    <row r="133" spans="1:74">
      <c r="N133" s="176"/>
      <c r="Q133" s="179"/>
      <c r="AZ133" s="176"/>
      <c r="BG133" s="183"/>
      <c r="BV133" s="183"/>
    </row>
    <row r="134" spans="1:74">
      <c r="A134" s="180"/>
      <c r="B134" s="180"/>
      <c r="N134" s="176"/>
      <c r="Q134" s="179"/>
      <c r="AZ134" s="176"/>
      <c r="BG134" s="183"/>
      <c r="BV134" s="183"/>
    </row>
    <row r="135" spans="1:74">
      <c r="N135" s="176"/>
      <c r="Q135" s="179"/>
      <c r="AZ135" s="176"/>
      <c r="BG135" s="183"/>
      <c r="BV135" s="183"/>
    </row>
    <row r="136" spans="1:74">
      <c r="A136" s="180"/>
      <c r="B136" s="180"/>
      <c r="N136" s="176"/>
      <c r="Q136" s="179"/>
      <c r="AZ136" s="176"/>
      <c r="BG136" s="183"/>
      <c r="BV136" s="183"/>
    </row>
    <row r="137" spans="1:74">
      <c r="N137" s="176"/>
      <c r="Q137" s="179"/>
      <c r="AZ137" s="176"/>
      <c r="BG137" s="183"/>
      <c r="BV137" s="183"/>
    </row>
    <row r="138" spans="1:74">
      <c r="A138" s="180"/>
      <c r="B138" s="180"/>
      <c r="N138" s="176"/>
      <c r="Q138" s="179"/>
      <c r="AZ138" s="176"/>
      <c r="BG138" s="183"/>
      <c r="BV138" s="183"/>
    </row>
    <row r="139" spans="1:74">
      <c r="N139" s="176"/>
      <c r="Q139" s="179"/>
      <c r="AZ139" s="176"/>
      <c r="BG139" s="183"/>
      <c r="BV139" s="183"/>
    </row>
    <row r="140" spans="1:74">
      <c r="A140" s="180"/>
      <c r="B140" s="180"/>
      <c r="N140" s="176"/>
      <c r="Q140" s="179"/>
      <c r="AZ140" s="176"/>
      <c r="BG140" s="183"/>
      <c r="BV140" s="183"/>
    </row>
    <row r="141" spans="1:74">
      <c r="N141" s="176"/>
      <c r="Q141" s="179"/>
      <c r="AZ141" s="176"/>
      <c r="BG141" s="183"/>
      <c r="BV141" s="183"/>
    </row>
    <row r="142" spans="1:74">
      <c r="A142" s="180"/>
      <c r="B142" s="180"/>
      <c r="N142" s="176"/>
      <c r="Q142" s="179"/>
      <c r="AZ142" s="176"/>
      <c r="BG142" s="183"/>
      <c r="BV142" s="183"/>
    </row>
    <row r="143" spans="1:74">
      <c r="N143" s="176"/>
      <c r="Q143" s="179"/>
      <c r="AZ143" s="176"/>
      <c r="BG143" s="183"/>
      <c r="BV143" s="183"/>
    </row>
    <row r="144" spans="1:74">
      <c r="A144" s="180"/>
      <c r="B144" s="180"/>
      <c r="N144" s="176"/>
      <c r="Q144" s="179"/>
      <c r="AZ144" s="176"/>
      <c r="BG144" s="183"/>
      <c r="BV144" s="183"/>
    </row>
    <row r="145" spans="1:74">
      <c r="N145" s="176"/>
      <c r="Q145" s="179"/>
      <c r="AZ145" s="176"/>
      <c r="BG145" s="183"/>
      <c r="BV145" s="183"/>
    </row>
    <row r="146" spans="1:74">
      <c r="N146" s="176"/>
      <c r="Q146" s="179"/>
      <c r="AZ146" s="176"/>
      <c r="BG146" s="183"/>
      <c r="BV146" s="183"/>
    </row>
    <row r="147" spans="1:74">
      <c r="N147" s="176"/>
      <c r="Q147" s="179"/>
      <c r="AZ147" s="176"/>
      <c r="BG147" s="183"/>
      <c r="BV147" s="183"/>
    </row>
    <row r="148" spans="1:74">
      <c r="A148" s="180"/>
      <c r="N148" s="176"/>
      <c r="Q148" s="179"/>
      <c r="AZ148" s="176"/>
      <c r="BG148" s="183"/>
      <c r="BV148" s="183"/>
    </row>
    <row r="149" spans="1:74">
      <c r="A149" s="180"/>
      <c r="N149" s="176"/>
      <c r="Q149" s="179"/>
      <c r="AZ149" s="176"/>
      <c r="BG149" s="183"/>
      <c r="BV149" s="183"/>
    </row>
    <row r="150" spans="1:74">
      <c r="A150" s="180"/>
      <c r="B150" s="180"/>
      <c r="N150" s="176"/>
      <c r="Q150" s="179"/>
      <c r="AZ150" s="176"/>
      <c r="BG150" s="183"/>
      <c r="BV150" s="183"/>
    </row>
    <row r="151" spans="1:74">
      <c r="B151" s="180"/>
      <c r="N151" s="176"/>
      <c r="Q151" s="179"/>
      <c r="AZ151" s="176"/>
      <c r="BG151" s="183"/>
      <c r="BV151" s="183"/>
    </row>
    <row r="152" spans="1:74">
      <c r="B152" s="180"/>
      <c r="N152" s="176"/>
      <c r="Q152" s="179"/>
      <c r="AZ152" s="176"/>
      <c r="BG152" s="183"/>
      <c r="BV152" s="183"/>
    </row>
    <row r="153" spans="1:74">
      <c r="B153" s="180"/>
      <c r="N153" s="176"/>
      <c r="Q153" s="179"/>
      <c r="AZ153" s="176"/>
      <c r="BG153" s="183"/>
      <c r="BV153" s="183"/>
    </row>
    <row r="154" spans="1:74">
      <c r="B154" s="180"/>
      <c r="N154" s="176"/>
      <c r="Q154" s="179"/>
      <c r="AZ154" s="176"/>
      <c r="BG154" s="183"/>
      <c r="BV154" s="183"/>
    </row>
    <row r="155" spans="1:74">
      <c r="B155" s="180"/>
      <c r="N155" s="176"/>
      <c r="Q155" s="179"/>
      <c r="AZ155" s="176"/>
      <c r="BG155" s="183"/>
      <c r="BV155" s="183"/>
    </row>
    <row r="156" spans="1:74">
      <c r="B156" s="180"/>
      <c r="N156" s="176"/>
      <c r="Q156" s="179"/>
      <c r="AZ156" s="176"/>
      <c r="BG156" s="183"/>
      <c r="BV156" s="183"/>
    </row>
    <row r="157" spans="1:74">
      <c r="B157" s="180"/>
      <c r="N157" s="176"/>
      <c r="Q157" s="179"/>
      <c r="AZ157" s="176"/>
      <c r="BG157" s="183"/>
      <c r="BV157" s="183"/>
    </row>
    <row r="158" spans="1:74">
      <c r="N158" s="176"/>
      <c r="Q158" s="179"/>
      <c r="AZ158" s="176"/>
      <c r="BG158" s="183"/>
      <c r="BV158" s="183"/>
    </row>
    <row r="159" spans="1:74">
      <c r="N159" s="176"/>
      <c r="Q159" s="179"/>
      <c r="AZ159" s="176"/>
      <c r="BG159" s="183"/>
      <c r="BV159" s="183"/>
    </row>
    <row r="160" spans="1:74">
      <c r="N160" s="176"/>
      <c r="Q160" s="179"/>
      <c r="AZ160" s="176"/>
      <c r="BG160" s="183"/>
      <c r="BV160" s="183"/>
    </row>
    <row r="161" spans="1:74">
      <c r="A161" s="180"/>
      <c r="B161" s="180"/>
      <c r="N161" s="176"/>
      <c r="Q161" s="179"/>
      <c r="AZ161" s="176"/>
      <c r="BG161" s="183"/>
      <c r="BV161" s="183"/>
    </row>
    <row r="162" spans="1:74">
      <c r="B162" s="180"/>
      <c r="N162" s="176"/>
      <c r="Q162" s="179"/>
      <c r="AZ162" s="176"/>
      <c r="BG162" s="183"/>
      <c r="BV162" s="183"/>
    </row>
    <row r="163" spans="1:74">
      <c r="N163" s="176"/>
      <c r="Q163" s="179"/>
      <c r="AZ163" s="176"/>
      <c r="BG163" s="183"/>
      <c r="BV163" s="183"/>
    </row>
    <row r="164" spans="1:74">
      <c r="N164" s="176"/>
      <c r="Q164" s="179"/>
      <c r="AZ164" s="176"/>
      <c r="BG164" s="183"/>
      <c r="BV164" s="183"/>
    </row>
    <row r="165" spans="1:74">
      <c r="N165" s="176"/>
      <c r="Q165" s="179"/>
      <c r="AZ165" s="176"/>
      <c r="BG165" s="183"/>
      <c r="BV165" s="183"/>
    </row>
    <row r="166" spans="1:74">
      <c r="N166" s="176"/>
      <c r="Q166" s="179"/>
      <c r="AZ166" s="176"/>
      <c r="BG166" s="183"/>
      <c r="BV166" s="183"/>
    </row>
    <row r="167" spans="1:74">
      <c r="N167" s="176"/>
      <c r="Q167" s="179"/>
      <c r="AZ167" s="176"/>
      <c r="BG167" s="183"/>
      <c r="BV167" s="183"/>
    </row>
    <row r="168" spans="1:74">
      <c r="A168" s="180"/>
      <c r="N168" s="176"/>
      <c r="Q168" s="179"/>
      <c r="AZ168" s="176"/>
      <c r="BG168" s="183"/>
      <c r="BV168" s="183"/>
    </row>
    <row r="169" spans="1:74">
      <c r="A169" s="180"/>
      <c r="N169" s="176"/>
      <c r="Q169" s="179"/>
      <c r="AZ169" s="176"/>
      <c r="BG169" s="183"/>
      <c r="BV169" s="183"/>
    </row>
    <row r="170" spans="1:74">
      <c r="A170" s="180"/>
      <c r="B170" s="180"/>
      <c r="N170" s="176"/>
      <c r="Q170" s="179"/>
      <c r="AZ170" s="176"/>
      <c r="BG170" s="183"/>
      <c r="BV170" s="183"/>
    </row>
    <row r="171" spans="1:74">
      <c r="B171" s="180"/>
      <c r="N171" s="176"/>
      <c r="Q171" s="179"/>
      <c r="AZ171" s="176"/>
      <c r="BG171" s="183"/>
      <c r="BV171" s="183"/>
    </row>
    <row r="172" spans="1:74">
      <c r="A172" s="180"/>
      <c r="B172" s="180"/>
      <c r="N172" s="176"/>
      <c r="Q172" s="179"/>
      <c r="AZ172" s="176"/>
      <c r="BG172" s="183"/>
      <c r="BV172" s="183"/>
    </row>
    <row r="173" spans="1:74">
      <c r="N173" s="176"/>
      <c r="Q173" s="179"/>
      <c r="AZ173" s="176"/>
      <c r="BG173" s="183"/>
      <c r="BV173" s="183"/>
    </row>
    <row r="174" spans="1:74">
      <c r="N174" s="176"/>
      <c r="Q174" s="179"/>
      <c r="AZ174" s="176"/>
      <c r="BG174" s="183"/>
      <c r="BV174" s="183"/>
    </row>
    <row r="175" spans="1:74">
      <c r="AZ175" s="176"/>
      <c r="BC175" s="183"/>
    </row>
    <row r="176" spans="1:74">
      <c r="AZ176" s="176"/>
      <c r="BC176" s="183"/>
    </row>
    <row r="177" spans="52:55">
      <c r="AZ177" s="176"/>
      <c r="BC177" s="183"/>
    </row>
    <row r="178" spans="52:55">
      <c r="AZ178" s="176"/>
      <c r="BC178" s="183"/>
    </row>
    <row r="179" spans="52:55">
      <c r="AZ179" s="176"/>
      <c r="BC179" s="183"/>
    </row>
    <row r="180" spans="52:55">
      <c r="AZ180" s="176"/>
      <c r="BC180" s="183"/>
    </row>
    <row r="181" spans="52:55">
      <c r="AZ181" s="176"/>
      <c r="BC181" s="183"/>
    </row>
    <row r="182" spans="52:55">
      <c r="AZ182" s="176"/>
      <c r="BC182" s="183"/>
    </row>
    <row r="183" spans="52:55">
      <c r="AZ183" s="176"/>
      <c r="BC183" s="183"/>
    </row>
    <row r="184" spans="52:55">
      <c r="AZ184" s="176"/>
      <c r="BC184" s="183"/>
    </row>
    <row r="185" spans="52:55">
      <c r="AZ185" s="176"/>
      <c r="BC185" s="183"/>
    </row>
    <row r="186" spans="52:55">
      <c r="AZ186" s="176"/>
      <c r="BC186" s="183"/>
    </row>
    <row r="187" spans="52:55">
      <c r="AZ187" s="176"/>
      <c r="BC187" s="183"/>
    </row>
    <row r="188" spans="52:55">
      <c r="AZ188" s="176"/>
      <c r="BC188" s="183"/>
    </row>
    <row r="189" spans="52:55">
      <c r="AZ189" s="176"/>
      <c r="BC189" s="183"/>
    </row>
    <row r="190" spans="52:55">
      <c r="AZ190" s="176"/>
      <c r="BC190" s="183"/>
    </row>
    <row r="191" spans="52:55">
      <c r="AZ191" s="176"/>
      <c r="BC191" s="183"/>
    </row>
    <row r="192" spans="52:55">
      <c r="AZ192" s="176"/>
      <c r="BC192" s="183"/>
    </row>
    <row r="193" spans="52:55">
      <c r="AZ193" s="176"/>
      <c r="BC193" s="183"/>
    </row>
    <row r="194" spans="52:55">
      <c r="AZ194" s="176"/>
      <c r="BC194" s="183"/>
    </row>
    <row r="195" spans="52:55">
      <c r="AZ195" s="176"/>
      <c r="BC195" s="183"/>
    </row>
    <row r="196" spans="52:55">
      <c r="AZ196" s="176"/>
      <c r="BC196" s="183"/>
    </row>
    <row r="197" spans="52:55">
      <c r="AZ197" s="176"/>
      <c r="BC197" s="183"/>
    </row>
    <row r="198" spans="52:55">
      <c r="AZ198" s="176"/>
      <c r="BC198" s="183"/>
    </row>
    <row r="199" spans="52:55">
      <c r="AZ199" s="176"/>
      <c r="BC199" s="183"/>
    </row>
    <row r="200" spans="52:55">
      <c r="AZ200" s="176"/>
      <c r="BC200" s="183"/>
    </row>
    <row r="201" spans="52:55">
      <c r="AZ201" s="176"/>
      <c r="BC201" s="183"/>
    </row>
    <row r="202" spans="52:55">
      <c r="AZ202" s="176"/>
      <c r="BC202" s="183"/>
    </row>
    <row r="203" spans="52:55">
      <c r="AZ203" s="176"/>
      <c r="BC203" s="183"/>
    </row>
    <row r="204" spans="52:55">
      <c r="AZ204" s="176"/>
      <c r="BC204" s="183"/>
    </row>
    <row r="205" spans="52:55">
      <c r="AZ205" s="176"/>
      <c r="BC205" s="183"/>
    </row>
    <row r="206" spans="52:55">
      <c r="AZ206" s="176"/>
      <c r="BC206" s="183"/>
    </row>
    <row r="207" spans="52:55">
      <c r="AZ207" s="176"/>
      <c r="BC207" s="183"/>
    </row>
    <row r="208" spans="52:55">
      <c r="AZ208" s="176"/>
      <c r="BC208" s="183"/>
    </row>
    <row r="209" spans="52:55">
      <c r="AZ209" s="176"/>
      <c r="BC209" s="183"/>
    </row>
    <row r="210" spans="52:55">
      <c r="AZ210" s="176"/>
      <c r="BC210" s="183"/>
    </row>
    <row r="211" spans="52:55">
      <c r="AZ211" s="176"/>
      <c r="BC211" s="183"/>
    </row>
    <row r="212" spans="52:55">
      <c r="AZ212" s="176"/>
      <c r="BC212" s="183"/>
    </row>
    <row r="213" spans="52:55">
      <c r="AZ213" s="176"/>
      <c r="BC213" s="183"/>
    </row>
    <row r="214" spans="52:55">
      <c r="AZ214" s="176"/>
      <c r="BC214" s="183"/>
    </row>
    <row r="215" spans="52:55">
      <c r="AZ215" s="176"/>
      <c r="BC215" s="183"/>
    </row>
    <row r="216" spans="52:55">
      <c r="AZ216" s="176"/>
      <c r="BC216" s="183"/>
    </row>
  </sheetData>
  <printOptions horizontalCentered="1" gridLinesSet="0"/>
  <pageMargins left="0.25" right="0.25" top="0.7" bottom="0.37" header="0.5" footer="0.5"/>
  <pageSetup scale="83" orientation="landscape" r:id="rId1"/>
  <headerFooter alignWithMargins="0"/>
  <colBreaks count="5" manualBreakCount="5">
    <brk id="9" max="51" man="1"/>
    <brk id="29" max="51" man="1"/>
    <brk id="41" max="51" man="1"/>
    <brk id="58" max="51" man="1"/>
    <brk id="73" max="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9C94C-A633-469D-A893-A89995EE784A}">
  <dimension ref="A1:DD216"/>
  <sheetViews>
    <sheetView showGridLines="0" zoomScaleNormal="100" workbookViewId="0"/>
  </sheetViews>
  <sheetFormatPr defaultColWidth="10.7109375" defaultRowHeight="12.75"/>
  <cols>
    <col min="1" max="1" width="29.28515625" style="176" customWidth="1"/>
    <col min="2" max="2" width="11.140625" style="176" customWidth="1"/>
    <col min="3" max="3" width="13" style="176" customWidth="1"/>
    <col min="4" max="4" width="4.7109375" style="176" customWidth="1"/>
    <col min="5" max="5" width="44.85546875" style="176" customWidth="1"/>
    <col min="6" max="6" width="9.140625" style="176" bestFit="1" customWidth="1"/>
    <col min="7" max="8" width="11.7109375" style="176" bestFit="1" customWidth="1"/>
    <col min="9" max="9" width="3.7109375" style="176" customWidth="1"/>
    <col min="10" max="10" width="2.85546875" style="176" customWidth="1"/>
    <col min="11" max="11" width="4" style="176" customWidth="1"/>
    <col min="12" max="12" width="10.28515625" style="176" customWidth="1"/>
    <col min="13" max="13" width="9" style="176" customWidth="1"/>
    <col min="14" max="14" width="10.42578125" style="179" bestFit="1" customWidth="1"/>
    <col min="15" max="15" width="10.42578125" style="176" bestFit="1" customWidth="1"/>
    <col min="16" max="17" width="7.7109375" style="176" bestFit="1" customWidth="1"/>
    <col min="18" max="18" width="7.42578125" style="176" bestFit="1" customWidth="1"/>
    <col min="19" max="19" width="9.28515625" style="176" bestFit="1" customWidth="1"/>
    <col min="20" max="20" width="7.85546875" style="176" bestFit="1" customWidth="1"/>
    <col min="21" max="22" width="9.140625" style="176" bestFit="1" customWidth="1"/>
    <col min="23" max="23" width="10.28515625" style="176" bestFit="1" customWidth="1"/>
    <col min="24" max="24" width="8.85546875" style="176" customWidth="1"/>
    <col min="25" max="25" width="8" style="176" bestFit="1" customWidth="1"/>
    <col min="26" max="26" width="8.140625" style="176" bestFit="1" customWidth="1"/>
    <col min="27" max="27" width="9.42578125" style="176" customWidth="1"/>
    <col min="28" max="28" width="9.140625" style="176" bestFit="1" customWidth="1"/>
    <col min="29" max="29" width="3.5703125" style="176" customWidth="1"/>
    <col min="30" max="30" width="2.85546875" style="176" customWidth="1"/>
    <col min="31" max="31" width="7.85546875" style="176" customWidth="1"/>
    <col min="32" max="32" width="12.7109375" style="176" customWidth="1"/>
    <col min="33" max="33" width="10.140625" style="176" customWidth="1"/>
    <col min="34" max="34" width="9.140625" style="176" bestFit="1" customWidth="1"/>
    <col min="35" max="35" width="2.7109375" style="176" customWidth="1"/>
    <col min="36" max="36" width="8" style="176" bestFit="1" customWidth="1"/>
    <col min="37" max="37" width="8.140625" style="176" bestFit="1" customWidth="1"/>
    <col min="38" max="38" width="10.28515625" style="176" customWidth="1"/>
    <col min="39" max="39" width="2.7109375" style="176" customWidth="1"/>
    <col min="40" max="40" width="9.140625" style="176" bestFit="1" customWidth="1"/>
    <col min="41" max="41" width="3.85546875" style="176" customWidth="1"/>
    <col min="42" max="42" width="3.28515625" style="176" customWidth="1"/>
    <col min="43" max="43" width="7.85546875" style="176" customWidth="1"/>
    <col min="44" max="44" width="8.42578125" style="176" bestFit="1" customWidth="1"/>
    <col min="45" max="45" width="9.140625" style="176" bestFit="1" customWidth="1"/>
    <col min="46" max="47" width="8.28515625" style="176" bestFit="1" customWidth="1"/>
    <col min="48" max="48" width="14.42578125" style="176" customWidth="1"/>
    <col min="49" max="49" width="12.5703125" style="176" bestFit="1" customWidth="1"/>
    <col min="50" max="50" width="11.140625" style="176" hidden="1" customWidth="1"/>
    <col min="51" max="51" width="4.7109375" style="176" hidden="1" customWidth="1"/>
    <col min="52" max="52" width="10.140625" style="183" customWidth="1"/>
    <col min="53" max="53" width="2.7109375" style="176" customWidth="1"/>
    <col min="54" max="54" width="8.140625" style="176" bestFit="1" customWidth="1"/>
    <col min="55" max="55" width="11.140625" style="176" bestFit="1" customWidth="1"/>
    <col min="56" max="56" width="8.140625" style="176" bestFit="1" customWidth="1"/>
    <col min="57" max="57" width="9.140625" style="176" bestFit="1" customWidth="1"/>
    <col min="58" max="58" width="3.7109375" style="176" customWidth="1"/>
    <col min="59" max="59" width="2.85546875" style="176" customWidth="1"/>
    <col min="60" max="60" width="9.85546875" style="176" customWidth="1"/>
    <col min="61" max="61" width="9.85546875" style="176" bestFit="1" customWidth="1"/>
    <col min="62" max="62" width="9.28515625" style="176" bestFit="1" customWidth="1"/>
    <col min="63" max="63" width="8.140625" style="176" bestFit="1" customWidth="1"/>
    <col min="64" max="64" width="7.42578125" style="176" bestFit="1" customWidth="1"/>
    <col min="65" max="65" width="10.140625" style="176" bestFit="1" customWidth="1"/>
    <col min="66" max="66" width="8.28515625" style="176" bestFit="1" customWidth="1"/>
    <col min="67" max="67" width="6.140625" style="176" hidden="1" customWidth="1"/>
    <col min="68" max="68" width="9.140625" style="176" bestFit="1" customWidth="1"/>
    <col min="69" max="69" width="2.7109375" style="176" customWidth="1"/>
    <col min="70" max="70" width="9.85546875" style="176" bestFit="1" customWidth="1"/>
    <col min="71" max="71" width="2.7109375" style="176" customWidth="1"/>
    <col min="72" max="72" width="9.140625" style="176" bestFit="1" customWidth="1"/>
    <col min="73" max="73" width="3.7109375" style="176" customWidth="1"/>
    <col min="74" max="74" width="3.5703125" style="176" customWidth="1"/>
    <col min="75" max="75" width="7.28515625" style="176" customWidth="1"/>
    <col min="76" max="76" width="9.85546875" style="176" bestFit="1" customWidth="1"/>
    <col min="77" max="77" width="9.28515625" style="176" customWidth="1"/>
    <col min="78" max="78" width="8.28515625" style="176" bestFit="1" customWidth="1"/>
    <col min="79" max="79" width="9.140625" style="176" bestFit="1" customWidth="1"/>
    <col min="80" max="80" width="2.7109375" style="176" customWidth="1"/>
    <col min="81" max="81" width="8.140625" style="176" bestFit="1" customWidth="1"/>
    <col min="82" max="82" width="11.140625" style="176" bestFit="1" customWidth="1"/>
    <col min="83" max="83" width="8.140625" style="176" bestFit="1" customWidth="1"/>
    <col min="84" max="84" width="2.7109375" style="176" customWidth="1"/>
    <col min="85" max="85" width="9.140625" style="176" bestFit="1" customWidth="1"/>
    <col min="86" max="86" width="8.7109375" style="176" customWidth="1"/>
    <col min="87" max="88" width="10.7109375" style="176" customWidth="1"/>
    <col min="89" max="89" width="1.7109375" style="176" customWidth="1"/>
    <col min="90" max="93" width="8.7109375" style="176" customWidth="1"/>
    <col min="94" max="94" width="1.7109375" style="176" customWidth="1"/>
    <col min="95" max="95" width="9.7109375" style="176" customWidth="1"/>
    <col min="96" max="96" width="2.7109375" style="176" customWidth="1"/>
    <col min="97" max="97" width="10.7109375" style="176" customWidth="1"/>
    <col min="98" max="98" width="8.7109375" style="176" customWidth="1"/>
    <col min="99" max="99" width="9.7109375" style="176" customWidth="1"/>
    <col min="100" max="246" width="8.7109375" style="176" customWidth="1"/>
    <col min="247" max="16384" width="10.7109375" style="176"/>
  </cols>
  <sheetData>
    <row r="1" spans="1:106">
      <c r="A1" s="173" t="s">
        <v>198</v>
      </c>
      <c r="B1" s="173"/>
      <c r="C1" s="174"/>
      <c r="D1" s="173"/>
      <c r="E1" s="174"/>
      <c r="F1" s="173"/>
      <c r="G1" s="173"/>
      <c r="H1" s="175"/>
      <c r="K1" s="177" t="s">
        <v>199</v>
      </c>
      <c r="M1" s="178"/>
      <c r="N1" s="176"/>
      <c r="R1" s="179"/>
      <c r="T1" s="180"/>
      <c r="U1" s="180"/>
      <c r="AD1" s="177" t="s">
        <v>200</v>
      </c>
      <c r="AF1" s="178"/>
      <c r="AG1" s="180"/>
      <c r="AP1" s="177" t="s">
        <v>201</v>
      </c>
      <c r="AR1" s="178"/>
      <c r="AZ1" s="176"/>
      <c r="BC1" s="181"/>
      <c r="BG1" s="177" t="s">
        <v>202</v>
      </c>
      <c r="BJ1" s="180"/>
      <c r="BV1" s="177" t="s">
        <v>203</v>
      </c>
      <c r="BY1" s="180"/>
    </row>
    <row r="2" spans="1:106">
      <c r="A2" s="174" t="s">
        <v>204</v>
      </c>
      <c r="B2" s="173"/>
      <c r="C2" s="173"/>
      <c r="D2" s="173"/>
      <c r="E2" s="173"/>
      <c r="F2" s="173"/>
      <c r="G2" s="173"/>
      <c r="H2" s="175"/>
      <c r="K2" s="177" t="s">
        <v>205</v>
      </c>
      <c r="N2" s="176"/>
      <c r="R2" s="179"/>
      <c r="T2" s="180"/>
      <c r="U2" s="180"/>
      <c r="AD2" s="177" t="s">
        <v>206</v>
      </c>
      <c r="AG2" s="180"/>
      <c r="AP2" s="177" t="s">
        <v>207</v>
      </c>
      <c r="AZ2" s="176"/>
      <c r="BC2" s="181"/>
      <c r="BD2" s="181"/>
      <c r="BG2" s="177" t="s">
        <v>208</v>
      </c>
      <c r="BJ2" s="180"/>
      <c r="BO2" s="180"/>
      <c r="BV2" s="177" t="s">
        <v>209</v>
      </c>
      <c r="BY2" s="180"/>
    </row>
    <row r="3" spans="1:106">
      <c r="B3" s="182"/>
      <c r="C3" s="182"/>
      <c r="N3" s="176"/>
      <c r="R3" s="179"/>
      <c r="AZ3" s="176"/>
      <c r="BD3" s="181"/>
      <c r="BG3" s="183"/>
      <c r="BO3" s="180"/>
      <c r="BV3" s="183"/>
    </row>
    <row r="4" spans="1:106">
      <c r="A4" s="184" t="s">
        <v>210</v>
      </c>
      <c r="B4" s="185" t="s">
        <v>0</v>
      </c>
      <c r="K4" s="180" t="s">
        <v>210</v>
      </c>
      <c r="M4" s="186" t="str">
        <f>B4</f>
        <v>Montana-Dakota Utilities Co.</v>
      </c>
      <c r="N4" s="176"/>
      <c r="R4" s="179"/>
      <c r="S4" s="187"/>
      <c r="AD4" s="180" t="s">
        <v>210</v>
      </c>
      <c r="AF4" s="186" t="str">
        <f>B4</f>
        <v>Montana-Dakota Utilities Co.</v>
      </c>
      <c r="AP4" s="180" t="s">
        <v>211</v>
      </c>
      <c r="AR4" s="186" t="str">
        <f>AF4</f>
        <v>Montana-Dakota Utilities Co.</v>
      </c>
      <c r="AZ4" s="176"/>
      <c r="BH4" s="188" t="s">
        <v>211</v>
      </c>
      <c r="BI4" s="186" t="str">
        <f>AR4</f>
        <v>Montana-Dakota Utilities Co.</v>
      </c>
      <c r="BW4" s="188" t="s">
        <v>211</v>
      </c>
      <c r="BX4" s="186" t="str">
        <f>BI4</f>
        <v>Montana-Dakota Utilities Co.</v>
      </c>
    </row>
    <row r="5" spans="1:106">
      <c r="A5" s="184" t="s">
        <v>212</v>
      </c>
      <c r="B5" s="189" t="str">
        <f>'Database Inputs'!A12</f>
        <v>Programmable Thermostats - Tier 1</v>
      </c>
      <c r="K5" s="180" t="s">
        <v>212</v>
      </c>
      <c r="M5" s="186" t="str">
        <f>$B$5</f>
        <v>Programmable Thermostats - Tier 1</v>
      </c>
      <c r="N5" s="176"/>
      <c r="R5" s="179"/>
      <c r="AD5" s="180" t="s">
        <v>212</v>
      </c>
      <c r="AF5" s="186" t="str">
        <f>$B$5</f>
        <v>Programmable Thermostats - Tier 1</v>
      </c>
      <c r="AP5" s="180" t="s">
        <v>214</v>
      </c>
      <c r="AR5" s="186" t="str">
        <f>$B$5</f>
        <v>Programmable Thermostats - Tier 1</v>
      </c>
      <c r="AZ5" s="176"/>
      <c r="BH5" s="188" t="s">
        <v>214</v>
      </c>
      <c r="BI5" s="186" t="str">
        <f>$B$5</f>
        <v>Programmable Thermostats - Tier 1</v>
      </c>
      <c r="BW5" s="188" t="s">
        <v>214</v>
      </c>
      <c r="BX5" s="186" t="str">
        <f>$B$5</f>
        <v>Programmable Thermostats - Tier 1</v>
      </c>
    </row>
    <row r="6" spans="1:106">
      <c r="A6" s="184" t="s">
        <v>215</v>
      </c>
      <c r="B6" s="190">
        <f>'Total Program'!$B$6</f>
        <v>2018</v>
      </c>
      <c r="N6" s="176"/>
      <c r="R6" s="179"/>
      <c r="AZ6" s="176"/>
      <c r="BG6" s="183"/>
      <c r="BV6" s="183"/>
    </row>
    <row r="7" spans="1:106">
      <c r="M7" s="191"/>
      <c r="N7" s="192" t="s">
        <v>41</v>
      </c>
      <c r="O7" s="193"/>
      <c r="P7" s="193"/>
      <c r="Q7" s="193"/>
      <c r="R7" s="194"/>
      <c r="S7" s="193"/>
      <c r="T7" s="193"/>
      <c r="U7" s="193"/>
      <c r="V7" s="193"/>
      <c r="W7" s="191"/>
      <c r="X7" s="195" t="s">
        <v>54</v>
      </c>
      <c r="Y7" s="195"/>
      <c r="Z7" s="196"/>
      <c r="AA7" s="197"/>
      <c r="AB7" s="198"/>
      <c r="AC7" s="191"/>
      <c r="AD7" s="191"/>
      <c r="AE7" s="191"/>
      <c r="AF7" s="192" t="s">
        <v>41</v>
      </c>
      <c r="AG7" s="199"/>
      <c r="AH7" s="199"/>
      <c r="AI7" s="191"/>
      <c r="AJ7" s="195" t="s">
        <v>54</v>
      </c>
      <c r="AK7" s="195"/>
      <c r="AL7" s="195"/>
      <c r="AM7" s="191"/>
      <c r="AN7" s="200" t="s">
        <v>216</v>
      </c>
      <c r="AO7" s="191"/>
      <c r="AP7" s="191"/>
      <c r="AQ7" s="191"/>
      <c r="AR7" s="192" t="s">
        <v>41</v>
      </c>
      <c r="AS7" s="193"/>
      <c r="AT7" s="193"/>
      <c r="AU7" s="193"/>
      <c r="AV7" s="193"/>
      <c r="AW7" s="193"/>
      <c r="AX7" s="193"/>
      <c r="AY7" s="193"/>
      <c r="AZ7" s="193"/>
      <c r="BA7" s="191"/>
      <c r="BB7" s="195" t="s">
        <v>54</v>
      </c>
      <c r="BC7" s="195"/>
      <c r="BD7" s="201"/>
      <c r="BE7" s="202" t="s">
        <v>216</v>
      </c>
      <c r="BF7" s="191"/>
      <c r="BG7" s="203"/>
      <c r="BH7" s="191"/>
      <c r="BI7" s="192" t="s">
        <v>41</v>
      </c>
      <c r="BJ7" s="204"/>
      <c r="BK7" s="204"/>
      <c r="BL7" s="204"/>
      <c r="BM7" s="204"/>
      <c r="BN7" s="204"/>
      <c r="BO7" s="204"/>
      <c r="BP7" s="204"/>
      <c r="BQ7" s="191"/>
      <c r="BR7" s="205" t="s">
        <v>54</v>
      </c>
      <c r="BS7" s="206" t="s">
        <v>216</v>
      </c>
      <c r="BT7" s="191"/>
      <c r="BU7" s="191"/>
      <c r="BV7" s="203"/>
      <c r="BW7" s="191"/>
      <c r="BX7" s="192" t="s">
        <v>41</v>
      </c>
      <c r="BY7" s="204"/>
      <c r="BZ7" s="204"/>
      <c r="CA7" s="204"/>
      <c r="CB7" s="191"/>
      <c r="CC7" s="195" t="s">
        <v>54</v>
      </c>
      <c r="CD7" s="195"/>
      <c r="CE7" s="195"/>
      <c r="CF7" s="206" t="s">
        <v>216</v>
      </c>
      <c r="CG7" s="191"/>
    </row>
    <row r="8" spans="1:106">
      <c r="A8" s="207" t="s">
        <v>217</v>
      </c>
      <c r="B8" s="207"/>
      <c r="C8" s="208"/>
      <c r="E8" s="207"/>
      <c r="F8" s="209">
        <f>+'Total Program Inputs'!B6</f>
        <v>2018</v>
      </c>
      <c r="G8" s="198"/>
      <c r="H8" s="198"/>
      <c r="L8" s="191"/>
      <c r="M8" s="210"/>
      <c r="N8" s="210"/>
      <c r="O8" s="191"/>
      <c r="Q8" s="210"/>
      <c r="R8" s="211"/>
      <c r="S8" s="210"/>
      <c r="T8" s="210"/>
      <c r="U8" s="210"/>
      <c r="V8" s="210"/>
      <c r="W8" s="210"/>
      <c r="X8" s="210"/>
      <c r="Z8" s="210"/>
      <c r="AA8" s="198"/>
      <c r="AB8" s="198" t="s">
        <v>218</v>
      </c>
      <c r="AC8" s="191"/>
      <c r="AD8" s="191"/>
      <c r="AE8" s="191"/>
      <c r="AF8" s="210"/>
      <c r="AG8" s="210"/>
      <c r="AH8" s="210"/>
      <c r="AI8" s="191"/>
      <c r="AL8" s="191"/>
      <c r="AM8" s="210"/>
      <c r="AN8" s="198" t="s">
        <v>218</v>
      </c>
      <c r="AO8" s="191"/>
      <c r="AP8" s="191"/>
      <c r="AQ8" s="191"/>
      <c r="AR8" s="191"/>
      <c r="AS8" s="191"/>
      <c r="AT8" s="198" t="s">
        <v>219</v>
      </c>
      <c r="AU8" s="210"/>
      <c r="AV8" s="183"/>
      <c r="AW8" s="210"/>
      <c r="AX8" s="212"/>
      <c r="AY8" s="213"/>
      <c r="AZ8" s="210"/>
      <c r="BA8" s="210"/>
      <c r="BB8" s="210"/>
      <c r="BC8" s="210"/>
      <c r="BD8" s="210"/>
      <c r="BE8" s="198" t="s">
        <v>218</v>
      </c>
      <c r="BF8" s="191"/>
      <c r="BG8" s="203"/>
      <c r="BH8" s="198"/>
      <c r="BI8" s="198"/>
      <c r="BJ8" s="191"/>
      <c r="BK8" s="191"/>
      <c r="BL8" s="191"/>
      <c r="BN8" s="191"/>
      <c r="BO8" s="191"/>
      <c r="BP8" s="191"/>
      <c r="BQ8" s="191"/>
      <c r="BR8" s="191"/>
      <c r="BS8" s="191"/>
      <c r="BT8" s="198" t="s">
        <v>218</v>
      </c>
      <c r="BU8" s="191"/>
      <c r="BV8" s="203"/>
      <c r="BW8" s="198"/>
      <c r="BX8" s="198"/>
      <c r="BY8" s="191"/>
      <c r="BZ8" s="191"/>
      <c r="CA8" s="191"/>
      <c r="CB8" s="191"/>
      <c r="CC8" s="191"/>
      <c r="CD8" s="191"/>
      <c r="CE8" s="191"/>
      <c r="CF8" s="191"/>
      <c r="CG8" s="198" t="s">
        <v>218</v>
      </c>
      <c r="DA8" s="214"/>
      <c r="DB8" s="214"/>
    </row>
    <row r="9" spans="1:106">
      <c r="A9" s="180"/>
      <c r="E9" s="180"/>
      <c r="G9" s="191"/>
      <c r="H9" s="191"/>
      <c r="L9" s="191"/>
      <c r="M9" s="198" t="s">
        <v>7</v>
      </c>
      <c r="N9" s="198" t="s">
        <v>220</v>
      </c>
      <c r="O9" s="203" t="s">
        <v>220</v>
      </c>
      <c r="P9" s="215" t="s">
        <v>221</v>
      </c>
      <c r="Q9" s="215" t="s">
        <v>221</v>
      </c>
      <c r="R9" s="216" t="s">
        <v>7</v>
      </c>
      <c r="S9" s="217" t="s">
        <v>222</v>
      </c>
      <c r="T9" s="198" t="s">
        <v>234</v>
      </c>
      <c r="U9" s="216" t="s">
        <v>7</v>
      </c>
      <c r="V9" s="198"/>
      <c r="W9" s="217" t="s">
        <v>224</v>
      </c>
      <c r="X9" s="191"/>
      <c r="Y9" s="183" t="s">
        <v>175</v>
      </c>
      <c r="Z9" s="198"/>
      <c r="AA9" s="198" t="s">
        <v>7</v>
      </c>
      <c r="AB9" s="198" t="s">
        <v>41</v>
      </c>
      <c r="AC9" s="191"/>
      <c r="AD9" s="191"/>
      <c r="AE9" s="191"/>
      <c r="AF9" s="217" t="s">
        <v>7</v>
      </c>
      <c r="AG9" s="216" t="s">
        <v>7</v>
      </c>
      <c r="AH9" s="217" t="s">
        <v>218</v>
      </c>
      <c r="AI9" s="191"/>
      <c r="AJ9" s="183" t="s">
        <v>175</v>
      </c>
      <c r="AK9" s="198"/>
      <c r="AL9" s="198" t="s">
        <v>177</v>
      </c>
      <c r="AM9" s="191"/>
      <c r="AN9" s="198" t="s">
        <v>41</v>
      </c>
      <c r="AO9" s="191"/>
      <c r="AP9" s="191"/>
      <c r="AQ9" s="191"/>
      <c r="AR9" s="217" t="s">
        <v>7</v>
      </c>
      <c r="AS9" s="198" t="s">
        <v>7</v>
      </c>
      <c r="AT9" s="198" t="s">
        <v>225</v>
      </c>
      <c r="AU9" s="198" t="s">
        <v>219</v>
      </c>
      <c r="AV9" s="215" t="s">
        <v>226</v>
      </c>
      <c r="AW9" s="215" t="s">
        <v>226</v>
      </c>
      <c r="AX9" s="212"/>
      <c r="AY9" s="218"/>
      <c r="AZ9" s="198" t="s">
        <v>218</v>
      </c>
      <c r="BA9" s="191"/>
      <c r="BB9" s="198" t="s">
        <v>177</v>
      </c>
      <c r="BC9" s="198" t="s">
        <v>227</v>
      </c>
      <c r="BD9" s="203" t="s">
        <v>218</v>
      </c>
      <c r="BE9" s="198" t="s">
        <v>41</v>
      </c>
      <c r="BF9" s="191"/>
      <c r="BG9" s="203"/>
      <c r="BH9" s="198"/>
      <c r="BI9" s="198"/>
      <c r="BJ9" s="198" t="s">
        <v>7</v>
      </c>
      <c r="BK9" s="191"/>
      <c r="BL9" s="198" t="s">
        <v>220</v>
      </c>
      <c r="BM9" s="183" t="s">
        <v>219</v>
      </c>
      <c r="BN9" s="203" t="s">
        <v>219</v>
      </c>
      <c r="BO9" s="203"/>
      <c r="BP9" s="198" t="s">
        <v>7</v>
      </c>
      <c r="BQ9" s="191"/>
      <c r="BR9" s="198" t="s">
        <v>228</v>
      </c>
      <c r="BS9" s="203"/>
      <c r="BT9" s="198" t="s">
        <v>41</v>
      </c>
      <c r="BU9" s="191"/>
      <c r="BV9" s="203"/>
      <c r="BW9" s="198"/>
      <c r="BX9" s="198" t="s">
        <v>7</v>
      </c>
      <c r="BY9" s="198" t="s">
        <v>7</v>
      </c>
      <c r="BZ9" s="198" t="s">
        <v>219</v>
      </c>
      <c r="CA9" s="198" t="s">
        <v>7</v>
      </c>
      <c r="CB9" s="191"/>
      <c r="CC9" s="198" t="s">
        <v>177</v>
      </c>
      <c r="CD9" s="198" t="s">
        <v>227</v>
      </c>
      <c r="CE9" s="198"/>
      <c r="CF9" s="203"/>
      <c r="CG9" s="198" t="s">
        <v>41</v>
      </c>
    </row>
    <row r="10" spans="1:106">
      <c r="A10" s="180" t="s">
        <v>229</v>
      </c>
      <c r="C10" s="219">
        <f>+'Gas Input Table Summary'!$D$7</f>
        <v>6.149</v>
      </c>
      <c r="D10" s="220"/>
      <c r="E10" s="180" t="s">
        <v>230</v>
      </c>
      <c r="G10" s="191"/>
      <c r="H10" s="191"/>
      <c r="J10" s="221"/>
      <c r="L10" s="191"/>
      <c r="M10" s="198" t="s">
        <v>231</v>
      </c>
      <c r="N10" s="198" t="s">
        <v>232</v>
      </c>
      <c r="O10" s="203" t="s">
        <v>232</v>
      </c>
      <c r="P10" s="215" t="s">
        <v>233</v>
      </c>
      <c r="Q10" s="215" t="s">
        <v>233</v>
      </c>
      <c r="R10" s="216" t="s">
        <v>225</v>
      </c>
      <c r="S10" s="198" t="s">
        <v>234</v>
      </c>
      <c r="T10" s="198" t="s">
        <v>235</v>
      </c>
      <c r="U10" s="216" t="s">
        <v>234</v>
      </c>
      <c r="V10" s="198" t="s">
        <v>7</v>
      </c>
      <c r="W10" s="198" t="s">
        <v>236</v>
      </c>
      <c r="X10" s="198" t="s">
        <v>237</v>
      </c>
      <c r="Y10" s="183" t="s">
        <v>6</v>
      </c>
      <c r="Z10" s="198" t="s">
        <v>5</v>
      </c>
      <c r="AA10" s="198" t="s">
        <v>175</v>
      </c>
      <c r="AB10" s="198" t="s">
        <v>238</v>
      </c>
      <c r="AC10" s="191"/>
      <c r="AD10" s="191"/>
      <c r="AE10" s="191"/>
      <c r="AF10" s="217" t="s">
        <v>225</v>
      </c>
      <c r="AG10" s="216" t="s">
        <v>234</v>
      </c>
      <c r="AH10" s="217" t="s">
        <v>7</v>
      </c>
      <c r="AI10" s="191"/>
      <c r="AJ10" s="183" t="s">
        <v>6</v>
      </c>
      <c r="AK10" s="198" t="s">
        <v>5</v>
      </c>
      <c r="AL10" s="198" t="s">
        <v>175</v>
      </c>
      <c r="AM10" s="191"/>
      <c r="AN10" s="198" t="s">
        <v>238</v>
      </c>
      <c r="AO10" s="191"/>
      <c r="AP10" s="191"/>
      <c r="AQ10" s="191"/>
      <c r="AR10" s="198" t="s">
        <v>231</v>
      </c>
      <c r="AS10" s="198" t="s">
        <v>239</v>
      </c>
      <c r="AT10" s="198" t="s">
        <v>235</v>
      </c>
      <c r="AU10" s="198" t="s">
        <v>225</v>
      </c>
      <c r="AV10" s="203" t="s">
        <v>240</v>
      </c>
      <c r="AW10" s="222" t="s">
        <v>240</v>
      </c>
      <c r="AX10" s="212"/>
      <c r="AY10" s="223"/>
      <c r="AZ10" s="198" t="s">
        <v>7</v>
      </c>
      <c r="BA10" s="191"/>
      <c r="BB10" s="198" t="s">
        <v>175</v>
      </c>
      <c r="BC10" s="217" t="s">
        <v>241</v>
      </c>
      <c r="BD10" s="203" t="s">
        <v>7</v>
      </c>
      <c r="BE10" s="198" t="s">
        <v>238</v>
      </c>
      <c r="BF10" s="191"/>
      <c r="BG10" s="203"/>
      <c r="BH10" s="198"/>
      <c r="BI10" s="198" t="s">
        <v>56</v>
      </c>
      <c r="BJ10" s="198" t="s">
        <v>231</v>
      </c>
      <c r="BK10" s="198" t="s">
        <v>242</v>
      </c>
      <c r="BL10" s="198" t="s">
        <v>243</v>
      </c>
      <c r="BM10" s="183" t="s">
        <v>244</v>
      </c>
      <c r="BN10" s="198" t="s">
        <v>225</v>
      </c>
      <c r="BO10" s="198"/>
      <c r="BP10" s="198" t="s">
        <v>218</v>
      </c>
      <c r="BQ10" s="191"/>
      <c r="BR10" s="198" t="s">
        <v>179</v>
      </c>
      <c r="BS10" s="198"/>
      <c r="BT10" s="198" t="s">
        <v>238</v>
      </c>
      <c r="BU10" s="191"/>
      <c r="BV10" s="203"/>
      <c r="BW10" s="198"/>
      <c r="BX10" s="198" t="s">
        <v>231</v>
      </c>
      <c r="BY10" s="198" t="s">
        <v>234</v>
      </c>
      <c r="BZ10" s="198" t="s">
        <v>225</v>
      </c>
      <c r="CA10" s="198" t="s">
        <v>218</v>
      </c>
      <c r="CB10" s="191"/>
      <c r="CC10" s="198" t="s">
        <v>175</v>
      </c>
      <c r="CD10" s="217" t="s">
        <v>241</v>
      </c>
      <c r="CE10" s="198" t="s">
        <v>7</v>
      </c>
      <c r="CF10" s="198"/>
      <c r="CG10" s="198" t="s">
        <v>238</v>
      </c>
    </row>
    <row r="11" spans="1:106">
      <c r="A11" s="180" t="s">
        <v>245</v>
      </c>
      <c r="C11" s="224">
        <f>+'Gas Input Table Summary'!$D$8</f>
        <v>3.5000000000000003E-2</v>
      </c>
      <c r="E11" s="180" t="s">
        <v>363</v>
      </c>
      <c r="F11" s="225">
        <f>+'Total Program Inputs'!K13</f>
        <v>123</v>
      </c>
      <c r="G11" s="372"/>
      <c r="H11" s="372"/>
      <c r="J11" s="184" t="s">
        <v>247</v>
      </c>
      <c r="L11" s="191"/>
      <c r="M11" s="198" t="s">
        <v>248</v>
      </c>
      <c r="N11" s="203" t="s">
        <v>249</v>
      </c>
      <c r="O11" s="203" t="s">
        <v>235</v>
      </c>
      <c r="P11" s="215" t="s">
        <v>249</v>
      </c>
      <c r="Q11" s="215" t="s">
        <v>235</v>
      </c>
      <c r="R11" s="216" t="s">
        <v>235</v>
      </c>
      <c r="S11" s="198" t="s">
        <v>248</v>
      </c>
      <c r="T11" s="203" t="s">
        <v>364</v>
      </c>
      <c r="U11" s="216" t="s">
        <v>235</v>
      </c>
      <c r="V11" s="198" t="s">
        <v>235</v>
      </c>
      <c r="W11" s="198" t="s">
        <v>251</v>
      </c>
      <c r="X11" s="198" t="s">
        <v>140</v>
      </c>
      <c r="Y11" s="183" t="s">
        <v>54</v>
      </c>
      <c r="Z11" s="198" t="s">
        <v>54</v>
      </c>
      <c r="AA11" s="198" t="s">
        <v>54</v>
      </c>
      <c r="AB11" s="198" t="s">
        <v>54</v>
      </c>
      <c r="AC11" s="191"/>
      <c r="AD11" s="191"/>
      <c r="AF11" s="198" t="s">
        <v>235</v>
      </c>
      <c r="AG11" s="216" t="s">
        <v>235</v>
      </c>
      <c r="AH11" s="216" t="s">
        <v>235</v>
      </c>
      <c r="AI11" s="191"/>
      <c r="AJ11" s="183" t="s">
        <v>54</v>
      </c>
      <c r="AK11" s="198" t="s">
        <v>54</v>
      </c>
      <c r="AL11" s="198" t="s">
        <v>54</v>
      </c>
      <c r="AM11" s="191"/>
      <c r="AN11" s="198" t="s">
        <v>54</v>
      </c>
      <c r="AO11" s="191"/>
      <c r="AP11" s="191"/>
      <c r="AR11" s="198" t="s">
        <v>235</v>
      </c>
      <c r="AS11" s="198" t="s">
        <v>235</v>
      </c>
      <c r="AT11" s="183" t="s">
        <v>252</v>
      </c>
      <c r="AU11" s="198" t="s">
        <v>235</v>
      </c>
      <c r="AV11" s="227" t="s">
        <v>253</v>
      </c>
      <c r="AW11" s="227" t="s">
        <v>235</v>
      </c>
      <c r="AX11" s="212"/>
      <c r="AY11" s="223"/>
      <c r="AZ11" s="217" t="s">
        <v>235</v>
      </c>
      <c r="BA11" s="191"/>
      <c r="BB11" s="198" t="s">
        <v>54</v>
      </c>
      <c r="BC11" s="228" t="s">
        <v>254</v>
      </c>
      <c r="BD11" s="222" t="s">
        <v>54</v>
      </c>
      <c r="BE11" s="198" t="s">
        <v>54</v>
      </c>
      <c r="BF11" s="191"/>
      <c r="BH11" s="198"/>
      <c r="BI11" s="198" t="s">
        <v>255</v>
      </c>
      <c r="BJ11" s="198" t="s">
        <v>248</v>
      </c>
      <c r="BK11" s="198" t="s">
        <v>256</v>
      </c>
      <c r="BL11" s="198" t="s">
        <v>235</v>
      </c>
      <c r="BM11" s="183" t="s">
        <v>138</v>
      </c>
      <c r="BN11" s="198" t="s">
        <v>235</v>
      </c>
      <c r="BO11" s="198"/>
      <c r="BP11" s="198" t="s">
        <v>41</v>
      </c>
      <c r="BQ11" s="191"/>
      <c r="BR11" s="198" t="s">
        <v>54</v>
      </c>
      <c r="BS11" s="198"/>
      <c r="BT11" s="198" t="s">
        <v>54</v>
      </c>
      <c r="BU11" s="191"/>
      <c r="BW11" s="198"/>
      <c r="BX11" s="198" t="s">
        <v>235</v>
      </c>
      <c r="BY11" s="198" t="s">
        <v>235</v>
      </c>
      <c r="BZ11" s="198" t="s">
        <v>235</v>
      </c>
      <c r="CA11" s="198" t="s">
        <v>41</v>
      </c>
      <c r="CB11" s="191"/>
      <c r="CC11" s="198" t="s">
        <v>54</v>
      </c>
      <c r="CD11" s="228" t="s">
        <v>254</v>
      </c>
      <c r="CE11" s="198" t="s">
        <v>54</v>
      </c>
      <c r="CF11" s="198"/>
      <c r="CG11" s="198" t="s">
        <v>54</v>
      </c>
    </row>
    <row r="12" spans="1:106">
      <c r="A12" s="180"/>
      <c r="C12" s="224"/>
      <c r="E12" s="180" t="s">
        <v>257</v>
      </c>
      <c r="F12" s="373">
        <f>+'Total Program Inputs'!G13</f>
        <v>1335</v>
      </c>
      <c r="G12" s="374"/>
      <c r="H12" s="374"/>
      <c r="J12" s="178"/>
      <c r="L12" s="209" t="s">
        <v>258</v>
      </c>
      <c r="M12" s="230" t="s">
        <v>259</v>
      </c>
      <c r="N12" s="230" t="s">
        <v>260</v>
      </c>
      <c r="O12" s="230" t="s">
        <v>261</v>
      </c>
      <c r="P12" s="230" t="s">
        <v>262</v>
      </c>
      <c r="Q12" s="230" t="s">
        <v>263</v>
      </c>
      <c r="R12" s="230" t="s">
        <v>264</v>
      </c>
      <c r="S12" s="230" t="s">
        <v>265</v>
      </c>
      <c r="T12" s="230" t="s">
        <v>266</v>
      </c>
      <c r="U12" s="230" t="s">
        <v>267</v>
      </c>
      <c r="V12" s="230" t="s">
        <v>268</v>
      </c>
      <c r="W12" s="230" t="s">
        <v>269</v>
      </c>
      <c r="X12" s="230" t="s">
        <v>270</v>
      </c>
      <c r="Y12" s="230" t="s">
        <v>271</v>
      </c>
      <c r="Z12" s="230" t="s">
        <v>272</v>
      </c>
      <c r="AA12" s="230" t="s">
        <v>273</v>
      </c>
      <c r="AB12" s="230" t="s">
        <v>274</v>
      </c>
      <c r="AE12" s="209" t="s">
        <v>258</v>
      </c>
      <c r="AF12" s="230" t="s">
        <v>259</v>
      </c>
      <c r="AG12" s="230" t="s">
        <v>260</v>
      </c>
      <c r="AH12" s="230" t="s">
        <v>261</v>
      </c>
      <c r="AJ12" s="230" t="s">
        <v>262</v>
      </c>
      <c r="AK12" s="230" t="s">
        <v>263</v>
      </c>
      <c r="AL12" s="230" t="s">
        <v>264</v>
      </c>
      <c r="AN12" s="230" t="s">
        <v>265</v>
      </c>
      <c r="AQ12" s="209" t="s">
        <v>258</v>
      </c>
      <c r="AR12" s="230" t="s">
        <v>259</v>
      </c>
      <c r="AS12" s="230" t="s">
        <v>260</v>
      </c>
      <c r="AT12" s="230" t="s">
        <v>261</v>
      </c>
      <c r="AU12" s="230" t="s">
        <v>262</v>
      </c>
      <c r="AV12" s="230" t="s">
        <v>263</v>
      </c>
      <c r="AW12" s="230" t="s">
        <v>264</v>
      </c>
      <c r="AX12" s="231"/>
      <c r="AY12" s="231"/>
      <c r="AZ12" s="230" t="s">
        <v>265</v>
      </c>
      <c r="BA12" s="191"/>
      <c r="BB12" s="230" t="s">
        <v>266</v>
      </c>
      <c r="BC12" s="230" t="s">
        <v>267</v>
      </c>
      <c r="BD12" s="230" t="s">
        <v>268</v>
      </c>
      <c r="BE12" s="230" t="s">
        <v>269</v>
      </c>
      <c r="BH12" s="209" t="s">
        <v>258</v>
      </c>
      <c r="BI12" s="230" t="s">
        <v>259</v>
      </c>
      <c r="BJ12" s="230" t="s">
        <v>260</v>
      </c>
      <c r="BK12" s="230" t="s">
        <v>261</v>
      </c>
      <c r="BL12" s="230" t="s">
        <v>262</v>
      </c>
      <c r="BM12" s="230" t="s">
        <v>263</v>
      </c>
      <c r="BN12" s="230" t="s">
        <v>264</v>
      </c>
      <c r="BO12" s="230"/>
      <c r="BP12" s="230" t="s">
        <v>265</v>
      </c>
      <c r="BR12" s="230" t="s">
        <v>266</v>
      </c>
      <c r="BS12" s="203"/>
      <c r="BT12" s="230" t="s">
        <v>267</v>
      </c>
      <c r="BW12" s="209" t="s">
        <v>258</v>
      </c>
      <c r="BX12" s="230" t="s">
        <v>259</v>
      </c>
      <c r="BY12" s="230" t="s">
        <v>260</v>
      </c>
      <c r="BZ12" s="230" t="s">
        <v>261</v>
      </c>
      <c r="CA12" s="230" t="s">
        <v>262</v>
      </c>
      <c r="CC12" s="230" t="s">
        <v>263</v>
      </c>
      <c r="CD12" s="230" t="s">
        <v>264</v>
      </c>
      <c r="CE12" s="230" t="s">
        <v>265</v>
      </c>
      <c r="CF12" s="203"/>
      <c r="CG12" s="230" t="s">
        <v>266</v>
      </c>
    </row>
    <row r="13" spans="1:106">
      <c r="A13" s="180" t="s">
        <v>275</v>
      </c>
      <c r="C13" s="375">
        <f>+'Gas Input Table Summary'!$D$9</f>
        <v>0.12234</v>
      </c>
      <c r="E13" s="180" t="s">
        <v>276</v>
      </c>
      <c r="F13" s="220">
        <f>SUM(F11:F12)</f>
        <v>1458</v>
      </c>
      <c r="G13" s="232"/>
      <c r="H13" s="232"/>
      <c r="J13" s="233"/>
      <c r="L13" s="233"/>
      <c r="M13" s="233"/>
      <c r="N13" s="233"/>
      <c r="Q13" s="233"/>
      <c r="R13" s="179"/>
      <c r="S13" s="233"/>
      <c r="T13" s="233"/>
      <c r="V13" s="198"/>
      <c r="W13" s="233"/>
      <c r="X13" s="233"/>
      <c r="Z13" s="233"/>
      <c r="AA13" s="233"/>
      <c r="AB13" s="233"/>
      <c r="AE13" s="233"/>
      <c r="AF13" s="233"/>
      <c r="AH13" s="233"/>
      <c r="AL13" s="233"/>
      <c r="AN13" s="233"/>
      <c r="AQ13" s="233"/>
      <c r="AR13" s="233"/>
      <c r="AS13" s="233"/>
      <c r="AU13" s="233"/>
      <c r="AW13" s="181"/>
      <c r="AX13" s="234"/>
      <c r="AY13" s="235"/>
      <c r="AZ13" s="233"/>
      <c r="BB13" s="233"/>
      <c r="BC13" s="233"/>
      <c r="BD13" s="233"/>
      <c r="BE13" s="233"/>
      <c r="BH13" s="233"/>
      <c r="BI13" s="233"/>
      <c r="BJ13" s="233"/>
      <c r="BK13" s="233"/>
      <c r="BL13" s="233"/>
      <c r="BN13" s="233"/>
      <c r="BO13" s="233"/>
      <c r="BP13" s="233"/>
      <c r="BR13" s="233"/>
      <c r="BS13" s="233"/>
      <c r="BT13" s="233"/>
      <c r="BW13" s="233"/>
      <c r="BX13" s="233"/>
      <c r="BY13" s="233"/>
      <c r="BZ13" s="233"/>
      <c r="CA13" s="233"/>
      <c r="CC13" s="233"/>
      <c r="CD13" s="233"/>
      <c r="CE13" s="233"/>
      <c r="CF13" s="233"/>
      <c r="CG13" s="233"/>
    </row>
    <row r="14" spans="1:106">
      <c r="A14" s="180" t="s">
        <v>277</v>
      </c>
      <c r="C14" s="224">
        <f>+'Gas Input Table Summary'!$D$10</f>
        <v>3.5000000000000003E-2</v>
      </c>
      <c r="F14" s="236"/>
      <c r="G14" s="237"/>
      <c r="H14" s="237"/>
      <c r="J14" s="178">
        <f>$C$47-$C$45</f>
        <v>1</v>
      </c>
      <c r="L14" s="233">
        <f>$C$47</f>
        <v>2018</v>
      </c>
      <c r="M14" s="265">
        <f>ROUND(IF($C$47+$F$23&gt;L14,F25*F30,0),0)</f>
        <v>218</v>
      </c>
      <c r="N14" s="239">
        <f t="shared" ref="N14:N36" si="0">ROUND($C$17*(1+$C$18)^J14,3)</f>
        <v>2.4940000000000002</v>
      </c>
      <c r="O14" s="220">
        <f t="shared" ref="O14:O36" si="1">ROUND(M14*N14,0)</f>
        <v>544</v>
      </c>
      <c r="P14" s="239">
        <f t="shared" ref="P14:P36" si="2">ROUND($C$25*(1+$C$26)^J14,3)</f>
        <v>0</v>
      </c>
      <c r="Q14" s="220">
        <f>ROUND(M14*P14,0)</f>
        <v>0</v>
      </c>
      <c r="R14" s="376">
        <f t="shared" ref="R14:R36" si="3">O14+Q14</f>
        <v>544</v>
      </c>
      <c r="S14" s="377">
        <f t="shared" ref="S14:S36" si="4">ROUND(M14*$C$23,1)</f>
        <v>2.2000000000000002</v>
      </c>
      <c r="T14" s="220">
        <f t="shared" ref="T14:T36" si="5">ROUND($C$20*(1+$C$21)^J14,0)</f>
        <v>149</v>
      </c>
      <c r="U14" s="378">
        <f>ROUND(S14*T14,0)</f>
        <v>328</v>
      </c>
      <c r="V14" s="232">
        <f>ROUND(+U14+R14,0)</f>
        <v>872</v>
      </c>
      <c r="W14" s="241">
        <f t="shared" ref="W14:W36" si="6">ROUND($H$36*(1+$C$11)^J14,3)</f>
        <v>1.8049999999999999</v>
      </c>
      <c r="X14" s="379">
        <f t="shared" ref="X14:X36" si="7">ROUND((1-$H$38)*(W14*M14),0)</f>
        <v>311</v>
      </c>
      <c r="Y14" s="243">
        <f>ROUND($F$11,0)</f>
        <v>123</v>
      </c>
      <c r="Z14" s="243">
        <f>ROUND($F$12,0)</f>
        <v>1335</v>
      </c>
      <c r="AA14" s="243">
        <f t="shared" ref="AA14:AA36" si="8">SUM(X14:Z14)</f>
        <v>1769</v>
      </c>
      <c r="AB14" s="220">
        <f t="shared" ref="AB14:AB36" si="9">V14-AA14</f>
        <v>-897</v>
      </c>
      <c r="AE14" s="233">
        <f>$C$47</f>
        <v>2018</v>
      </c>
      <c r="AF14" s="220">
        <f t="shared" ref="AF14:AF36" si="10">+R14</f>
        <v>544</v>
      </c>
      <c r="AG14" s="242">
        <f t="shared" ref="AG14:AG36" si="11">+U14</f>
        <v>328</v>
      </c>
      <c r="AH14" s="243">
        <f>+AG14+AF14</f>
        <v>872</v>
      </c>
      <c r="AJ14" s="242">
        <f>ROUND(Y14,0)</f>
        <v>123</v>
      </c>
      <c r="AK14" s="242">
        <f>ROUND(Z14,0)</f>
        <v>1335</v>
      </c>
      <c r="AL14" s="220">
        <f t="shared" ref="AL14:AL36" si="12">SUM(AJ14:AK14)</f>
        <v>1458</v>
      </c>
      <c r="AN14" s="220">
        <f>+AH14-AL14</f>
        <v>-586</v>
      </c>
      <c r="AQ14" s="233">
        <f>$C$47</f>
        <v>2018</v>
      </c>
      <c r="AR14" s="220">
        <f t="shared" ref="AR14:AR36" si="13">AF14</f>
        <v>544</v>
      </c>
      <c r="AS14" s="220">
        <f t="shared" ref="AS14:AS36" si="14">+AG14</f>
        <v>328</v>
      </c>
      <c r="AT14" s="244">
        <f t="shared" ref="AT14:AT36" si="15">ROUND(($C$28/(1-$C$31))*(1+$C$29)^J14,3)</f>
        <v>2.9000000000000001E-2</v>
      </c>
      <c r="AU14" s="245">
        <f>ROUND(IF($C$47+$F$23&gt;$AQ14,$F$30*$F$27,0)*AT14,0)</f>
        <v>0</v>
      </c>
      <c r="AV14" s="239">
        <f t="shared" ref="AV14:AV36" si="16">ROUND($C$33*(1+$C$34)^J14,3)</f>
        <v>0.38800000000000001</v>
      </c>
      <c r="AW14" s="220">
        <f t="shared" ref="AW14:AW36" si="17">ROUND(AV14*M14,0)</f>
        <v>85</v>
      </c>
      <c r="AX14" s="244"/>
      <c r="AY14" s="245"/>
      <c r="AZ14" s="220">
        <f>ROUND(AR14+AS14+AU14+AW14+AY14,0)</f>
        <v>957</v>
      </c>
      <c r="BA14" s="246"/>
      <c r="BB14" s="243">
        <f>ROUND($F$13,0)</f>
        <v>1458</v>
      </c>
      <c r="BC14" s="243">
        <f>ROUND((F15*F30)-Z14,0)</f>
        <v>1275</v>
      </c>
      <c r="BD14" s="247">
        <f>BB14+BC14</f>
        <v>2733</v>
      </c>
      <c r="BE14" s="243">
        <f t="shared" ref="BE14:BE36" si="18">AZ14-BD14</f>
        <v>-1776</v>
      </c>
      <c r="BH14" s="233">
        <f>$C$47</f>
        <v>2018</v>
      </c>
      <c r="BI14" s="220">
        <f>+F12</f>
        <v>1335</v>
      </c>
      <c r="BJ14" s="265">
        <f t="shared" ref="BJ14:BJ36" si="19">+M14</f>
        <v>218</v>
      </c>
      <c r="BK14" s="248">
        <f t="shared" ref="BK14:BK36" si="20">ROUND($C$10*(1+$C$11)^J14,3)</f>
        <v>6.3639999999999999</v>
      </c>
      <c r="BL14" s="220">
        <f>ROUND(BJ14*BK14,0)</f>
        <v>1387</v>
      </c>
      <c r="BM14" s="248">
        <f t="shared" ref="BM14:BM36" si="21">ROUND($C$13*(1+$C$14)^J14,3)</f>
        <v>0.127</v>
      </c>
      <c r="BN14" s="245">
        <f>ROUND(IF($C$47+$F$23&gt;$BH14,$F$30*$F$27,0)*BM14,0)</f>
        <v>0</v>
      </c>
      <c r="BO14" s="245"/>
      <c r="BP14" s="220">
        <f t="shared" ref="BP14:BP36" si="22">BI14+BL14+BN14+BO14</f>
        <v>2722</v>
      </c>
      <c r="BR14" s="220">
        <f>ROUND(F15*F30,0)</f>
        <v>2610</v>
      </c>
      <c r="BS14" s="220"/>
      <c r="BT14" s="220">
        <f>BP14-BR14</f>
        <v>112</v>
      </c>
      <c r="BW14" s="233">
        <f>$C$47</f>
        <v>2018</v>
      </c>
      <c r="BX14" s="220">
        <f t="shared" ref="BX14:BX36" si="23">$R14</f>
        <v>544</v>
      </c>
      <c r="BY14" s="220">
        <f>U14</f>
        <v>328</v>
      </c>
      <c r="BZ14" s="249">
        <f>AU14</f>
        <v>0</v>
      </c>
      <c r="CA14" s="220">
        <f>SUM(BX14:BZ14)</f>
        <v>872</v>
      </c>
      <c r="CC14" s="220">
        <f>BB14</f>
        <v>1458</v>
      </c>
      <c r="CD14" s="220">
        <f>BC14</f>
        <v>1275</v>
      </c>
      <c r="CE14" s="220">
        <f>SUM(CC14:CD14)</f>
        <v>2733</v>
      </c>
      <c r="CF14" s="220"/>
      <c r="CG14" s="220">
        <f>CA14-CE14</f>
        <v>-1861</v>
      </c>
    </row>
    <row r="15" spans="1:106">
      <c r="A15" s="180" t="s">
        <v>278</v>
      </c>
      <c r="C15" s="250" t="str">
        <f>+'Gas Input Table Summary'!$D$11</f>
        <v>Kwh</v>
      </c>
      <c r="E15" s="180" t="s">
        <v>279</v>
      </c>
      <c r="F15" s="380">
        <f>ROUND('Database Inputs'!K12,0)</f>
        <v>30</v>
      </c>
      <c r="G15" s="251"/>
      <c r="H15" s="251"/>
      <c r="J15" s="178">
        <f t="shared" ref="J15:J36" si="24">J14+1</f>
        <v>2</v>
      </c>
      <c r="L15" s="233">
        <f t="shared" ref="L15:L36" si="25">L14+1</f>
        <v>2019</v>
      </c>
      <c r="M15" s="238">
        <f>ROUND(IF($C$47+$F$23&gt;L15,$F$25*$F$30,0)+IF($C$48+$G$23&gt;L15,$G$25*$G$30,0),0)</f>
        <v>218</v>
      </c>
      <c r="N15" s="253">
        <f t="shared" si="0"/>
        <v>2.5819999999999999</v>
      </c>
      <c r="O15" s="381">
        <f t="shared" si="1"/>
        <v>563</v>
      </c>
      <c r="P15" s="253">
        <f t="shared" si="2"/>
        <v>0</v>
      </c>
      <c r="Q15" s="254">
        <f t="shared" ref="Q15:Q36" si="26">ROUND(M15*P15,0)</f>
        <v>0</v>
      </c>
      <c r="R15" s="382">
        <f t="shared" si="3"/>
        <v>563</v>
      </c>
      <c r="S15" s="377">
        <f t="shared" si="4"/>
        <v>2.2000000000000002</v>
      </c>
      <c r="T15" s="254">
        <f t="shared" si="5"/>
        <v>151</v>
      </c>
      <c r="U15" s="383">
        <f>ROUND(S15*T15,0)</f>
        <v>332</v>
      </c>
      <c r="V15" s="238">
        <f t="shared" ref="V15:V36" si="27">ROUND(+U15+R15,0)</f>
        <v>895</v>
      </c>
      <c r="W15" s="255">
        <f>ROUND($H$36*(1+$C$11)^J15,3)</f>
        <v>1.8680000000000001</v>
      </c>
      <c r="X15" s="256">
        <f>ROUND((1-$H$38)*(W15*M15),0)</f>
        <v>322</v>
      </c>
      <c r="Y15" s="256">
        <f>ROUND($G$11,0)</f>
        <v>0</v>
      </c>
      <c r="Z15" s="256">
        <f>ROUND($G$12,0)</f>
        <v>0</v>
      </c>
      <c r="AA15" s="254">
        <f>SUM(X15:Z15)</f>
        <v>322</v>
      </c>
      <c r="AB15" s="256">
        <f t="shared" si="9"/>
        <v>573</v>
      </c>
      <c r="AE15" s="233">
        <f t="shared" ref="AE15:AE36" si="28">AE14+1</f>
        <v>2019</v>
      </c>
      <c r="AF15" s="256">
        <f t="shared" si="10"/>
        <v>563</v>
      </c>
      <c r="AG15" s="236">
        <f t="shared" si="11"/>
        <v>332</v>
      </c>
      <c r="AH15" s="256">
        <f>+AG15+AF15</f>
        <v>895</v>
      </c>
      <c r="AJ15" s="257">
        <f t="shared" ref="AJ15:AK34" si="29">ROUND(Y15,0)</f>
        <v>0</v>
      </c>
      <c r="AK15" s="257">
        <f t="shared" si="29"/>
        <v>0</v>
      </c>
      <c r="AL15" s="258">
        <f t="shared" si="12"/>
        <v>0</v>
      </c>
      <c r="AN15" s="259">
        <f t="shared" ref="AN15:AN36" si="30">+AH15-AL15</f>
        <v>895</v>
      </c>
      <c r="AQ15" s="233">
        <f t="shared" ref="AQ15:AQ36" si="31">AQ14+1</f>
        <v>2019</v>
      </c>
      <c r="AR15" s="256">
        <f t="shared" si="13"/>
        <v>563</v>
      </c>
      <c r="AS15" s="256">
        <f t="shared" si="14"/>
        <v>332</v>
      </c>
      <c r="AT15" s="260">
        <f t="shared" si="15"/>
        <v>0.03</v>
      </c>
      <c r="AU15" s="283">
        <f>ROUND((IF($C$47+$F$23&gt;$AQ15,$F$27*$F$30,0)+IF($C$48+$G$23&gt;AQ15,$G$27*$G$30,0))*AT15,0)</f>
        <v>0</v>
      </c>
      <c r="AV15" s="253">
        <f t="shared" si="16"/>
        <v>0.39700000000000002</v>
      </c>
      <c r="AW15" s="256">
        <f t="shared" si="17"/>
        <v>87</v>
      </c>
      <c r="AX15" s="260"/>
      <c r="AY15" s="261"/>
      <c r="AZ15" s="256">
        <f t="shared" ref="AZ15:AZ36" si="32">ROUND(AR15+AS15+AU15+AW15+AY15,0)</f>
        <v>982</v>
      </c>
      <c r="BA15" s="246"/>
      <c r="BB15" s="256">
        <f>ROUND($G$13,0)</f>
        <v>0</v>
      </c>
      <c r="BC15" s="256">
        <f>ROUND(($G$15*$G$30)-$Z$15,0)</f>
        <v>0</v>
      </c>
      <c r="BD15" s="262">
        <f t="shared" ref="BD15:BD36" si="33">BB15+BC15</f>
        <v>0</v>
      </c>
      <c r="BE15" s="256">
        <f>AZ15-BD15</f>
        <v>982</v>
      </c>
      <c r="BH15" s="233">
        <f t="shared" ref="BH15:BH36" si="34">BH14+1</f>
        <v>2019</v>
      </c>
      <c r="BI15" s="256">
        <f>+G12</f>
        <v>0</v>
      </c>
      <c r="BJ15" s="265">
        <f t="shared" si="19"/>
        <v>218</v>
      </c>
      <c r="BK15" s="263">
        <f t="shared" si="20"/>
        <v>6.5869999999999997</v>
      </c>
      <c r="BL15" s="256">
        <f>ROUND(BJ15*BK15,0)</f>
        <v>1436</v>
      </c>
      <c r="BM15" s="263">
        <f t="shared" si="21"/>
        <v>0.13100000000000001</v>
      </c>
      <c r="BN15" s="283">
        <f>ROUND((IF($C$47+$F$23&gt;BH15,$F$27*$F$30,0)+IF($C$48+$G$23&gt;BH15,$G$27*$G$30,0))*BM15,0)</f>
        <v>0</v>
      </c>
      <c r="BO15" s="264"/>
      <c r="BP15" s="256">
        <f t="shared" si="22"/>
        <v>1436</v>
      </c>
      <c r="BR15" s="256">
        <f>ROUND($G$15*$G$30,0)</f>
        <v>0</v>
      </c>
      <c r="BS15" s="256"/>
      <c r="BT15" s="256">
        <f t="shared" ref="BT15:BT36" si="35">BP15-BR15</f>
        <v>1436</v>
      </c>
      <c r="BW15" s="233">
        <f t="shared" ref="BW15:BW36" si="36">BW14+1</f>
        <v>2019</v>
      </c>
      <c r="BX15" s="256">
        <f t="shared" si="23"/>
        <v>563</v>
      </c>
      <c r="BY15" s="265">
        <f t="shared" ref="BY15:BY36" si="37">U15</f>
        <v>332</v>
      </c>
      <c r="BZ15" s="266">
        <f t="shared" ref="BZ15:BZ36" si="38">AU15</f>
        <v>0</v>
      </c>
      <c r="CA15" s="256">
        <f t="shared" ref="CA15:CA36" si="39">SUM(BX15:BZ15)</f>
        <v>895</v>
      </c>
      <c r="CC15" s="256">
        <f t="shared" ref="CC15:CD34" si="40">BB15</f>
        <v>0</v>
      </c>
      <c r="CD15" s="256">
        <f t="shared" si="40"/>
        <v>0</v>
      </c>
      <c r="CE15" s="256">
        <f>SUM(CC15:CD15)</f>
        <v>0</v>
      </c>
      <c r="CF15" s="256"/>
      <c r="CG15" s="256">
        <f>CA15-CE15</f>
        <v>895</v>
      </c>
    </row>
    <row r="16" spans="1:106">
      <c r="F16" s="265"/>
      <c r="G16" s="265"/>
      <c r="H16" s="265"/>
      <c r="J16" s="178">
        <f t="shared" si="24"/>
        <v>3</v>
      </c>
      <c r="L16" s="233">
        <f t="shared" si="25"/>
        <v>2020</v>
      </c>
      <c r="M16" s="238">
        <f>ROUND(IF($C$47+$F$23&gt;L16,$F$25*$F$30,0)+IF($C$48+$G$23&gt;L16,$G$25*$G$30,0)+IF($C$49+$H$23&gt;L16,$H$25*$H$30,0),0)</f>
        <v>218</v>
      </c>
      <c r="N16" s="253">
        <f t="shared" si="0"/>
        <v>2.6720000000000002</v>
      </c>
      <c r="O16" s="381">
        <f t="shared" si="1"/>
        <v>582</v>
      </c>
      <c r="P16" s="253">
        <f t="shared" si="2"/>
        <v>0</v>
      </c>
      <c r="Q16" s="254">
        <f t="shared" si="26"/>
        <v>0</v>
      </c>
      <c r="R16" s="382">
        <f t="shared" si="3"/>
        <v>582</v>
      </c>
      <c r="S16" s="377">
        <f t="shared" si="4"/>
        <v>2.2000000000000002</v>
      </c>
      <c r="T16" s="254">
        <f>ROUND($C$20*(1+$C$21)^J16,0)</f>
        <v>152</v>
      </c>
      <c r="U16" s="383">
        <f>ROUND(S16*T16,0)</f>
        <v>334</v>
      </c>
      <c r="V16" s="238">
        <f>ROUND(+U16+R16,0)</f>
        <v>916</v>
      </c>
      <c r="W16" s="255">
        <f>ROUND($H$36*(1+$C$11)^J16,3)</f>
        <v>1.9339999999999999</v>
      </c>
      <c r="X16" s="256">
        <f>ROUND((1-$H$38)*(W16*M16),0)</f>
        <v>333</v>
      </c>
      <c r="Y16" s="256">
        <f>ROUND($H$11,0)</f>
        <v>0</v>
      </c>
      <c r="Z16" s="256">
        <f>ROUND($H$12,0)</f>
        <v>0</v>
      </c>
      <c r="AA16" s="254">
        <f>SUM(X16:Z16)</f>
        <v>333</v>
      </c>
      <c r="AB16" s="256">
        <f>V16-AA16</f>
        <v>583</v>
      </c>
      <c r="AE16" s="233">
        <f t="shared" si="28"/>
        <v>2020</v>
      </c>
      <c r="AF16" s="256">
        <f t="shared" si="10"/>
        <v>582</v>
      </c>
      <c r="AG16" s="236">
        <f t="shared" si="11"/>
        <v>334</v>
      </c>
      <c r="AH16" s="256">
        <f t="shared" ref="AH16:AH36" si="41">+AG16+AF16</f>
        <v>916</v>
      </c>
      <c r="AJ16" s="257">
        <f t="shared" si="29"/>
        <v>0</v>
      </c>
      <c r="AK16" s="257">
        <f t="shared" si="29"/>
        <v>0</v>
      </c>
      <c r="AL16" s="258">
        <f>SUM(AJ16:AK16)</f>
        <v>0</v>
      </c>
      <c r="AN16" s="259">
        <f>+AH16-AL16</f>
        <v>916</v>
      </c>
      <c r="AQ16" s="233">
        <f t="shared" si="31"/>
        <v>2020</v>
      </c>
      <c r="AR16" s="256">
        <f t="shared" si="13"/>
        <v>582</v>
      </c>
      <c r="AS16" s="256">
        <f t="shared" si="14"/>
        <v>334</v>
      </c>
      <c r="AT16" s="260">
        <f>ROUND(($C$28/(1-$C$31))*(1+$C$29)^J16,3)</f>
        <v>3.1E-2</v>
      </c>
      <c r="AU16" s="283">
        <f>ROUND((IF($C$47+$F$23&gt;$AQ16,$F$27*$F$30,0)+IF($C$48+$G$23&gt;AQ16,$G$27*$G$30,0)+IF($C$49+$H$23&gt;AQ16,$H$27*$H$30,0))*AT16,0)</f>
        <v>0</v>
      </c>
      <c r="AV16" s="253">
        <f>ROUND($C$33*(1+$C$34)^J16,3)</f>
        <v>0.40500000000000003</v>
      </c>
      <c r="AW16" s="256">
        <f>ROUND(AV16*M16,0)</f>
        <v>88</v>
      </c>
      <c r="AX16" s="260"/>
      <c r="AY16" s="261"/>
      <c r="AZ16" s="256">
        <f>ROUND(AR16+AS16+AU16+AW16+AY16,0)</f>
        <v>1004</v>
      </c>
      <c r="BA16" s="246"/>
      <c r="BB16" s="256">
        <f>ROUND($H$13,0)</f>
        <v>0</v>
      </c>
      <c r="BC16" s="256">
        <f>ROUND(($H$15*$H$30)-$Z$16,0)</f>
        <v>0</v>
      </c>
      <c r="BD16" s="262">
        <f>BB16+BC16</f>
        <v>0</v>
      </c>
      <c r="BE16" s="256">
        <f t="shared" si="18"/>
        <v>1004</v>
      </c>
      <c r="BH16" s="233">
        <f t="shared" si="34"/>
        <v>2020</v>
      </c>
      <c r="BI16" s="256">
        <f>ROUND(H12,0)</f>
        <v>0</v>
      </c>
      <c r="BJ16" s="265">
        <f t="shared" si="19"/>
        <v>218</v>
      </c>
      <c r="BK16" s="263">
        <f>ROUND($C$10*(1+$C$11)^J16,3)</f>
        <v>6.8179999999999996</v>
      </c>
      <c r="BL16" s="256">
        <f>ROUND(BJ16*BK16,0)</f>
        <v>1486</v>
      </c>
      <c r="BM16" s="263">
        <f>ROUND($C$13*(1+$C$14)^J16,3)</f>
        <v>0.13600000000000001</v>
      </c>
      <c r="BN16" s="283">
        <f>ROUND((IF($C$47+$F$23&gt;BH16,$F$27*$F$30,0)+IF($C$49+$H$23&gt;BH16,$H$27*$H$30,0)+IF($C$48+$G$23&gt;BH16,$G$27*$G$30,0))*BM16,0)</f>
        <v>0</v>
      </c>
      <c r="BO16" s="264"/>
      <c r="BP16" s="256">
        <f>BI16+BL16+BN16+BO16</f>
        <v>1486</v>
      </c>
      <c r="BR16" s="256">
        <f>ROUND($H$15*$H$30,0)</f>
        <v>0</v>
      </c>
      <c r="BS16" s="256"/>
      <c r="BT16" s="256">
        <f>BP16-BR16</f>
        <v>1486</v>
      </c>
      <c r="BW16" s="233">
        <f t="shared" si="36"/>
        <v>2020</v>
      </c>
      <c r="BX16" s="256">
        <f t="shared" si="23"/>
        <v>582</v>
      </c>
      <c r="BY16" s="265">
        <f t="shared" si="37"/>
        <v>334</v>
      </c>
      <c r="BZ16" s="266">
        <f t="shared" si="38"/>
        <v>0</v>
      </c>
      <c r="CA16" s="256">
        <f t="shared" si="39"/>
        <v>916</v>
      </c>
      <c r="CC16" s="256">
        <f t="shared" si="40"/>
        <v>0</v>
      </c>
      <c r="CD16" s="256">
        <f t="shared" si="40"/>
        <v>0</v>
      </c>
      <c r="CE16" s="256">
        <f t="shared" ref="CE16:CE36" si="42">SUM(CC16:CD16)</f>
        <v>0</v>
      </c>
      <c r="CF16" s="256"/>
      <c r="CG16" s="256">
        <f>CA16-CE16</f>
        <v>916</v>
      </c>
    </row>
    <row r="17" spans="1:106">
      <c r="A17" s="180" t="s">
        <v>280</v>
      </c>
      <c r="C17" s="219">
        <f>+'Gas Input Table Summary'!$D$12</f>
        <v>2.41</v>
      </c>
      <c r="D17" s="268"/>
      <c r="E17" s="180" t="s">
        <v>281</v>
      </c>
      <c r="F17" s="225">
        <f>+'Gas Input Table Summary'!$D$35</f>
        <v>0</v>
      </c>
      <c r="G17" s="225"/>
      <c r="H17" s="225"/>
      <c r="J17" s="178">
        <f t="shared" si="24"/>
        <v>4</v>
      </c>
      <c r="L17" s="233">
        <f t="shared" si="25"/>
        <v>2021</v>
      </c>
      <c r="M17" s="238">
        <f t="shared" ref="M17:M36" si="43">ROUND(IF($C$47+$F$23&gt;L17,$F$25*$F$30,0)+IF($C$48+$G$23&gt;L17,$G$25*$G$30,0)+IF($C$49+$H$23&gt;L17,$H$25*$H$30,0),0)</f>
        <v>218</v>
      </c>
      <c r="N17" s="253">
        <f>ROUND($C$17*(1+$C$18)^J17,3)</f>
        <v>2.766</v>
      </c>
      <c r="O17" s="381">
        <f t="shared" si="1"/>
        <v>603</v>
      </c>
      <c r="P17" s="253">
        <f t="shared" si="2"/>
        <v>0</v>
      </c>
      <c r="Q17" s="254">
        <f t="shared" si="26"/>
        <v>0</v>
      </c>
      <c r="R17" s="382">
        <f t="shared" si="3"/>
        <v>603</v>
      </c>
      <c r="S17" s="377">
        <f t="shared" si="4"/>
        <v>2.2000000000000002</v>
      </c>
      <c r="T17" s="254">
        <f t="shared" si="5"/>
        <v>154</v>
      </c>
      <c r="U17" s="383">
        <f t="shared" ref="U17:U36" si="44">ROUND(S17*T17,0)</f>
        <v>339</v>
      </c>
      <c r="V17" s="238">
        <f t="shared" si="27"/>
        <v>942</v>
      </c>
      <c r="W17" s="255">
        <f t="shared" si="6"/>
        <v>2.0009999999999999</v>
      </c>
      <c r="X17" s="256">
        <f t="shared" si="7"/>
        <v>345</v>
      </c>
      <c r="Y17" s="256">
        <v>0</v>
      </c>
      <c r="Z17" s="256">
        <v>0</v>
      </c>
      <c r="AA17" s="254">
        <f t="shared" si="8"/>
        <v>345</v>
      </c>
      <c r="AB17" s="256">
        <f t="shared" si="9"/>
        <v>597</v>
      </c>
      <c r="AE17" s="233">
        <f t="shared" si="28"/>
        <v>2021</v>
      </c>
      <c r="AF17" s="256">
        <f t="shared" si="10"/>
        <v>603</v>
      </c>
      <c r="AG17" s="236">
        <f t="shared" si="11"/>
        <v>339</v>
      </c>
      <c r="AH17" s="256">
        <f t="shared" si="41"/>
        <v>942</v>
      </c>
      <c r="AJ17" s="257">
        <f t="shared" si="29"/>
        <v>0</v>
      </c>
      <c r="AK17" s="257">
        <f t="shared" si="29"/>
        <v>0</v>
      </c>
      <c r="AL17" s="258">
        <f t="shared" si="12"/>
        <v>0</v>
      </c>
      <c r="AN17" s="259">
        <f t="shared" si="30"/>
        <v>942</v>
      </c>
      <c r="AQ17" s="233">
        <f t="shared" si="31"/>
        <v>2021</v>
      </c>
      <c r="AR17" s="256">
        <f t="shared" si="13"/>
        <v>603</v>
      </c>
      <c r="AS17" s="256">
        <f t="shared" si="14"/>
        <v>339</v>
      </c>
      <c r="AT17" s="260">
        <f t="shared" si="15"/>
        <v>3.2000000000000001E-2</v>
      </c>
      <c r="AU17" s="283">
        <f t="shared" ref="AU17:AU36" si="45">ROUND((IF($C$47+$F$23&gt;$AQ17,$F$27*$F$30,0)+IF($C$48+$G$23&gt;AQ17,$G$27*$G$30,0)+IF($C$49+$H$23&gt;AQ17,$H$27*$H$30,0))*AT17,0)</f>
        <v>0</v>
      </c>
      <c r="AV17" s="253">
        <f t="shared" si="16"/>
        <v>0.41399999999999998</v>
      </c>
      <c r="AW17" s="256">
        <f t="shared" si="17"/>
        <v>90</v>
      </c>
      <c r="AX17" s="260"/>
      <c r="AY17" s="261"/>
      <c r="AZ17" s="256">
        <f t="shared" si="32"/>
        <v>1032</v>
      </c>
      <c r="BA17" s="246"/>
      <c r="BB17" s="256">
        <v>0</v>
      </c>
      <c r="BC17" s="256">
        <v>0</v>
      </c>
      <c r="BD17" s="262">
        <f t="shared" si="33"/>
        <v>0</v>
      </c>
      <c r="BE17" s="256">
        <f t="shared" si="18"/>
        <v>1032</v>
      </c>
      <c r="BH17" s="233">
        <f t="shared" si="34"/>
        <v>2021</v>
      </c>
      <c r="BI17" s="256">
        <v>0</v>
      </c>
      <c r="BJ17" s="265">
        <f t="shared" si="19"/>
        <v>218</v>
      </c>
      <c r="BK17" s="263">
        <f t="shared" si="20"/>
        <v>7.056</v>
      </c>
      <c r="BL17" s="256">
        <f t="shared" ref="BL17:BL36" si="46">ROUND(BJ17*BK17,0)</f>
        <v>1538</v>
      </c>
      <c r="BM17" s="263">
        <f t="shared" si="21"/>
        <v>0.14000000000000001</v>
      </c>
      <c r="BN17" s="283">
        <f t="shared" ref="BN17:BN36" si="47">ROUND((IF($C$47+$F$23&gt;BH17,$F$27*$F$30,0)+IF($C$49+$H$23&gt;BH17,$H$27*$H$30,0)+IF($C$48+$G$23&gt;BH17,$G$27*$G$30,0))*BM17,0)</f>
        <v>0</v>
      </c>
      <c r="BO17" s="264"/>
      <c r="BP17" s="256">
        <f t="shared" si="22"/>
        <v>1538</v>
      </c>
      <c r="BR17" s="256">
        <f t="shared" ref="BR17:BR36" si="48">+BC17</f>
        <v>0</v>
      </c>
      <c r="BS17" s="256"/>
      <c r="BT17" s="256">
        <f t="shared" si="35"/>
        <v>1538</v>
      </c>
      <c r="BW17" s="233">
        <f t="shared" si="36"/>
        <v>2021</v>
      </c>
      <c r="BX17" s="256">
        <f t="shared" si="23"/>
        <v>603</v>
      </c>
      <c r="BY17" s="265">
        <f t="shared" si="37"/>
        <v>339</v>
      </c>
      <c r="BZ17" s="266">
        <f t="shared" si="38"/>
        <v>0</v>
      </c>
      <c r="CA17" s="256">
        <f t="shared" si="39"/>
        <v>942</v>
      </c>
      <c r="CC17" s="256">
        <f t="shared" si="40"/>
        <v>0</v>
      </c>
      <c r="CD17" s="256">
        <f t="shared" si="40"/>
        <v>0</v>
      </c>
      <c r="CE17" s="256">
        <f t="shared" si="42"/>
        <v>0</v>
      </c>
      <c r="CF17" s="256"/>
      <c r="CG17" s="256">
        <f t="shared" ref="CG17:CG36" si="49">CA17-CE17</f>
        <v>942</v>
      </c>
    </row>
    <row r="18" spans="1:106">
      <c r="A18" s="180" t="s">
        <v>245</v>
      </c>
      <c r="C18" s="221">
        <f>+'Gas Input Table Summary'!$D$13</f>
        <v>3.5000000000000003E-2</v>
      </c>
      <c r="E18" s="176" t="s">
        <v>282</v>
      </c>
      <c r="F18" s="269">
        <f>+'Gas Input Table Summary'!$D$38</f>
        <v>0</v>
      </c>
      <c r="G18" s="269"/>
      <c r="H18" s="269"/>
      <c r="J18" s="178">
        <f t="shared" si="24"/>
        <v>5</v>
      </c>
      <c r="L18" s="233">
        <f t="shared" si="25"/>
        <v>2022</v>
      </c>
      <c r="M18" s="238">
        <f t="shared" si="43"/>
        <v>218</v>
      </c>
      <c r="N18" s="253">
        <f t="shared" si="0"/>
        <v>2.8620000000000001</v>
      </c>
      <c r="O18" s="381">
        <f t="shared" si="1"/>
        <v>624</v>
      </c>
      <c r="P18" s="253">
        <f t="shared" si="2"/>
        <v>0</v>
      </c>
      <c r="Q18" s="254">
        <f t="shared" si="26"/>
        <v>0</v>
      </c>
      <c r="R18" s="382">
        <f t="shared" si="3"/>
        <v>624</v>
      </c>
      <c r="S18" s="377">
        <f t="shared" si="4"/>
        <v>2.2000000000000002</v>
      </c>
      <c r="T18" s="254">
        <f t="shared" si="5"/>
        <v>155</v>
      </c>
      <c r="U18" s="383">
        <f t="shared" si="44"/>
        <v>341</v>
      </c>
      <c r="V18" s="238">
        <f t="shared" si="27"/>
        <v>965</v>
      </c>
      <c r="W18" s="255">
        <f t="shared" si="6"/>
        <v>2.0710000000000002</v>
      </c>
      <c r="X18" s="256">
        <f t="shared" si="7"/>
        <v>357</v>
      </c>
      <c r="Y18" s="256">
        <v>0</v>
      </c>
      <c r="Z18" s="256">
        <v>0</v>
      </c>
      <c r="AA18" s="254">
        <f t="shared" si="8"/>
        <v>357</v>
      </c>
      <c r="AB18" s="256">
        <f t="shared" si="9"/>
        <v>608</v>
      </c>
      <c r="AE18" s="233">
        <f t="shared" si="28"/>
        <v>2022</v>
      </c>
      <c r="AF18" s="256">
        <f t="shared" si="10"/>
        <v>624</v>
      </c>
      <c r="AG18" s="236">
        <f t="shared" si="11"/>
        <v>341</v>
      </c>
      <c r="AH18" s="256">
        <f t="shared" si="41"/>
        <v>965</v>
      </c>
      <c r="AJ18" s="257">
        <f t="shared" si="29"/>
        <v>0</v>
      </c>
      <c r="AK18" s="257">
        <f t="shared" si="29"/>
        <v>0</v>
      </c>
      <c r="AL18" s="258">
        <f t="shared" si="12"/>
        <v>0</v>
      </c>
      <c r="AN18" s="259">
        <f t="shared" si="30"/>
        <v>965</v>
      </c>
      <c r="AQ18" s="233">
        <f t="shared" si="31"/>
        <v>2022</v>
      </c>
      <c r="AR18" s="256">
        <f t="shared" si="13"/>
        <v>624</v>
      </c>
      <c r="AS18" s="256">
        <f t="shared" si="14"/>
        <v>341</v>
      </c>
      <c r="AT18" s="260">
        <f t="shared" si="15"/>
        <v>3.3000000000000002E-2</v>
      </c>
      <c r="AU18" s="283">
        <f>ROUND((IF($C$47+$F$23&gt;$AQ18,$F$27*$F$30,0)+IF($C$48+$G$23&gt;AQ18,$G$27*$G$30,0)+IF($C$49+$H$23&gt;AQ18,$H$27*$H$30,0))*AT18,0)</f>
        <v>0</v>
      </c>
      <c r="AV18" s="253">
        <f t="shared" si="16"/>
        <v>0.42299999999999999</v>
      </c>
      <c r="AW18" s="256">
        <f t="shared" si="17"/>
        <v>92</v>
      </c>
      <c r="AX18" s="260"/>
      <c r="AY18" s="261"/>
      <c r="AZ18" s="256">
        <f t="shared" si="32"/>
        <v>1057</v>
      </c>
      <c r="BA18" s="246"/>
      <c r="BB18" s="256">
        <v>0</v>
      </c>
      <c r="BC18" s="256">
        <v>0</v>
      </c>
      <c r="BD18" s="262">
        <f t="shared" si="33"/>
        <v>0</v>
      </c>
      <c r="BE18" s="256">
        <f t="shared" si="18"/>
        <v>1057</v>
      </c>
      <c r="BH18" s="233">
        <f t="shared" si="34"/>
        <v>2022</v>
      </c>
      <c r="BI18" s="256">
        <v>0</v>
      </c>
      <c r="BJ18" s="265">
        <f t="shared" si="19"/>
        <v>218</v>
      </c>
      <c r="BK18" s="263">
        <f t="shared" si="20"/>
        <v>7.3029999999999999</v>
      </c>
      <c r="BL18" s="256">
        <f t="shared" si="46"/>
        <v>1592</v>
      </c>
      <c r="BM18" s="263">
        <f t="shared" si="21"/>
        <v>0.14499999999999999</v>
      </c>
      <c r="BN18" s="283">
        <f t="shared" si="47"/>
        <v>0</v>
      </c>
      <c r="BO18" s="264"/>
      <c r="BP18" s="256">
        <f t="shared" si="22"/>
        <v>1592</v>
      </c>
      <c r="BR18" s="256">
        <f t="shared" si="48"/>
        <v>0</v>
      </c>
      <c r="BS18" s="256"/>
      <c r="BT18" s="256">
        <f t="shared" si="35"/>
        <v>1592</v>
      </c>
      <c r="BW18" s="233">
        <f t="shared" si="36"/>
        <v>2022</v>
      </c>
      <c r="BX18" s="256">
        <f t="shared" si="23"/>
        <v>624</v>
      </c>
      <c r="BY18" s="265">
        <f t="shared" si="37"/>
        <v>341</v>
      </c>
      <c r="BZ18" s="266">
        <f t="shared" si="38"/>
        <v>0</v>
      </c>
      <c r="CA18" s="256">
        <f t="shared" si="39"/>
        <v>965</v>
      </c>
      <c r="CC18" s="256">
        <f t="shared" si="40"/>
        <v>0</v>
      </c>
      <c r="CD18" s="256">
        <f t="shared" si="40"/>
        <v>0</v>
      </c>
      <c r="CE18" s="256">
        <f t="shared" si="42"/>
        <v>0</v>
      </c>
      <c r="CF18" s="256"/>
      <c r="CG18" s="256">
        <f t="shared" si="49"/>
        <v>965</v>
      </c>
      <c r="DB18" s="184" t="s">
        <v>247</v>
      </c>
    </row>
    <row r="19" spans="1:106">
      <c r="C19" s="180"/>
      <c r="J19" s="178">
        <f t="shared" si="24"/>
        <v>6</v>
      </c>
      <c r="L19" s="233">
        <f t="shared" si="25"/>
        <v>2023</v>
      </c>
      <c r="M19" s="238">
        <f t="shared" si="43"/>
        <v>218</v>
      </c>
      <c r="N19" s="253">
        <f>ROUND($C$17*(1+$C$18)^J19,3)</f>
        <v>2.9630000000000001</v>
      </c>
      <c r="O19" s="381">
        <f>ROUND(M19*N19,0)</f>
        <v>646</v>
      </c>
      <c r="P19" s="253">
        <f t="shared" si="2"/>
        <v>0</v>
      </c>
      <c r="Q19" s="254">
        <f t="shared" si="26"/>
        <v>0</v>
      </c>
      <c r="R19" s="382">
        <f>O19+Q19</f>
        <v>646</v>
      </c>
      <c r="S19" s="377">
        <f>ROUND(M19*$C$23,1)</f>
        <v>2.2000000000000002</v>
      </c>
      <c r="T19" s="254">
        <f t="shared" si="5"/>
        <v>157</v>
      </c>
      <c r="U19" s="383">
        <f t="shared" si="44"/>
        <v>345</v>
      </c>
      <c r="V19" s="238">
        <f t="shared" si="27"/>
        <v>991</v>
      </c>
      <c r="W19" s="255">
        <f t="shared" si="6"/>
        <v>2.1440000000000001</v>
      </c>
      <c r="X19" s="256">
        <f t="shared" si="7"/>
        <v>369</v>
      </c>
      <c r="Y19" s="256">
        <v>0</v>
      </c>
      <c r="Z19" s="256">
        <v>0</v>
      </c>
      <c r="AA19" s="254">
        <f t="shared" si="8"/>
        <v>369</v>
      </c>
      <c r="AB19" s="256">
        <f t="shared" si="9"/>
        <v>622</v>
      </c>
      <c r="AE19" s="233">
        <f t="shared" si="28"/>
        <v>2023</v>
      </c>
      <c r="AF19" s="256">
        <f t="shared" si="10"/>
        <v>646</v>
      </c>
      <c r="AG19" s="236">
        <f t="shared" si="11"/>
        <v>345</v>
      </c>
      <c r="AH19" s="256">
        <f t="shared" si="41"/>
        <v>991</v>
      </c>
      <c r="AJ19" s="257">
        <f t="shared" si="29"/>
        <v>0</v>
      </c>
      <c r="AK19" s="257">
        <f t="shared" si="29"/>
        <v>0</v>
      </c>
      <c r="AL19" s="258">
        <f t="shared" si="12"/>
        <v>0</v>
      </c>
      <c r="AN19" s="259">
        <f t="shared" si="30"/>
        <v>991</v>
      </c>
      <c r="AQ19" s="233">
        <f t="shared" si="31"/>
        <v>2023</v>
      </c>
      <c r="AR19" s="256">
        <f t="shared" si="13"/>
        <v>646</v>
      </c>
      <c r="AS19" s="256">
        <f t="shared" si="14"/>
        <v>345</v>
      </c>
      <c r="AT19" s="260">
        <f t="shared" si="15"/>
        <v>3.4000000000000002E-2</v>
      </c>
      <c r="AU19" s="283">
        <f t="shared" si="45"/>
        <v>0</v>
      </c>
      <c r="AV19" s="253">
        <f>ROUND($C$33*(1+$C$34)^J19,3)</f>
        <v>0.432</v>
      </c>
      <c r="AW19" s="256">
        <f t="shared" si="17"/>
        <v>94</v>
      </c>
      <c r="AX19" s="260"/>
      <c r="AY19" s="261"/>
      <c r="AZ19" s="256">
        <f t="shared" si="32"/>
        <v>1085</v>
      </c>
      <c r="BA19" s="246"/>
      <c r="BB19" s="256">
        <v>0</v>
      </c>
      <c r="BC19" s="256">
        <v>0</v>
      </c>
      <c r="BD19" s="262">
        <f t="shared" si="33"/>
        <v>0</v>
      </c>
      <c r="BE19" s="256">
        <f t="shared" si="18"/>
        <v>1085</v>
      </c>
      <c r="BH19" s="233">
        <f t="shared" si="34"/>
        <v>2023</v>
      </c>
      <c r="BI19" s="256">
        <v>0</v>
      </c>
      <c r="BJ19" s="265">
        <f t="shared" si="19"/>
        <v>218</v>
      </c>
      <c r="BK19" s="263">
        <f t="shared" si="20"/>
        <v>7.5590000000000002</v>
      </c>
      <c r="BL19" s="256">
        <f t="shared" si="46"/>
        <v>1648</v>
      </c>
      <c r="BM19" s="263">
        <f t="shared" si="21"/>
        <v>0.15</v>
      </c>
      <c r="BN19" s="283">
        <f t="shared" si="47"/>
        <v>0</v>
      </c>
      <c r="BO19" s="264"/>
      <c r="BP19" s="256">
        <f t="shared" si="22"/>
        <v>1648</v>
      </c>
      <c r="BR19" s="256">
        <f t="shared" si="48"/>
        <v>0</v>
      </c>
      <c r="BS19" s="256"/>
      <c r="BT19" s="256">
        <f t="shared" si="35"/>
        <v>1648</v>
      </c>
      <c r="BW19" s="233">
        <f t="shared" si="36"/>
        <v>2023</v>
      </c>
      <c r="BX19" s="256">
        <f t="shared" si="23"/>
        <v>646</v>
      </c>
      <c r="BY19" s="265">
        <f t="shared" si="37"/>
        <v>345</v>
      </c>
      <c r="BZ19" s="266">
        <f t="shared" si="38"/>
        <v>0</v>
      </c>
      <c r="CA19" s="256">
        <f t="shared" si="39"/>
        <v>991</v>
      </c>
      <c r="CC19" s="256">
        <f t="shared" si="40"/>
        <v>0</v>
      </c>
      <c r="CD19" s="256">
        <f t="shared" si="40"/>
        <v>0</v>
      </c>
      <c r="CE19" s="256">
        <f t="shared" si="42"/>
        <v>0</v>
      </c>
      <c r="CF19" s="256"/>
      <c r="CG19" s="256">
        <f t="shared" si="49"/>
        <v>991</v>
      </c>
    </row>
    <row r="20" spans="1:106">
      <c r="A20" s="180" t="s">
        <v>283</v>
      </c>
      <c r="C20" s="271">
        <f>+'Gas Input Table Summary'!$D$14</f>
        <v>147.66999999999999</v>
      </c>
      <c r="E20" s="180" t="s">
        <v>284</v>
      </c>
      <c r="F20" s="225">
        <f>+'Gas Input Table Summary'!$D$41</f>
        <v>0</v>
      </c>
      <c r="G20" s="225"/>
      <c r="H20" s="225"/>
      <c r="J20" s="178">
        <f t="shared" si="24"/>
        <v>7</v>
      </c>
      <c r="L20" s="233">
        <f t="shared" si="25"/>
        <v>2024</v>
      </c>
      <c r="M20" s="238">
        <f t="shared" si="43"/>
        <v>218</v>
      </c>
      <c r="N20" s="253">
        <f t="shared" si="0"/>
        <v>3.0659999999999998</v>
      </c>
      <c r="O20" s="381">
        <f t="shared" si="1"/>
        <v>668</v>
      </c>
      <c r="P20" s="253">
        <f t="shared" si="2"/>
        <v>0</v>
      </c>
      <c r="Q20" s="254">
        <f t="shared" si="26"/>
        <v>0</v>
      </c>
      <c r="R20" s="382">
        <f t="shared" si="3"/>
        <v>668</v>
      </c>
      <c r="S20" s="377">
        <f t="shared" si="4"/>
        <v>2.2000000000000002</v>
      </c>
      <c r="T20" s="254">
        <f t="shared" si="5"/>
        <v>158</v>
      </c>
      <c r="U20" s="383">
        <f t="shared" si="44"/>
        <v>348</v>
      </c>
      <c r="V20" s="238">
        <f t="shared" si="27"/>
        <v>1016</v>
      </c>
      <c r="W20" s="255">
        <f t="shared" si="6"/>
        <v>2.2189999999999999</v>
      </c>
      <c r="X20" s="256">
        <f t="shared" si="7"/>
        <v>382</v>
      </c>
      <c r="Y20" s="256">
        <v>0</v>
      </c>
      <c r="Z20" s="256">
        <v>0</v>
      </c>
      <c r="AA20" s="254">
        <f t="shared" si="8"/>
        <v>382</v>
      </c>
      <c r="AB20" s="256">
        <f t="shared" si="9"/>
        <v>634</v>
      </c>
      <c r="AE20" s="233">
        <f t="shared" si="28"/>
        <v>2024</v>
      </c>
      <c r="AF20" s="256">
        <f t="shared" si="10"/>
        <v>668</v>
      </c>
      <c r="AG20" s="236">
        <f t="shared" si="11"/>
        <v>348</v>
      </c>
      <c r="AH20" s="256">
        <f t="shared" si="41"/>
        <v>1016</v>
      </c>
      <c r="AJ20" s="257">
        <f t="shared" si="29"/>
        <v>0</v>
      </c>
      <c r="AK20" s="257">
        <f t="shared" si="29"/>
        <v>0</v>
      </c>
      <c r="AL20" s="258">
        <f t="shared" si="12"/>
        <v>0</v>
      </c>
      <c r="AN20" s="259">
        <f t="shared" si="30"/>
        <v>1016</v>
      </c>
      <c r="AQ20" s="233">
        <f t="shared" si="31"/>
        <v>2024</v>
      </c>
      <c r="AR20" s="256">
        <f t="shared" si="13"/>
        <v>668</v>
      </c>
      <c r="AS20" s="256">
        <f t="shared" si="14"/>
        <v>348</v>
      </c>
      <c r="AT20" s="260">
        <f t="shared" si="15"/>
        <v>3.5999999999999997E-2</v>
      </c>
      <c r="AU20" s="283">
        <f t="shared" si="45"/>
        <v>0</v>
      </c>
      <c r="AV20" s="253">
        <f t="shared" si="16"/>
        <v>0.441</v>
      </c>
      <c r="AW20" s="256">
        <f t="shared" si="17"/>
        <v>96</v>
      </c>
      <c r="AX20" s="260"/>
      <c r="AY20" s="261"/>
      <c r="AZ20" s="256">
        <f t="shared" si="32"/>
        <v>1112</v>
      </c>
      <c r="BA20" s="246"/>
      <c r="BB20" s="256">
        <v>0</v>
      </c>
      <c r="BC20" s="256">
        <v>0</v>
      </c>
      <c r="BD20" s="262">
        <f t="shared" si="33"/>
        <v>0</v>
      </c>
      <c r="BE20" s="256">
        <f t="shared" si="18"/>
        <v>1112</v>
      </c>
      <c r="BH20" s="233">
        <f t="shared" si="34"/>
        <v>2024</v>
      </c>
      <c r="BI20" s="256">
        <v>0</v>
      </c>
      <c r="BJ20" s="265">
        <f t="shared" si="19"/>
        <v>218</v>
      </c>
      <c r="BK20" s="263">
        <f t="shared" si="20"/>
        <v>7.8230000000000004</v>
      </c>
      <c r="BL20" s="256">
        <f t="shared" si="46"/>
        <v>1705</v>
      </c>
      <c r="BM20" s="263">
        <f t="shared" si="21"/>
        <v>0.156</v>
      </c>
      <c r="BN20" s="283">
        <f t="shared" si="47"/>
        <v>0</v>
      </c>
      <c r="BO20" s="264"/>
      <c r="BP20" s="256">
        <f t="shared" si="22"/>
        <v>1705</v>
      </c>
      <c r="BR20" s="256">
        <f t="shared" si="48"/>
        <v>0</v>
      </c>
      <c r="BS20" s="256"/>
      <c r="BT20" s="256">
        <f t="shared" si="35"/>
        <v>1705</v>
      </c>
      <c r="BW20" s="233">
        <f t="shared" si="36"/>
        <v>2024</v>
      </c>
      <c r="BX20" s="256">
        <f t="shared" si="23"/>
        <v>668</v>
      </c>
      <c r="BY20" s="265">
        <f t="shared" si="37"/>
        <v>348</v>
      </c>
      <c r="BZ20" s="266">
        <f t="shared" si="38"/>
        <v>0</v>
      </c>
      <c r="CA20" s="256">
        <f>SUM(BX20:BZ20)</f>
        <v>1016</v>
      </c>
      <c r="CC20" s="256">
        <f t="shared" si="40"/>
        <v>0</v>
      </c>
      <c r="CD20" s="256">
        <f t="shared" si="40"/>
        <v>0</v>
      </c>
      <c r="CE20" s="256">
        <f t="shared" si="42"/>
        <v>0</v>
      </c>
      <c r="CF20" s="256"/>
      <c r="CG20" s="256">
        <f t="shared" si="49"/>
        <v>1016</v>
      </c>
      <c r="DB20" s="233"/>
    </row>
    <row r="21" spans="1:106">
      <c r="A21" s="180" t="s">
        <v>245</v>
      </c>
      <c r="C21" s="221">
        <f>+'Gas Input Table Summary'!$D$15</f>
        <v>0.01</v>
      </c>
      <c r="E21" s="176" t="s">
        <v>282</v>
      </c>
      <c r="F21" s="269">
        <f>+'Gas Input Table Summary'!$D$44</f>
        <v>0</v>
      </c>
      <c r="G21" s="269"/>
      <c r="H21" s="269"/>
      <c r="J21" s="178">
        <f t="shared" si="24"/>
        <v>8</v>
      </c>
      <c r="L21" s="233">
        <f t="shared" si="25"/>
        <v>2025</v>
      </c>
      <c r="M21" s="238">
        <f t="shared" si="43"/>
        <v>218</v>
      </c>
      <c r="N21" s="253">
        <f t="shared" si="0"/>
        <v>3.1739999999999999</v>
      </c>
      <c r="O21" s="381">
        <f t="shared" si="1"/>
        <v>692</v>
      </c>
      <c r="P21" s="253">
        <f t="shared" si="2"/>
        <v>0</v>
      </c>
      <c r="Q21" s="254">
        <f t="shared" si="26"/>
        <v>0</v>
      </c>
      <c r="R21" s="382">
        <f t="shared" si="3"/>
        <v>692</v>
      </c>
      <c r="S21" s="377">
        <f t="shared" si="4"/>
        <v>2.2000000000000002</v>
      </c>
      <c r="T21" s="254">
        <f t="shared" si="5"/>
        <v>160</v>
      </c>
      <c r="U21" s="383">
        <f t="shared" si="44"/>
        <v>352</v>
      </c>
      <c r="V21" s="238">
        <f t="shared" si="27"/>
        <v>1044</v>
      </c>
      <c r="W21" s="255">
        <f t="shared" si="6"/>
        <v>2.2970000000000002</v>
      </c>
      <c r="X21" s="256">
        <f t="shared" si="7"/>
        <v>396</v>
      </c>
      <c r="Y21" s="256">
        <v>0</v>
      </c>
      <c r="Z21" s="256">
        <v>0</v>
      </c>
      <c r="AA21" s="254">
        <f t="shared" si="8"/>
        <v>396</v>
      </c>
      <c r="AB21" s="256">
        <f t="shared" si="9"/>
        <v>648</v>
      </c>
      <c r="AE21" s="233">
        <f t="shared" si="28"/>
        <v>2025</v>
      </c>
      <c r="AF21" s="256">
        <f t="shared" si="10"/>
        <v>692</v>
      </c>
      <c r="AG21" s="236">
        <f t="shared" si="11"/>
        <v>352</v>
      </c>
      <c r="AH21" s="256">
        <f t="shared" si="41"/>
        <v>1044</v>
      </c>
      <c r="AJ21" s="257">
        <f t="shared" si="29"/>
        <v>0</v>
      </c>
      <c r="AK21" s="257">
        <f t="shared" si="29"/>
        <v>0</v>
      </c>
      <c r="AL21" s="258">
        <f t="shared" si="12"/>
        <v>0</v>
      </c>
      <c r="AN21" s="259">
        <f t="shared" si="30"/>
        <v>1044</v>
      </c>
      <c r="AQ21" s="233">
        <f t="shared" si="31"/>
        <v>2025</v>
      </c>
      <c r="AR21" s="256">
        <f t="shared" si="13"/>
        <v>692</v>
      </c>
      <c r="AS21" s="256">
        <f t="shared" si="14"/>
        <v>352</v>
      </c>
      <c r="AT21" s="260">
        <f t="shared" si="15"/>
        <v>3.6999999999999998E-2</v>
      </c>
      <c r="AU21" s="283">
        <f t="shared" si="45"/>
        <v>0</v>
      </c>
      <c r="AV21" s="253">
        <f t="shared" si="16"/>
        <v>0.45100000000000001</v>
      </c>
      <c r="AW21" s="256">
        <f t="shared" si="17"/>
        <v>98</v>
      </c>
      <c r="AX21" s="260"/>
      <c r="AY21" s="261"/>
      <c r="AZ21" s="256">
        <f t="shared" si="32"/>
        <v>1142</v>
      </c>
      <c r="BA21" s="246"/>
      <c r="BB21" s="256">
        <v>0</v>
      </c>
      <c r="BC21" s="256">
        <v>0</v>
      </c>
      <c r="BD21" s="262">
        <f t="shared" si="33"/>
        <v>0</v>
      </c>
      <c r="BE21" s="256">
        <f t="shared" si="18"/>
        <v>1142</v>
      </c>
      <c r="BH21" s="233">
        <f t="shared" si="34"/>
        <v>2025</v>
      </c>
      <c r="BI21" s="256">
        <v>0</v>
      </c>
      <c r="BJ21" s="265">
        <f t="shared" si="19"/>
        <v>218</v>
      </c>
      <c r="BK21" s="263">
        <f t="shared" si="20"/>
        <v>8.0969999999999995</v>
      </c>
      <c r="BL21" s="256">
        <f t="shared" si="46"/>
        <v>1765</v>
      </c>
      <c r="BM21" s="263">
        <f t="shared" si="21"/>
        <v>0.161</v>
      </c>
      <c r="BN21" s="283">
        <f t="shared" si="47"/>
        <v>0</v>
      </c>
      <c r="BO21" s="264"/>
      <c r="BP21" s="256">
        <f t="shared" si="22"/>
        <v>1765</v>
      </c>
      <c r="BR21" s="256">
        <f t="shared" si="48"/>
        <v>0</v>
      </c>
      <c r="BS21" s="256"/>
      <c r="BT21" s="256">
        <f t="shared" si="35"/>
        <v>1765</v>
      </c>
      <c r="BW21" s="233">
        <f t="shared" si="36"/>
        <v>2025</v>
      </c>
      <c r="BX21" s="256">
        <f t="shared" si="23"/>
        <v>692</v>
      </c>
      <c r="BY21" s="265">
        <f t="shared" si="37"/>
        <v>352</v>
      </c>
      <c r="BZ21" s="266">
        <f t="shared" si="38"/>
        <v>0</v>
      </c>
      <c r="CA21" s="256">
        <f t="shared" si="39"/>
        <v>1044</v>
      </c>
      <c r="CC21" s="256">
        <f t="shared" si="40"/>
        <v>0</v>
      </c>
      <c r="CD21" s="256">
        <f t="shared" si="40"/>
        <v>0</v>
      </c>
      <c r="CE21" s="256">
        <f t="shared" si="42"/>
        <v>0</v>
      </c>
      <c r="CF21" s="256"/>
      <c r="CG21" s="256">
        <f t="shared" si="49"/>
        <v>1044</v>
      </c>
      <c r="DB21" s="178">
        <f>$J14</f>
        <v>1</v>
      </c>
    </row>
    <row r="22" spans="1:106">
      <c r="F22" s="236"/>
      <c r="G22" s="236"/>
      <c r="H22" s="236"/>
      <c r="J22" s="178">
        <f t="shared" si="24"/>
        <v>9</v>
      </c>
      <c r="L22" s="233">
        <f t="shared" si="25"/>
        <v>2026</v>
      </c>
      <c r="M22" s="238">
        <f t="shared" si="43"/>
        <v>218</v>
      </c>
      <c r="N22" s="253">
        <f t="shared" si="0"/>
        <v>3.2850000000000001</v>
      </c>
      <c r="O22" s="381">
        <f t="shared" si="1"/>
        <v>716</v>
      </c>
      <c r="P22" s="253">
        <f t="shared" si="2"/>
        <v>0</v>
      </c>
      <c r="Q22" s="254">
        <f t="shared" si="26"/>
        <v>0</v>
      </c>
      <c r="R22" s="382">
        <f t="shared" si="3"/>
        <v>716</v>
      </c>
      <c r="S22" s="377">
        <f t="shared" si="4"/>
        <v>2.2000000000000002</v>
      </c>
      <c r="T22" s="254">
        <f t="shared" si="5"/>
        <v>162</v>
      </c>
      <c r="U22" s="383">
        <f t="shared" si="44"/>
        <v>356</v>
      </c>
      <c r="V22" s="238">
        <f t="shared" si="27"/>
        <v>1072</v>
      </c>
      <c r="W22" s="255">
        <f t="shared" si="6"/>
        <v>2.3769999999999998</v>
      </c>
      <c r="X22" s="256">
        <f t="shared" si="7"/>
        <v>409</v>
      </c>
      <c r="Y22" s="256">
        <v>0</v>
      </c>
      <c r="Z22" s="256">
        <v>0</v>
      </c>
      <c r="AA22" s="254">
        <f t="shared" si="8"/>
        <v>409</v>
      </c>
      <c r="AB22" s="256">
        <f t="shared" si="9"/>
        <v>663</v>
      </c>
      <c r="AE22" s="233">
        <f t="shared" si="28"/>
        <v>2026</v>
      </c>
      <c r="AF22" s="256">
        <f t="shared" si="10"/>
        <v>716</v>
      </c>
      <c r="AG22" s="236">
        <f t="shared" si="11"/>
        <v>356</v>
      </c>
      <c r="AH22" s="256">
        <f t="shared" si="41"/>
        <v>1072</v>
      </c>
      <c r="AJ22" s="257">
        <f t="shared" si="29"/>
        <v>0</v>
      </c>
      <c r="AK22" s="257">
        <f t="shared" si="29"/>
        <v>0</v>
      </c>
      <c r="AL22" s="258">
        <f t="shared" si="12"/>
        <v>0</v>
      </c>
      <c r="AN22" s="259">
        <f t="shared" si="30"/>
        <v>1072</v>
      </c>
      <c r="AQ22" s="233">
        <f t="shared" si="31"/>
        <v>2026</v>
      </c>
      <c r="AR22" s="256">
        <f t="shared" si="13"/>
        <v>716</v>
      </c>
      <c r="AS22" s="256">
        <f t="shared" si="14"/>
        <v>356</v>
      </c>
      <c r="AT22" s="260">
        <f t="shared" si="15"/>
        <v>3.7999999999999999E-2</v>
      </c>
      <c r="AU22" s="283">
        <f t="shared" si="45"/>
        <v>0</v>
      </c>
      <c r="AV22" s="253">
        <f t="shared" si="16"/>
        <v>0.46100000000000002</v>
      </c>
      <c r="AW22" s="256">
        <f t="shared" si="17"/>
        <v>100</v>
      </c>
      <c r="AX22" s="260"/>
      <c r="AY22" s="261"/>
      <c r="AZ22" s="256">
        <f t="shared" si="32"/>
        <v>1172</v>
      </c>
      <c r="BA22" s="246"/>
      <c r="BB22" s="256">
        <v>0</v>
      </c>
      <c r="BC22" s="256">
        <v>0</v>
      </c>
      <c r="BD22" s="262">
        <f t="shared" si="33"/>
        <v>0</v>
      </c>
      <c r="BE22" s="256">
        <f t="shared" si="18"/>
        <v>1172</v>
      </c>
      <c r="BH22" s="233">
        <f t="shared" si="34"/>
        <v>2026</v>
      </c>
      <c r="BI22" s="256">
        <v>0</v>
      </c>
      <c r="BJ22" s="265">
        <f t="shared" si="19"/>
        <v>218</v>
      </c>
      <c r="BK22" s="263">
        <f t="shared" si="20"/>
        <v>8.3800000000000008</v>
      </c>
      <c r="BL22" s="256">
        <f t="shared" si="46"/>
        <v>1827</v>
      </c>
      <c r="BM22" s="263">
        <f t="shared" si="21"/>
        <v>0.16700000000000001</v>
      </c>
      <c r="BN22" s="283">
        <f t="shared" si="47"/>
        <v>0</v>
      </c>
      <c r="BO22" s="264"/>
      <c r="BP22" s="256">
        <f t="shared" si="22"/>
        <v>1827</v>
      </c>
      <c r="BR22" s="256">
        <f t="shared" si="48"/>
        <v>0</v>
      </c>
      <c r="BS22" s="256"/>
      <c r="BT22" s="256">
        <f t="shared" si="35"/>
        <v>1827</v>
      </c>
      <c r="BW22" s="233">
        <f t="shared" si="36"/>
        <v>2026</v>
      </c>
      <c r="BX22" s="256">
        <f t="shared" si="23"/>
        <v>716</v>
      </c>
      <c r="BY22" s="265">
        <f t="shared" si="37"/>
        <v>356</v>
      </c>
      <c r="BZ22" s="266">
        <f t="shared" si="38"/>
        <v>0</v>
      </c>
      <c r="CA22" s="256">
        <f t="shared" si="39"/>
        <v>1072</v>
      </c>
      <c r="CC22" s="256">
        <f t="shared" si="40"/>
        <v>0</v>
      </c>
      <c r="CD22" s="256">
        <f t="shared" si="40"/>
        <v>0</v>
      </c>
      <c r="CE22" s="256">
        <f t="shared" si="42"/>
        <v>0</v>
      </c>
      <c r="CF22" s="256"/>
      <c r="CG22" s="256">
        <f t="shared" si="49"/>
        <v>1072</v>
      </c>
      <c r="DB22" s="178">
        <f>$J15</f>
        <v>2</v>
      </c>
    </row>
    <row r="23" spans="1:106">
      <c r="A23" s="180" t="s">
        <v>285</v>
      </c>
      <c r="C23" s="272">
        <f>+'Gas Input Table Summary'!$D$16</f>
        <v>0.01</v>
      </c>
      <c r="E23" s="180" t="s">
        <v>286</v>
      </c>
      <c r="F23" s="384">
        <f>ROUND('Database Inputs'!D12,0)</f>
        <v>10</v>
      </c>
      <c r="G23" s="273"/>
      <c r="H23" s="273"/>
      <c r="J23" s="178">
        <f t="shared" si="24"/>
        <v>10</v>
      </c>
      <c r="L23" s="233">
        <f t="shared" si="25"/>
        <v>2027</v>
      </c>
      <c r="M23" s="238">
        <f t="shared" si="43"/>
        <v>218</v>
      </c>
      <c r="N23" s="253">
        <f t="shared" si="0"/>
        <v>3.4</v>
      </c>
      <c r="O23" s="381">
        <f t="shared" si="1"/>
        <v>741</v>
      </c>
      <c r="P23" s="253">
        <f t="shared" si="2"/>
        <v>0</v>
      </c>
      <c r="Q23" s="254">
        <f t="shared" si="26"/>
        <v>0</v>
      </c>
      <c r="R23" s="382">
        <f t="shared" si="3"/>
        <v>741</v>
      </c>
      <c r="S23" s="377">
        <f t="shared" si="4"/>
        <v>2.2000000000000002</v>
      </c>
      <c r="T23" s="254">
        <f t="shared" si="5"/>
        <v>163</v>
      </c>
      <c r="U23" s="383">
        <f t="shared" si="44"/>
        <v>359</v>
      </c>
      <c r="V23" s="238">
        <f t="shared" si="27"/>
        <v>1100</v>
      </c>
      <c r="W23" s="255">
        <f t="shared" si="6"/>
        <v>2.46</v>
      </c>
      <c r="X23" s="256">
        <f t="shared" si="7"/>
        <v>424</v>
      </c>
      <c r="Y23" s="256">
        <v>0</v>
      </c>
      <c r="Z23" s="256">
        <v>0</v>
      </c>
      <c r="AA23" s="254">
        <f t="shared" si="8"/>
        <v>424</v>
      </c>
      <c r="AB23" s="256">
        <f t="shared" si="9"/>
        <v>676</v>
      </c>
      <c r="AE23" s="233">
        <f t="shared" si="28"/>
        <v>2027</v>
      </c>
      <c r="AF23" s="256">
        <f t="shared" si="10"/>
        <v>741</v>
      </c>
      <c r="AG23" s="236">
        <f t="shared" si="11"/>
        <v>359</v>
      </c>
      <c r="AH23" s="256">
        <f t="shared" si="41"/>
        <v>1100</v>
      </c>
      <c r="AJ23" s="257">
        <f t="shared" si="29"/>
        <v>0</v>
      </c>
      <c r="AK23" s="257">
        <f t="shared" si="29"/>
        <v>0</v>
      </c>
      <c r="AL23" s="258">
        <f t="shared" si="12"/>
        <v>0</v>
      </c>
      <c r="AN23" s="259">
        <f t="shared" si="30"/>
        <v>1100</v>
      </c>
      <c r="AQ23" s="233">
        <f t="shared" si="31"/>
        <v>2027</v>
      </c>
      <c r="AR23" s="256">
        <f t="shared" si="13"/>
        <v>741</v>
      </c>
      <c r="AS23" s="256">
        <f t="shared" si="14"/>
        <v>359</v>
      </c>
      <c r="AT23" s="260">
        <f t="shared" si="15"/>
        <v>0.04</v>
      </c>
      <c r="AU23" s="283">
        <f t="shared" si="45"/>
        <v>0</v>
      </c>
      <c r="AV23" s="253">
        <f t="shared" si="16"/>
        <v>0.47099999999999997</v>
      </c>
      <c r="AW23" s="256">
        <f t="shared" si="17"/>
        <v>103</v>
      </c>
      <c r="AX23" s="260"/>
      <c r="AY23" s="261"/>
      <c r="AZ23" s="256">
        <f t="shared" si="32"/>
        <v>1203</v>
      </c>
      <c r="BA23" s="246"/>
      <c r="BB23" s="256">
        <v>0</v>
      </c>
      <c r="BC23" s="256">
        <v>0</v>
      </c>
      <c r="BD23" s="262">
        <f t="shared" si="33"/>
        <v>0</v>
      </c>
      <c r="BE23" s="256">
        <f t="shared" si="18"/>
        <v>1203</v>
      </c>
      <c r="BH23" s="233">
        <f t="shared" si="34"/>
        <v>2027</v>
      </c>
      <c r="BI23" s="256">
        <v>0</v>
      </c>
      <c r="BJ23" s="265">
        <f t="shared" si="19"/>
        <v>218</v>
      </c>
      <c r="BK23" s="263">
        <f t="shared" si="20"/>
        <v>8.6739999999999995</v>
      </c>
      <c r="BL23" s="256">
        <f t="shared" si="46"/>
        <v>1891</v>
      </c>
      <c r="BM23" s="263">
        <f t="shared" si="21"/>
        <v>0.17299999999999999</v>
      </c>
      <c r="BN23" s="283">
        <f t="shared" si="47"/>
        <v>0</v>
      </c>
      <c r="BO23" s="264"/>
      <c r="BP23" s="256">
        <f t="shared" si="22"/>
        <v>1891</v>
      </c>
      <c r="BR23" s="256">
        <f t="shared" si="48"/>
        <v>0</v>
      </c>
      <c r="BS23" s="256"/>
      <c r="BT23" s="256">
        <f t="shared" si="35"/>
        <v>1891</v>
      </c>
      <c r="BW23" s="233">
        <f t="shared" si="36"/>
        <v>2027</v>
      </c>
      <c r="BX23" s="256">
        <f t="shared" si="23"/>
        <v>741</v>
      </c>
      <c r="BY23" s="265">
        <f t="shared" si="37"/>
        <v>359</v>
      </c>
      <c r="BZ23" s="266">
        <f t="shared" si="38"/>
        <v>0</v>
      </c>
      <c r="CA23" s="256">
        <f t="shared" si="39"/>
        <v>1100</v>
      </c>
      <c r="CC23" s="256">
        <f t="shared" si="40"/>
        <v>0</v>
      </c>
      <c r="CD23" s="256">
        <f t="shared" si="40"/>
        <v>0</v>
      </c>
      <c r="CE23" s="256">
        <f t="shared" si="42"/>
        <v>0</v>
      </c>
      <c r="CF23" s="256"/>
      <c r="CG23" s="256">
        <f t="shared" si="49"/>
        <v>1100</v>
      </c>
      <c r="DB23" s="178">
        <f>$J16</f>
        <v>3</v>
      </c>
    </row>
    <row r="24" spans="1:106">
      <c r="F24" s="236"/>
      <c r="G24" s="236"/>
      <c r="H24" s="236"/>
      <c r="J24" s="178">
        <f t="shared" si="24"/>
        <v>11</v>
      </c>
      <c r="L24" s="233">
        <f t="shared" si="25"/>
        <v>2028</v>
      </c>
      <c r="M24" s="238">
        <f>ROUND(IF($C$47+$F$23&gt;L24,$F$25*$F$30,0)+IF($C$48+$G$23&gt;L24,$G$25*$G$30,0)+IF($C$49+$H$23&gt;L24,$H$25*$H$30,0),0)</f>
        <v>0</v>
      </c>
      <c r="N24" s="253">
        <f t="shared" si="0"/>
        <v>3.5190000000000001</v>
      </c>
      <c r="O24" s="381">
        <f t="shared" si="1"/>
        <v>0</v>
      </c>
      <c r="P24" s="253">
        <f t="shared" si="2"/>
        <v>0</v>
      </c>
      <c r="Q24" s="254">
        <f t="shared" si="26"/>
        <v>0</v>
      </c>
      <c r="R24" s="382">
        <f t="shared" si="3"/>
        <v>0</v>
      </c>
      <c r="S24" s="377">
        <f t="shared" si="4"/>
        <v>0</v>
      </c>
      <c r="T24" s="254">
        <f t="shared" si="5"/>
        <v>165</v>
      </c>
      <c r="U24" s="383">
        <f t="shared" si="44"/>
        <v>0</v>
      </c>
      <c r="V24" s="238">
        <f t="shared" si="27"/>
        <v>0</v>
      </c>
      <c r="W24" s="255">
        <f t="shared" si="6"/>
        <v>2.5459999999999998</v>
      </c>
      <c r="X24" s="256">
        <f t="shared" si="7"/>
        <v>0</v>
      </c>
      <c r="Y24" s="256">
        <v>0</v>
      </c>
      <c r="Z24" s="256">
        <v>0</v>
      </c>
      <c r="AA24" s="254">
        <f t="shared" si="8"/>
        <v>0</v>
      </c>
      <c r="AB24" s="256">
        <f t="shared" si="9"/>
        <v>0</v>
      </c>
      <c r="AE24" s="233">
        <f t="shared" si="28"/>
        <v>2028</v>
      </c>
      <c r="AF24" s="256">
        <f t="shared" si="10"/>
        <v>0</v>
      </c>
      <c r="AG24" s="236">
        <f t="shared" si="11"/>
        <v>0</v>
      </c>
      <c r="AH24" s="256">
        <f t="shared" si="41"/>
        <v>0</v>
      </c>
      <c r="AJ24" s="257">
        <f t="shared" si="29"/>
        <v>0</v>
      </c>
      <c r="AK24" s="257">
        <f t="shared" si="29"/>
        <v>0</v>
      </c>
      <c r="AL24" s="258">
        <f t="shared" si="12"/>
        <v>0</v>
      </c>
      <c r="AN24" s="259">
        <f t="shared" si="30"/>
        <v>0</v>
      </c>
      <c r="AQ24" s="233">
        <f t="shared" si="31"/>
        <v>2028</v>
      </c>
      <c r="AR24" s="256">
        <f t="shared" si="13"/>
        <v>0</v>
      </c>
      <c r="AS24" s="256">
        <f t="shared" si="14"/>
        <v>0</v>
      </c>
      <c r="AT24" s="260">
        <f t="shared" si="15"/>
        <v>4.1000000000000002E-2</v>
      </c>
      <c r="AU24" s="283">
        <f t="shared" si="45"/>
        <v>0</v>
      </c>
      <c r="AV24" s="253">
        <f t="shared" si="16"/>
        <v>0.48099999999999998</v>
      </c>
      <c r="AW24" s="256">
        <f t="shared" si="17"/>
        <v>0</v>
      </c>
      <c r="AX24" s="260"/>
      <c r="AY24" s="261"/>
      <c r="AZ24" s="256">
        <f t="shared" si="32"/>
        <v>0</v>
      </c>
      <c r="BA24" s="246"/>
      <c r="BB24" s="256">
        <v>0</v>
      </c>
      <c r="BC24" s="256">
        <v>0</v>
      </c>
      <c r="BD24" s="262">
        <f t="shared" si="33"/>
        <v>0</v>
      </c>
      <c r="BE24" s="256">
        <f t="shared" si="18"/>
        <v>0</v>
      </c>
      <c r="BH24" s="233">
        <f t="shared" si="34"/>
        <v>2028</v>
      </c>
      <c r="BI24" s="256">
        <v>0</v>
      </c>
      <c r="BJ24" s="265">
        <f t="shared" si="19"/>
        <v>0</v>
      </c>
      <c r="BK24" s="263">
        <f t="shared" si="20"/>
        <v>8.9770000000000003</v>
      </c>
      <c r="BL24" s="256">
        <f t="shared" si="46"/>
        <v>0</v>
      </c>
      <c r="BM24" s="263">
        <f t="shared" si="21"/>
        <v>0.17899999999999999</v>
      </c>
      <c r="BN24" s="283">
        <f t="shared" si="47"/>
        <v>0</v>
      </c>
      <c r="BO24" s="264"/>
      <c r="BP24" s="256">
        <f t="shared" si="22"/>
        <v>0</v>
      </c>
      <c r="BR24" s="256">
        <f t="shared" si="48"/>
        <v>0</v>
      </c>
      <c r="BS24" s="256"/>
      <c r="BT24" s="256">
        <f t="shared" si="35"/>
        <v>0</v>
      </c>
      <c r="BW24" s="233">
        <f t="shared" si="36"/>
        <v>2028</v>
      </c>
      <c r="BX24" s="256">
        <f t="shared" si="23"/>
        <v>0</v>
      </c>
      <c r="BY24" s="265">
        <f t="shared" si="37"/>
        <v>0</v>
      </c>
      <c r="BZ24" s="266">
        <f t="shared" si="38"/>
        <v>0</v>
      </c>
      <c r="CA24" s="256">
        <f t="shared" si="39"/>
        <v>0</v>
      </c>
      <c r="CC24" s="256">
        <f t="shared" si="40"/>
        <v>0</v>
      </c>
      <c r="CD24" s="256">
        <f t="shared" si="40"/>
        <v>0</v>
      </c>
      <c r="CE24" s="256">
        <f t="shared" si="42"/>
        <v>0</v>
      </c>
      <c r="CF24" s="256"/>
      <c r="CG24" s="256">
        <f t="shared" si="49"/>
        <v>0</v>
      </c>
      <c r="DB24" s="178">
        <f>$J17</f>
        <v>4</v>
      </c>
    </row>
    <row r="25" spans="1:106">
      <c r="A25" s="176" t="s">
        <v>287</v>
      </c>
      <c r="C25" s="219">
        <f>+'Gas Input Table Summary'!$D$17</f>
        <v>0</v>
      </c>
      <c r="E25" s="275" t="s">
        <v>288</v>
      </c>
      <c r="F25" s="276">
        <f>+ROUND(F32/F30,3)</f>
        <v>2.5059999999999998</v>
      </c>
      <c r="G25" s="403"/>
      <c r="H25" s="403"/>
      <c r="J25" s="178">
        <f t="shared" si="24"/>
        <v>12</v>
      </c>
      <c r="L25" s="233">
        <f t="shared" si="25"/>
        <v>2029</v>
      </c>
      <c r="M25" s="238">
        <f>ROUND(IF($C$47+$F$23&gt;L25,$F$25*$F$30,0)+IF($C$48+$G$23&gt;L25,$G$25*$G$30,0)+IF($C$49+$H$23&gt;L25,$H$25*$H$30,0),0)</f>
        <v>0</v>
      </c>
      <c r="N25" s="253">
        <f>ROUND($C$17*(1+$C$18)^J25,3)</f>
        <v>3.6419999999999999</v>
      </c>
      <c r="O25" s="381">
        <f>ROUND(M25*N25,0)</f>
        <v>0</v>
      </c>
      <c r="P25" s="253">
        <f t="shared" si="2"/>
        <v>0</v>
      </c>
      <c r="Q25" s="254">
        <f t="shared" si="26"/>
        <v>0</v>
      </c>
      <c r="R25" s="382">
        <f t="shared" si="3"/>
        <v>0</v>
      </c>
      <c r="S25" s="377">
        <f>ROUND(M25*$C$23,1)</f>
        <v>0</v>
      </c>
      <c r="T25" s="254">
        <f>ROUND($C$20*(1+$C$21)^J25,0)</f>
        <v>166</v>
      </c>
      <c r="U25" s="383">
        <f t="shared" si="44"/>
        <v>0</v>
      </c>
      <c r="V25" s="238">
        <f t="shared" si="27"/>
        <v>0</v>
      </c>
      <c r="W25" s="255">
        <f t="shared" si="6"/>
        <v>2.6349999999999998</v>
      </c>
      <c r="X25" s="256">
        <f t="shared" si="7"/>
        <v>0</v>
      </c>
      <c r="Y25" s="256">
        <v>0</v>
      </c>
      <c r="Z25" s="256">
        <v>0</v>
      </c>
      <c r="AA25" s="254">
        <f t="shared" si="8"/>
        <v>0</v>
      </c>
      <c r="AB25" s="256">
        <f t="shared" si="9"/>
        <v>0</v>
      </c>
      <c r="AE25" s="233">
        <f t="shared" si="28"/>
        <v>2029</v>
      </c>
      <c r="AF25" s="256">
        <f t="shared" si="10"/>
        <v>0</v>
      </c>
      <c r="AG25" s="236">
        <f t="shared" si="11"/>
        <v>0</v>
      </c>
      <c r="AH25" s="256">
        <f t="shared" si="41"/>
        <v>0</v>
      </c>
      <c r="AJ25" s="257">
        <f t="shared" si="29"/>
        <v>0</v>
      </c>
      <c r="AK25" s="257">
        <f t="shared" si="29"/>
        <v>0</v>
      </c>
      <c r="AL25" s="258">
        <f t="shared" si="12"/>
        <v>0</v>
      </c>
      <c r="AN25" s="259">
        <f t="shared" si="30"/>
        <v>0</v>
      </c>
      <c r="AQ25" s="233">
        <f t="shared" si="31"/>
        <v>2029</v>
      </c>
      <c r="AR25" s="256">
        <f t="shared" si="13"/>
        <v>0</v>
      </c>
      <c r="AS25" s="256">
        <f t="shared" si="14"/>
        <v>0</v>
      </c>
      <c r="AT25" s="260">
        <f t="shared" si="15"/>
        <v>4.2000000000000003E-2</v>
      </c>
      <c r="AU25" s="283">
        <f t="shared" si="45"/>
        <v>0</v>
      </c>
      <c r="AV25" s="253">
        <f t="shared" si="16"/>
        <v>0.49099999999999999</v>
      </c>
      <c r="AW25" s="256">
        <f t="shared" si="17"/>
        <v>0</v>
      </c>
      <c r="AX25" s="260"/>
      <c r="AY25" s="261"/>
      <c r="AZ25" s="256">
        <f t="shared" si="32"/>
        <v>0</v>
      </c>
      <c r="BA25" s="246"/>
      <c r="BB25" s="256">
        <v>0</v>
      </c>
      <c r="BC25" s="256">
        <v>0</v>
      </c>
      <c r="BD25" s="262">
        <f t="shared" si="33"/>
        <v>0</v>
      </c>
      <c r="BE25" s="256">
        <f t="shared" si="18"/>
        <v>0</v>
      </c>
      <c r="BH25" s="233">
        <f t="shared" si="34"/>
        <v>2029</v>
      </c>
      <c r="BI25" s="256">
        <v>0</v>
      </c>
      <c r="BJ25" s="265">
        <f t="shared" si="19"/>
        <v>0</v>
      </c>
      <c r="BK25" s="263">
        <f t="shared" si="20"/>
        <v>9.2919999999999998</v>
      </c>
      <c r="BL25" s="256">
        <f t="shared" si="46"/>
        <v>0</v>
      </c>
      <c r="BM25" s="263">
        <f t="shared" si="21"/>
        <v>0.185</v>
      </c>
      <c r="BN25" s="283">
        <f t="shared" si="47"/>
        <v>0</v>
      </c>
      <c r="BO25" s="264"/>
      <c r="BP25" s="256">
        <f t="shared" si="22"/>
        <v>0</v>
      </c>
      <c r="BR25" s="256">
        <f t="shared" si="48"/>
        <v>0</v>
      </c>
      <c r="BS25" s="256"/>
      <c r="BT25" s="256">
        <f t="shared" si="35"/>
        <v>0</v>
      </c>
      <c r="BW25" s="233">
        <f t="shared" si="36"/>
        <v>2029</v>
      </c>
      <c r="BX25" s="256">
        <f t="shared" si="23"/>
        <v>0</v>
      </c>
      <c r="BY25" s="265">
        <f t="shared" si="37"/>
        <v>0</v>
      </c>
      <c r="BZ25" s="266">
        <f t="shared" si="38"/>
        <v>0</v>
      </c>
      <c r="CA25" s="256">
        <f t="shared" si="39"/>
        <v>0</v>
      </c>
      <c r="CC25" s="256">
        <f t="shared" si="40"/>
        <v>0</v>
      </c>
      <c r="CD25" s="256">
        <f t="shared" si="40"/>
        <v>0</v>
      </c>
      <c r="CE25" s="256">
        <f t="shared" si="42"/>
        <v>0</v>
      </c>
      <c r="CF25" s="256"/>
      <c r="CG25" s="256">
        <f t="shared" si="49"/>
        <v>0</v>
      </c>
      <c r="DB25" s="178"/>
    </row>
    <row r="26" spans="1:106">
      <c r="A26" s="180" t="s">
        <v>245</v>
      </c>
      <c r="C26" s="221">
        <f>+'Gas Input Table Summary'!$D$18</f>
        <v>0</v>
      </c>
      <c r="F26" s="236"/>
      <c r="G26" s="236"/>
      <c r="H26" s="236"/>
      <c r="J26" s="178">
        <f t="shared" si="24"/>
        <v>13</v>
      </c>
      <c r="L26" s="233">
        <f t="shared" si="25"/>
        <v>2030</v>
      </c>
      <c r="M26" s="238">
        <f t="shared" si="43"/>
        <v>0</v>
      </c>
      <c r="N26" s="253">
        <f t="shared" si="0"/>
        <v>3.7690000000000001</v>
      </c>
      <c r="O26" s="381">
        <f t="shared" si="1"/>
        <v>0</v>
      </c>
      <c r="P26" s="253">
        <f t="shared" si="2"/>
        <v>0</v>
      </c>
      <c r="Q26" s="254">
        <f t="shared" si="26"/>
        <v>0</v>
      </c>
      <c r="R26" s="382">
        <f t="shared" si="3"/>
        <v>0</v>
      </c>
      <c r="S26" s="377">
        <f t="shared" si="4"/>
        <v>0</v>
      </c>
      <c r="T26" s="254">
        <f t="shared" si="5"/>
        <v>168</v>
      </c>
      <c r="U26" s="383">
        <f t="shared" si="44"/>
        <v>0</v>
      </c>
      <c r="V26" s="238">
        <f t="shared" si="27"/>
        <v>0</v>
      </c>
      <c r="W26" s="255">
        <f t="shared" si="6"/>
        <v>2.7280000000000002</v>
      </c>
      <c r="X26" s="256">
        <f t="shared" si="7"/>
        <v>0</v>
      </c>
      <c r="Y26" s="256">
        <v>0</v>
      </c>
      <c r="Z26" s="256">
        <v>0</v>
      </c>
      <c r="AA26" s="254">
        <f t="shared" si="8"/>
        <v>0</v>
      </c>
      <c r="AB26" s="256">
        <f t="shared" si="9"/>
        <v>0</v>
      </c>
      <c r="AE26" s="233">
        <f t="shared" si="28"/>
        <v>2030</v>
      </c>
      <c r="AF26" s="256">
        <f t="shared" si="10"/>
        <v>0</v>
      </c>
      <c r="AG26" s="236">
        <f t="shared" si="11"/>
        <v>0</v>
      </c>
      <c r="AH26" s="256">
        <f t="shared" si="41"/>
        <v>0</v>
      </c>
      <c r="AJ26" s="257">
        <f t="shared" si="29"/>
        <v>0</v>
      </c>
      <c r="AK26" s="257">
        <f t="shared" si="29"/>
        <v>0</v>
      </c>
      <c r="AL26" s="258">
        <f t="shared" si="12"/>
        <v>0</v>
      </c>
      <c r="AN26" s="259">
        <f t="shared" si="30"/>
        <v>0</v>
      </c>
      <c r="AQ26" s="233">
        <f t="shared" si="31"/>
        <v>2030</v>
      </c>
      <c r="AR26" s="256">
        <f t="shared" si="13"/>
        <v>0</v>
      </c>
      <c r="AS26" s="256">
        <f t="shared" si="14"/>
        <v>0</v>
      </c>
      <c r="AT26" s="260">
        <f t="shared" si="15"/>
        <v>4.3999999999999997E-2</v>
      </c>
      <c r="AU26" s="283">
        <f t="shared" si="45"/>
        <v>0</v>
      </c>
      <c r="AV26" s="253">
        <f t="shared" si="16"/>
        <v>0.502</v>
      </c>
      <c r="AW26" s="256">
        <f t="shared" si="17"/>
        <v>0</v>
      </c>
      <c r="AX26" s="260"/>
      <c r="AY26" s="261"/>
      <c r="AZ26" s="256">
        <f t="shared" si="32"/>
        <v>0</v>
      </c>
      <c r="BA26" s="246"/>
      <c r="BB26" s="256">
        <v>0</v>
      </c>
      <c r="BC26" s="256">
        <v>0</v>
      </c>
      <c r="BD26" s="262">
        <f t="shared" si="33"/>
        <v>0</v>
      </c>
      <c r="BE26" s="256">
        <f t="shared" si="18"/>
        <v>0</v>
      </c>
      <c r="BH26" s="233">
        <f t="shared" si="34"/>
        <v>2030</v>
      </c>
      <c r="BI26" s="256">
        <v>0</v>
      </c>
      <c r="BJ26" s="265">
        <f t="shared" si="19"/>
        <v>0</v>
      </c>
      <c r="BK26" s="263">
        <f t="shared" si="20"/>
        <v>9.6170000000000009</v>
      </c>
      <c r="BL26" s="256">
        <f t="shared" si="46"/>
        <v>0</v>
      </c>
      <c r="BM26" s="263">
        <f t="shared" si="21"/>
        <v>0.191</v>
      </c>
      <c r="BN26" s="283">
        <f t="shared" si="47"/>
        <v>0</v>
      </c>
      <c r="BO26" s="264"/>
      <c r="BP26" s="256">
        <f t="shared" si="22"/>
        <v>0</v>
      </c>
      <c r="BR26" s="256">
        <f t="shared" si="48"/>
        <v>0</v>
      </c>
      <c r="BS26" s="256"/>
      <c r="BT26" s="256">
        <f t="shared" si="35"/>
        <v>0</v>
      </c>
      <c r="BW26" s="233">
        <f t="shared" si="36"/>
        <v>2030</v>
      </c>
      <c r="BX26" s="256">
        <f t="shared" si="23"/>
        <v>0</v>
      </c>
      <c r="BY26" s="265">
        <f t="shared" si="37"/>
        <v>0</v>
      </c>
      <c r="BZ26" s="266">
        <f t="shared" si="38"/>
        <v>0</v>
      </c>
      <c r="CA26" s="256">
        <f t="shared" si="39"/>
        <v>0</v>
      </c>
      <c r="CC26" s="256">
        <f t="shared" si="40"/>
        <v>0</v>
      </c>
      <c r="CD26" s="256">
        <f t="shared" si="40"/>
        <v>0</v>
      </c>
      <c r="CE26" s="256">
        <f t="shared" si="42"/>
        <v>0</v>
      </c>
      <c r="CF26" s="256"/>
      <c r="CG26" s="256">
        <f t="shared" si="49"/>
        <v>0</v>
      </c>
      <c r="DB26" s="178"/>
    </row>
    <row r="27" spans="1:106">
      <c r="A27" s="180"/>
      <c r="C27" s="221"/>
      <c r="E27" s="180" t="s">
        <v>289</v>
      </c>
      <c r="F27" s="265">
        <f>+'Database Inputs'!H12</f>
        <v>0</v>
      </c>
      <c r="G27" s="404"/>
      <c r="H27" s="404"/>
      <c r="J27" s="178">
        <f t="shared" si="24"/>
        <v>14</v>
      </c>
      <c r="L27" s="233">
        <f t="shared" si="25"/>
        <v>2031</v>
      </c>
      <c r="M27" s="238">
        <f t="shared" si="43"/>
        <v>0</v>
      </c>
      <c r="N27" s="253">
        <f>ROUND($C$17*(1+$C$18)^J27,3)</f>
        <v>3.9009999999999998</v>
      </c>
      <c r="O27" s="381">
        <f t="shared" si="1"/>
        <v>0</v>
      </c>
      <c r="P27" s="253">
        <f t="shared" si="2"/>
        <v>0</v>
      </c>
      <c r="Q27" s="254">
        <f t="shared" si="26"/>
        <v>0</v>
      </c>
      <c r="R27" s="382">
        <f t="shared" si="3"/>
        <v>0</v>
      </c>
      <c r="S27" s="377">
        <f t="shared" si="4"/>
        <v>0</v>
      </c>
      <c r="T27" s="254">
        <f t="shared" si="5"/>
        <v>170</v>
      </c>
      <c r="U27" s="383">
        <f t="shared" si="44"/>
        <v>0</v>
      </c>
      <c r="V27" s="238">
        <f t="shared" si="27"/>
        <v>0</v>
      </c>
      <c r="W27" s="255">
        <f t="shared" si="6"/>
        <v>2.823</v>
      </c>
      <c r="X27" s="256">
        <f t="shared" si="7"/>
        <v>0</v>
      </c>
      <c r="Y27" s="256">
        <v>0</v>
      </c>
      <c r="Z27" s="256">
        <v>0</v>
      </c>
      <c r="AA27" s="254">
        <f t="shared" si="8"/>
        <v>0</v>
      </c>
      <c r="AB27" s="256">
        <f t="shared" si="9"/>
        <v>0</v>
      </c>
      <c r="AE27" s="233">
        <f t="shared" si="28"/>
        <v>2031</v>
      </c>
      <c r="AF27" s="256">
        <f t="shared" si="10"/>
        <v>0</v>
      </c>
      <c r="AG27" s="236">
        <f t="shared" si="11"/>
        <v>0</v>
      </c>
      <c r="AH27" s="256">
        <f t="shared" si="41"/>
        <v>0</v>
      </c>
      <c r="AJ27" s="257">
        <f t="shared" si="29"/>
        <v>0</v>
      </c>
      <c r="AK27" s="257">
        <f t="shared" si="29"/>
        <v>0</v>
      </c>
      <c r="AL27" s="258">
        <f t="shared" si="12"/>
        <v>0</v>
      </c>
      <c r="AN27" s="259">
        <f t="shared" si="30"/>
        <v>0</v>
      </c>
      <c r="AQ27" s="233">
        <f t="shared" si="31"/>
        <v>2031</v>
      </c>
      <c r="AR27" s="256">
        <f t="shared" si="13"/>
        <v>0</v>
      </c>
      <c r="AS27" s="256">
        <f t="shared" si="14"/>
        <v>0</v>
      </c>
      <c r="AT27" s="260">
        <f t="shared" si="15"/>
        <v>4.4999999999999998E-2</v>
      </c>
      <c r="AU27" s="283">
        <f t="shared" si="45"/>
        <v>0</v>
      </c>
      <c r="AV27" s="253">
        <f t="shared" si="16"/>
        <v>0.51300000000000001</v>
      </c>
      <c r="AW27" s="256">
        <f t="shared" si="17"/>
        <v>0</v>
      </c>
      <c r="AX27" s="260"/>
      <c r="AY27" s="261"/>
      <c r="AZ27" s="256">
        <f t="shared" si="32"/>
        <v>0</v>
      </c>
      <c r="BA27" s="246"/>
      <c r="BB27" s="256">
        <v>0</v>
      </c>
      <c r="BC27" s="256">
        <v>0</v>
      </c>
      <c r="BD27" s="262">
        <f t="shared" si="33"/>
        <v>0</v>
      </c>
      <c r="BE27" s="256">
        <f t="shared" si="18"/>
        <v>0</v>
      </c>
      <c r="BH27" s="233">
        <f t="shared" si="34"/>
        <v>2031</v>
      </c>
      <c r="BI27" s="256">
        <v>0</v>
      </c>
      <c r="BJ27" s="265">
        <f t="shared" si="19"/>
        <v>0</v>
      </c>
      <c r="BK27" s="263">
        <f t="shared" si="20"/>
        <v>9.9529999999999994</v>
      </c>
      <c r="BL27" s="256">
        <f t="shared" si="46"/>
        <v>0</v>
      </c>
      <c r="BM27" s="263">
        <f t="shared" si="21"/>
        <v>0.19800000000000001</v>
      </c>
      <c r="BN27" s="283">
        <f t="shared" si="47"/>
        <v>0</v>
      </c>
      <c r="BO27" s="264"/>
      <c r="BP27" s="256">
        <f t="shared" si="22"/>
        <v>0</v>
      </c>
      <c r="BR27" s="256">
        <f t="shared" si="48"/>
        <v>0</v>
      </c>
      <c r="BS27" s="256"/>
      <c r="BT27" s="256">
        <f t="shared" si="35"/>
        <v>0</v>
      </c>
      <c r="BW27" s="233">
        <f t="shared" si="36"/>
        <v>2031</v>
      </c>
      <c r="BX27" s="256">
        <f t="shared" si="23"/>
        <v>0</v>
      </c>
      <c r="BY27" s="265">
        <f t="shared" si="37"/>
        <v>0</v>
      </c>
      <c r="BZ27" s="266">
        <f t="shared" si="38"/>
        <v>0</v>
      </c>
      <c r="CA27" s="256">
        <f t="shared" si="39"/>
        <v>0</v>
      </c>
      <c r="CC27" s="256">
        <f t="shared" si="40"/>
        <v>0</v>
      </c>
      <c r="CD27" s="256">
        <f t="shared" si="40"/>
        <v>0</v>
      </c>
      <c r="CE27" s="256">
        <f t="shared" si="42"/>
        <v>0</v>
      </c>
      <c r="CF27" s="256"/>
      <c r="CG27" s="256">
        <f t="shared" si="49"/>
        <v>0</v>
      </c>
      <c r="DB27" s="178"/>
    </row>
    <row r="28" spans="1:106">
      <c r="A28" s="180" t="s">
        <v>290</v>
      </c>
      <c r="C28" s="375">
        <f>+'Gas Input Table Summary'!$D$19</f>
        <v>2.6630000000000001E-2</v>
      </c>
      <c r="E28" s="180" t="s">
        <v>291</v>
      </c>
      <c r="F28" s="265">
        <v>0</v>
      </c>
      <c r="G28" s="404"/>
      <c r="H28" s="404"/>
      <c r="J28" s="178">
        <f t="shared" si="24"/>
        <v>15</v>
      </c>
      <c r="L28" s="233">
        <f t="shared" si="25"/>
        <v>2032</v>
      </c>
      <c r="M28" s="238">
        <f t="shared" si="43"/>
        <v>0</v>
      </c>
      <c r="N28" s="253">
        <f t="shared" si="0"/>
        <v>4.0380000000000003</v>
      </c>
      <c r="O28" s="381">
        <f t="shared" si="1"/>
        <v>0</v>
      </c>
      <c r="P28" s="253">
        <f t="shared" si="2"/>
        <v>0</v>
      </c>
      <c r="Q28" s="254">
        <f t="shared" si="26"/>
        <v>0</v>
      </c>
      <c r="R28" s="382">
        <f t="shared" si="3"/>
        <v>0</v>
      </c>
      <c r="S28" s="377">
        <f t="shared" si="4"/>
        <v>0</v>
      </c>
      <c r="T28" s="254">
        <f t="shared" si="5"/>
        <v>171</v>
      </c>
      <c r="U28" s="383">
        <f t="shared" si="44"/>
        <v>0</v>
      </c>
      <c r="V28" s="238">
        <f t="shared" si="27"/>
        <v>0</v>
      </c>
      <c r="W28" s="255">
        <f t="shared" si="6"/>
        <v>2.9220000000000002</v>
      </c>
      <c r="X28" s="256">
        <f t="shared" si="7"/>
        <v>0</v>
      </c>
      <c r="Y28" s="256">
        <v>0</v>
      </c>
      <c r="Z28" s="256">
        <v>0</v>
      </c>
      <c r="AA28" s="254">
        <f t="shared" si="8"/>
        <v>0</v>
      </c>
      <c r="AB28" s="256">
        <f t="shared" si="9"/>
        <v>0</v>
      </c>
      <c r="AE28" s="233">
        <f t="shared" si="28"/>
        <v>2032</v>
      </c>
      <c r="AF28" s="256">
        <f t="shared" si="10"/>
        <v>0</v>
      </c>
      <c r="AG28" s="236">
        <f t="shared" si="11"/>
        <v>0</v>
      </c>
      <c r="AH28" s="256">
        <f t="shared" si="41"/>
        <v>0</v>
      </c>
      <c r="AJ28" s="257">
        <f t="shared" si="29"/>
        <v>0</v>
      </c>
      <c r="AK28" s="257">
        <f t="shared" si="29"/>
        <v>0</v>
      </c>
      <c r="AL28" s="258">
        <f t="shared" si="12"/>
        <v>0</v>
      </c>
      <c r="AN28" s="259">
        <f t="shared" si="30"/>
        <v>0</v>
      </c>
      <c r="AQ28" s="233">
        <f t="shared" si="31"/>
        <v>2032</v>
      </c>
      <c r="AR28" s="256">
        <f t="shared" si="13"/>
        <v>0</v>
      </c>
      <c r="AS28" s="256">
        <f t="shared" si="14"/>
        <v>0</v>
      </c>
      <c r="AT28" s="260">
        <f t="shared" si="15"/>
        <v>4.7E-2</v>
      </c>
      <c r="AU28" s="283">
        <f t="shared" si="45"/>
        <v>0</v>
      </c>
      <c r="AV28" s="253">
        <f t="shared" si="16"/>
        <v>0.52400000000000002</v>
      </c>
      <c r="AW28" s="256">
        <f t="shared" si="17"/>
        <v>0</v>
      </c>
      <c r="AX28" s="260"/>
      <c r="AY28" s="261"/>
      <c r="AZ28" s="256">
        <f t="shared" si="32"/>
        <v>0</v>
      </c>
      <c r="BA28" s="246"/>
      <c r="BB28" s="256">
        <v>0</v>
      </c>
      <c r="BC28" s="256">
        <v>0</v>
      </c>
      <c r="BD28" s="262">
        <f t="shared" si="33"/>
        <v>0</v>
      </c>
      <c r="BE28" s="256">
        <f t="shared" si="18"/>
        <v>0</v>
      </c>
      <c r="BH28" s="233">
        <f t="shared" si="34"/>
        <v>2032</v>
      </c>
      <c r="BI28" s="256">
        <v>0</v>
      </c>
      <c r="BJ28" s="265">
        <f t="shared" si="19"/>
        <v>0</v>
      </c>
      <c r="BK28" s="263">
        <f t="shared" si="20"/>
        <v>10.302</v>
      </c>
      <c r="BL28" s="256">
        <f t="shared" si="46"/>
        <v>0</v>
      </c>
      <c r="BM28" s="263">
        <f t="shared" si="21"/>
        <v>0.20499999999999999</v>
      </c>
      <c r="BN28" s="283">
        <f t="shared" si="47"/>
        <v>0</v>
      </c>
      <c r="BO28" s="264"/>
      <c r="BP28" s="256">
        <f t="shared" si="22"/>
        <v>0</v>
      </c>
      <c r="BR28" s="256">
        <f t="shared" si="48"/>
        <v>0</v>
      </c>
      <c r="BS28" s="256"/>
      <c r="BT28" s="256">
        <f t="shared" si="35"/>
        <v>0</v>
      </c>
      <c r="BW28" s="233">
        <f t="shared" si="36"/>
        <v>2032</v>
      </c>
      <c r="BX28" s="256">
        <f t="shared" si="23"/>
        <v>0</v>
      </c>
      <c r="BY28" s="265">
        <f t="shared" si="37"/>
        <v>0</v>
      </c>
      <c r="BZ28" s="266">
        <f t="shared" si="38"/>
        <v>0</v>
      </c>
      <c r="CA28" s="256">
        <f t="shared" si="39"/>
        <v>0</v>
      </c>
      <c r="CC28" s="256">
        <f t="shared" si="40"/>
        <v>0</v>
      </c>
      <c r="CD28" s="256">
        <f t="shared" si="40"/>
        <v>0</v>
      </c>
      <c r="CE28" s="256">
        <f t="shared" si="42"/>
        <v>0</v>
      </c>
      <c r="CF28" s="256"/>
      <c r="CG28" s="256">
        <f t="shared" si="49"/>
        <v>0</v>
      </c>
      <c r="DB28" s="178"/>
    </row>
    <row r="29" spans="1:106">
      <c r="A29" s="180" t="s">
        <v>277</v>
      </c>
      <c r="C29" s="221">
        <f>+'Gas Input Table Summary'!$D$20</f>
        <v>3.5000000000000003E-2</v>
      </c>
      <c r="E29" s="180"/>
      <c r="F29" s="265"/>
      <c r="G29" s="265"/>
      <c r="H29" s="265"/>
      <c r="J29" s="178">
        <f t="shared" si="24"/>
        <v>16</v>
      </c>
      <c r="L29" s="233">
        <f t="shared" si="25"/>
        <v>2033</v>
      </c>
      <c r="M29" s="238">
        <f t="shared" si="43"/>
        <v>0</v>
      </c>
      <c r="N29" s="253">
        <f t="shared" si="0"/>
        <v>4.1790000000000003</v>
      </c>
      <c r="O29" s="381">
        <f t="shared" si="1"/>
        <v>0</v>
      </c>
      <c r="P29" s="253">
        <f t="shared" si="2"/>
        <v>0</v>
      </c>
      <c r="Q29" s="254">
        <f t="shared" si="26"/>
        <v>0</v>
      </c>
      <c r="R29" s="382">
        <f t="shared" si="3"/>
        <v>0</v>
      </c>
      <c r="S29" s="377">
        <f t="shared" si="4"/>
        <v>0</v>
      </c>
      <c r="T29" s="254">
        <f t="shared" si="5"/>
        <v>173</v>
      </c>
      <c r="U29" s="383">
        <f t="shared" si="44"/>
        <v>0</v>
      </c>
      <c r="V29" s="238">
        <f t="shared" si="27"/>
        <v>0</v>
      </c>
      <c r="W29" s="255">
        <f t="shared" si="6"/>
        <v>3.024</v>
      </c>
      <c r="X29" s="256">
        <f t="shared" si="7"/>
        <v>0</v>
      </c>
      <c r="Y29" s="278">
        <v>0</v>
      </c>
      <c r="Z29" s="278">
        <v>0</v>
      </c>
      <c r="AA29" s="287">
        <f t="shared" si="8"/>
        <v>0</v>
      </c>
      <c r="AB29" s="278">
        <f t="shared" si="9"/>
        <v>0</v>
      </c>
      <c r="AE29" s="233">
        <f t="shared" si="28"/>
        <v>2033</v>
      </c>
      <c r="AF29" s="256">
        <f t="shared" si="10"/>
        <v>0</v>
      </c>
      <c r="AG29" s="236">
        <f t="shared" si="11"/>
        <v>0</v>
      </c>
      <c r="AH29" s="256">
        <f t="shared" si="41"/>
        <v>0</v>
      </c>
      <c r="AJ29" s="257">
        <f t="shared" si="29"/>
        <v>0</v>
      </c>
      <c r="AK29" s="257">
        <f t="shared" si="29"/>
        <v>0</v>
      </c>
      <c r="AL29" s="258">
        <f t="shared" si="12"/>
        <v>0</v>
      </c>
      <c r="AN29" s="259">
        <f t="shared" si="30"/>
        <v>0</v>
      </c>
      <c r="AQ29" s="233">
        <f t="shared" si="31"/>
        <v>2033</v>
      </c>
      <c r="AR29" s="278">
        <f t="shared" si="13"/>
        <v>0</v>
      </c>
      <c r="AS29" s="256">
        <f t="shared" si="14"/>
        <v>0</v>
      </c>
      <c r="AT29" s="260">
        <f t="shared" si="15"/>
        <v>4.9000000000000002E-2</v>
      </c>
      <c r="AU29" s="283">
        <f t="shared" si="45"/>
        <v>0</v>
      </c>
      <c r="AV29" s="253">
        <f t="shared" si="16"/>
        <v>0.53500000000000003</v>
      </c>
      <c r="AW29" s="256">
        <f t="shared" si="17"/>
        <v>0</v>
      </c>
      <c r="AX29" s="260"/>
      <c r="AY29" s="261"/>
      <c r="AZ29" s="278">
        <f t="shared" si="32"/>
        <v>0</v>
      </c>
      <c r="BA29" s="246"/>
      <c r="BB29" s="278">
        <v>0</v>
      </c>
      <c r="BC29" s="256">
        <v>0</v>
      </c>
      <c r="BD29" s="262">
        <f t="shared" si="33"/>
        <v>0</v>
      </c>
      <c r="BE29" s="278">
        <f t="shared" si="18"/>
        <v>0</v>
      </c>
      <c r="BH29" s="233">
        <f t="shared" si="34"/>
        <v>2033</v>
      </c>
      <c r="BI29" s="256">
        <v>0</v>
      </c>
      <c r="BJ29" s="265">
        <f t="shared" si="19"/>
        <v>0</v>
      </c>
      <c r="BK29" s="263">
        <f t="shared" si="20"/>
        <v>10.662000000000001</v>
      </c>
      <c r="BL29" s="256">
        <f t="shared" si="46"/>
        <v>0</v>
      </c>
      <c r="BM29" s="263">
        <f t="shared" si="21"/>
        <v>0.21199999999999999</v>
      </c>
      <c r="BN29" s="283">
        <f t="shared" si="47"/>
        <v>0</v>
      </c>
      <c r="BO29" s="264"/>
      <c r="BP29" s="256">
        <f t="shared" si="22"/>
        <v>0</v>
      </c>
      <c r="BR29" s="256">
        <f t="shared" si="48"/>
        <v>0</v>
      </c>
      <c r="BS29" s="256"/>
      <c r="BT29" s="256">
        <f t="shared" si="35"/>
        <v>0</v>
      </c>
      <c r="BW29" s="233">
        <f t="shared" si="36"/>
        <v>2033</v>
      </c>
      <c r="BX29" s="256">
        <f t="shared" si="23"/>
        <v>0</v>
      </c>
      <c r="BY29" s="265">
        <f t="shared" si="37"/>
        <v>0</v>
      </c>
      <c r="BZ29" s="266">
        <f t="shared" si="38"/>
        <v>0</v>
      </c>
      <c r="CA29" s="256">
        <f t="shared" si="39"/>
        <v>0</v>
      </c>
      <c r="CC29" s="256">
        <f t="shared" si="40"/>
        <v>0</v>
      </c>
      <c r="CD29" s="256">
        <f t="shared" si="40"/>
        <v>0</v>
      </c>
      <c r="CE29" s="256">
        <f t="shared" si="42"/>
        <v>0</v>
      </c>
      <c r="CF29" s="256"/>
      <c r="CG29" s="256">
        <f t="shared" si="49"/>
        <v>0</v>
      </c>
      <c r="DB29" s="178"/>
    </row>
    <row r="30" spans="1:106">
      <c r="E30" s="180" t="s">
        <v>292</v>
      </c>
      <c r="F30" s="293">
        <f>ROUND('Database Inputs'!C12,0)</f>
        <v>87</v>
      </c>
      <c r="G30" s="405"/>
      <c r="H30" s="405"/>
      <c r="J30" s="178">
        <f t="shared" si="24"/>
        <v>17</v>
      </c>
      <c r="L30" s="233">
        <f t="shared" si="25"/>
        <v>2034</v>
      </c>
      <c r="M30" s="238">
        <f t="shared" si="43"/>
        <v>0</v>
      </c>
      <c r="N30" s="253">
        <f t="shared" si="0"/>
        <v>4.3250000000000002</v>
      </c>
      <c r="O30" s="381">
        <f t="shared" si="1"/>
        <v>0</v>
      </c>
      <c r="P30" s="253">
        <f t="shared" si="2"/>
        <v>0</v>
      </c>
      <c r="Q30" s="254">
        <f t="shared" si="26"/>
        <v>0</v>
      </c>
      <c r="R30" s="382">
        <f t="shared" si="3"/>
        <v>0</v>
      </c>
      <c r="S30" s="377">
        <f t="shared" si="4"/>
        <v>0</v>
      </c>
      <c r="T30" s="254">
        <f t="shared" si="5"/>
        <v>175</v>
      </c>
      <c r="U30" s="383">
        <f t="shared" si="44"/>
        <v>0</v>
      </c>
      <c r="V30" s="238">
        <f t="shared" si="27"/>
        <v>0</v>
      </c>
      <c r="W30" s="255">
        <f t="shared" si="6"/>
        <v>3.13</v>
      </c>
      <c r="X30" s="256">
        <f t="shared" si="7"/>
        <v>0</v>
      </c>
      <c r="Y30" s="278">
        <v>0</v>
      </c>
      <c r="Z30" s="278">
        <v>0</v>
      </c>
      <c r="AA30" s="287">
        <f t="shared" si="8"/>
        <v>0</v>
      </c>
      <c r="AB30" s="278">
        <f t="shared" si="9"/>
        <v>0</v>
      </c>
      <c r="AE30" s="233">
        <f t="shared" si="28"/>
        <v>2034</v>
      </c>
      <c r="AF30" s="256">
        <f t="shared" si="10"/>
        <v>0</v>
      </c>
      <c r="AG30" s="236">
        <f t="shared" si="11"/>
        <v>0</v>
      </c>
      <c r="AH30" s="256">
        <f t="shared" si="41"/>
        <v>0</v>
      </c>
      <c r="AJ30" s="257">
        <f t="shared" si="29"/>
        <v>0</v>
      </c>
      <c r="AK30" s="257">
        <f t="shared" si="29"/>
        <v>0</v>
      </c>
      <c r="AL30" s="258">
        <f t="shared" si="12"/>
        <v>0</v>
      </c>
      <c r="AN30" s="259">
        <f t="shared" si="30"/>
        <v>0</v>
      </c>
      <c r="AQ30" s="233">
        <f t="shared" si="31"/>
        <v>2034</v>
      </c>
      <c r="AR30" s="278">
        <f t="shared" si="13"/>
        <v>0</v>
      </c>
      <c r="AS30" s="256">
        <f t="shared" si="14"/>
        <v>0</v>
      </c>
      <c r="AT30" s="260">
        <f t="shared" si="15"/>
        <v>0.05</v>
      </c>
      <c r="AU30" s="283">
        <f t="shared" si="45"/>
        <v>0</v>
      </c>
      <c r="AV30" s="253">
        <f t="shared" si="16"/>
        <v>0.54600000000000004</v>
      </c>
      <c r="AW30" s="256">
        <f t="shared" si="17"/>
        <v>0</v>
      </c>
      <c r="AX30" s="260"/>
      <c r="AY30" s="261"/>
      <c r="AZ30" s="278">
        <f t="shared" si="32"/>
        <v>0</v>
      </c>
      <c r="BA30" s="246"/>
      <c r="BB30" s="278">
        <v>0</v>
      </c>
      <c r="BC30" s="256">
        <v>0</v>
      </c>
      <c r="BD30" s="262">
        <f t="shared" si="33"/>
        <v>0</v>
      </c>
      <c r="BE30" s="278">
        <f t="shared" si="18"/>
        <v>0</v>
      </c>
      <c r="BH30" s="233">
        <f t="shared" si="34"/>
        <v>2034</v>
      </c>
      <c r="BI30" s="256">
        <v>0</v>
      </c>
      <c r="BJ30" s="265">
        <f t="shared" si="19"/>
        <v>0</v>
      </c>
      <c r="BK30" s="263">
        <f t="shared" si="20"/>
        <v>11.035</v>
      </c>
      <c r="BL30" s="256">
        <f t="shared" si="46"/>
        <v>0</v>
      </c>
      <c r="BM30" s="263">
        <f t="shared" si="21"/>
        <v>0.22</v>
      </c>
      <c r="BN30" s="283">
        <f t="shared" si="47"/>
        <v>0</v>
      </c>
      <c r="BO30" s="264"/>
      <c r="BP30" s="256">
        <f t="shared" si="22"/>
        <v>0</v>
      </c>
      <c r="BR30" s="256">
        <f t="shared" si="48"/>
        <v>0</v>
      </c>
      <c r="BS30" s="256"/>
      <c r="BT30" s="256">
        <f t="shared" si="35"/>
        <v>0</v>
      </c>
      <c r="BW30" s="233">
        <f t="shared" si="36"/>
        <v>2034</v>
      </c>
      <c r="BX30" s="256">
        <f t="shared" si="23"/>
        <v>0</v>
      </c>
      <c r="BY30" s="265">
        <f t="shared" si="37"/>
        <v>0</v>
      </c>
      <c r="BZ30" s="266">
        <f t="shared" si="38"/>
        <v>0</v>
      </c>
      <c r="CA30" s="256">
        <f t="shared" si="39"/>
        <v>0</v>
      </c>
      <c r="CC30" s="256">
        <f t="shared" si="40"/>
        <v>0</v>
      </c>
      <c r="CD30" s="256">
        <f t="shared" si="40"/>
        <v>0</v>
      </c>
      <c r="CE30" s="256">
        <f t="shared" si="42"/>
        <v>0</v>
      </c>
      <c r="CF30" s="256"/>
      <c r="CG30" s="256">
        <f t="shared" si="49"/>
        <v>0</v>
      </c>
      <c r="DB30" s="178">
        <f>$J18</f>
        <v>5</v>
      </c>
    </row>
    <row r="31" spans="1:106">
      <c r="A31" s="176" t="s">
        <v>293</v>
      </c>
      <c r="C31" s="224">
        <f>+'Gas Input Table Summary'!$D$21</f>
        <v>5.0999999999999997E-2</v>
      </c>
      <c r="F31" s="236"/>
      <c r="G31" s="236"/>
      <c r="H31" s="236"/>
      <c r="J31" s="178">
        <f t="shared" si="24"/>
        <v>18</v>
      </c>
      <c r="L31" s="233">
        <f t="shared" si="25"/>
        <v>2035</v>
      </c>
      <c r="M31" s="238">
        <f t="shared" si="43"/>
        <v>0</v>
      </c>
      <c r="N31" s="253">
        <f t="shared" si="0"/>
        <v>4.4770000000000003</v>
      </c>
      <c r="O31" s="381">
        <f t="shared" si="1"/>
        <v>0</v>
      </c>
      <c r="P31" s="253">
        <f t="shared" si="2"/>
        <v>0</v>
      </c>
      <c r="Q31" s="254">
        <f t="shared" si="26"/>
        <v>0</v>
      </c>
      <c r="R31" s="382">
        <f t="shared" si="3"/>
        <v>0</v>
      </c>
      <c r="S31" s="377">
        <f t="shared" si="4"/>
        <v>0</v>
      </c>
      <c r="T31" s="254">
        <f t="shared" si="5"/>
        <v>177</v>
      </c>
      <c r="U31" s="383">
        <f t="shared" si="44"/>
        <v>0</v>
      </c>
      <c r="V31" s="238">
        <f t="shared" si="27"/>
        <v>0</v>
      </c>
      <c r="W31" s="255">
        <f t="shared" si="6"/>
        <v>3.2389999999999999</v>
      </c>
      <c r="X31" s="256">
        <f t="shared" si="7"/>
        <v>0</v>
      </c>
      <c r="Y31" s="278">
        <v>0</v>
      </c>
      <c r="Z31" s="278">
        <v>0</v>
      </c>
      <c r="AA31" s="287">
        <f t="shared" si="8"/>
        <v>0</v>
      </c>
      <c r="AB31" s="278">
        <f t="shared" si="9"/>
        <v>0</v>
      </c>
      <c r="AE31" s="233">
        <f t="shared" si="28"/>
        <v>2035</v>
      </c>
      <c r="AF31" s="256">
        <f t="shared" si="10"/>
        <v>0</v>
      </c>
      <c r="AG31" s="236">
        <f t="shared" si="11"/>
        <v>0</v>
      </c>
      <c r="AH31" s="256">
        <f t="shared" si="41"/>
        <v>0</v>
      </c>
      <c r="AJ31" s="257">
        <f t="shared" si="29"/>
        <v>0</v>
      </c>
      <c r="AK31" s="257">
        <f t="shared" si="29"/>
        <v>0</v>
      </c>
      <c r="AL31" s="258">
        <f t="shared" si="12"/>
        <v>0</v>
      </c>
      <c r="AN31" s="259">
        <f t="shared" si="30"/>
        <v>0</v>
      </c>
      <c r="AQ31" s="233">
        <f t="shared" si="31"/>
        <v>2035</v>
      </c>
      <c r="AR31" s="278">
        <f t="shared" si="13"/>
        <v>0</v>
      </c>
      <c r="AS31" s="256">
        <f t="shared" si="14"/>
        <v>0</v>
      </c>
      <c r="AT31" s="260">
        <f t="shared" si="15"/>
        <v>5.1999999999999998E-2</v>
      </c>
      <c r="AU31" s="283">
        <f t="shared" si="45"/>
        <v>0</v>
      </c>
      <c r="AV31" s="253">
        <f t="shared" si="16"/>
        <v>0.55800000000000005</v>
      </c>
      <c r="AW31" s="256">
        <f t="shared" si="17"/>
        <v>0</v>
      </c>
      <c r="AX31" s="260"/>
      <c r="AY31" s="261"/>
      <c r="AZ31" s="278">
        <f t="shared" si="32"/>
        <v>0</v>
      </c>
      <c r="BA31" s="246"/>
      <c r="BB31" s="278">
        <v>0</v>
      </c>
      <c r="BC31" s="256">
        <v>0</v>
      </c>
      <c r="BD31" s="262">
        <f t="shared" si="33"/>
        <v>0</v>
      </c>
      <c r="BE31" s="278">
        <f t="shared" si="18"/>
        <v>0</v>
      </c>
      <c r="BH31" s="233">
        <f t="shared" si="34"/>
        <v>2035</v>
      </c>
      <c r="BI31" s="256">
        <v>0</v>
      </c>
      <c r="BJ31" s="265">
        <f t="shared" si="19"/>
        <v>0</v>
      </c>
      <c r="BK31" s="263">
        <f t="shared" si="20"/>
        <v>11.422000000000001</v>
      </c>
      <c r="BL31" s="256">
        <f t="shared" si="46"/>
        <v>0</v>
      </c>
      <c r="BM31" s="263">
        <f t="shared" si="21"/>
        <v>0.22700000000000001</v>
      </c>
      <c r="BN31" s="283">
        <f t="shared" si="47"/>
        <v>0</v>
      </c>
      <c r="BO31" s="264"/>
      <c r="BP31" s="256">
        <f t="shared" si="22"/>
        <v>0</v>
      </c>
      <c r="BR31" s="256">
        <f t="shared" si="48"/>
        <v>0</v>
      </c>
      <c r="BS31" s="256"/>
      <c r="BT31" s="256">
        <f t="shared" si="35"/>
        <v>0</v>
      </c>
      <c r="BW31" s="233">
        <f t="shared" si="36"/>
        <v>2035</v>
      </c>
      <c r="BX31" s="256">
        <f t="shared" si="23"/>
        <v>0</v>
      </c>
      <c r="BY31" s="265">
        <f t="shared" si="37"/>
        <v>0</v>
      </c>
      <c r="BZ31" s="266">
        <f t="shared" si="38"/>
        <v>0</v>
      </c>
      <c r="CA31" s="256">
        <f t="shared" si="39"/>
        <v>0</v>
      </c>
      <c r="CC31" s="256">
        <f t="shared" si="40"/>
        <v>0</v>
      </c>
      <c r="CD31" s="256">
        <f t="shared" si="40"/>
        <v>0</v>
      </c>
      <c r="CE31" s="256">
        <f t="shared" si="42"/>
        <v>0</v>
      </c>
      <c r="CF31" s="256"/>
      <c r="CG31" s="256">
        <f t="shared" si="49"/>
        <v>0</v>
      </c>
      <c r="DB31" s="178">
        <f>$J19</f>
        <v>6</v>
      </c>
    </row>
    <row r="32" spans="1:106">
      <c r="E32" s="275" t="s">
        <v>294</v>
      </c>
      <c r="F32" s="384">
        <f>+'Total Program Inputs'!E13</f>
        <v>218</v>
      </c>
      <c r="G32" s="384"/>
      <c r="H32" s="384"/>
      <c r="J32" s="178">
        <f t="shared" si="24"/>
        <v>19</v>
      </c>
      <c r="L32" s="233">
        <f t="shared" si="25"/>
        <v>2036</v>
      </c>
      <c r="M32" s="238">
        <f t="shared" si="43"/>
        <v>0</v>
      </c>
      <c r="N32" s="253">
        <f t="shared" si="0"/>
        <v>4.633</v>
      </c>
      <c r="O32" s="381">
        <f t="shared" si="1"/>
        <v>0</v>
      </c>
      <c r="P32" s="253">
        <f t="shared" si="2"/>
        <v>0</v>
      </c>
      <c r="Q32" s="254">
        <f t="shared" si="26"/>
        <v>0</v>
      </c>
      <c r="R32" s="382">
        <f t="shared" si="3"/>
        <v>0</v>
      </c>
      <c r="S32" s="377">
        <f t="shared" si="4"/>
        <v>0</v>
      </c>
      <c r="T32" s="254">
        <f t="shared" si="5"/>
        <v>178</v>
      </c>
      <c r="U32" s="383">
        <f t="shared" si="44"/>
        <v>0</v>
      </c>
      <c r="V32" s="238">
        <f t="shared" si="27"/>
        <v>0</v>
      </c>
      <c r="W32" s="255">
        <f t="shared" si="6"/>
        <v>3.3530000000000002</v>
      </c>
      <c r="X32" s="256">
        <f t="shared" si="7"/>
        <v>0</v>
      </c>
      <c r="Y32" s="278">
        <v>0</v>
      </c>
      <c r="Z32" s="278">
        <v>0</v>
      </c>
      <c r="AA32" s="287">
        <f t="shared" si="8"/>
        <v>0</v>
      </c>
      <c r="AB32" s="278">
        <f t="shared" si="9"/>
        <v>0</v>
      </c>
      <c r="AE32" s="233">
        <f t="shared" si="28"/>
        <v>2036</v>
      </c>
      <c r="AF32" s="256">
        <f t="shared" si="10"/>
        <v>0</v>
      </c>
      <c r="AG32" s="236">
        <f t="shared" si="11"/>
        <v>0</v>
      </c>
      <c r="AH32" s="256">
        <f t="shared" si="41"/>
        <v>0</v>
      </c>
      <c r="AJ32" s="257">
        <f t="shared" si="29"/>
        <v>0</v>
      </c>
      <c r="AK32" s="257">
        <f t="shared" si="29"/>
        <v>0</v>
      </c>
      <c r="AL32" s="258">
        <f t="shared" si="12"/>
        <v>0</v>
      </c>
      <c r="AN32" s="259">
        <f t="shared" si="30"/>
        <v>0</v>
      </c>
      <c r="AQ32" s="233">
        <f t="shared" si="31"/>
        <v>2036</v>
      </c>
      <c r="AR32" s="278">
        <f t="shared" si="13"/>
        <v>0</v>
      </c>
      <c r="AS32" s="256">
        <f t="shared" si="14"/>
        <v>0</v>
      </c>
      <c r="AT32" s="260">
        <f t="shared" si="15"/>
        <v>5.3999999999999999E-2</v>
      </c>
      <c r="AU32" s="283">
        <f t="shared" si="45"/>
        <v>0</v>
      </c>
      <c r="AV32" s="253">
        <f t="shared" si="16"/>
        <v>0.56999999999999995</v>
      </c>
      <c r="AW32" s="256">
        <f t="shared" si="17"/>
        <v>0</v>
      </c>
      <c r="AX32" s="260"/>
      <c r="AY32" s="261"/>
      <c r="AZ32" s="278">
        <f t="shared" si="32"/>
        <v>0</v>
      </c>
      <c r="BA32" s="246"/>
      <c r="BB32" s="278">
        <v>0</v>
      </c>
      <c r="BC32" s="256">
        <v>0</v>
      </c>
      <c r="BD32" s="262">
        <f t="shared" si="33"/>
        <v>0</v>
      </c>
      <c r="BE32" s="278">
        <f t="shared" si="18"/>
        <v>0</v>
      </c>
      <c r="BH32" s="233">
        <f t="shared" si="34"/>
        <v>2036</v>
      </c>
      <c r="BI32" s="256">
        <v>0</v>
      </c>
      <c r="BJ32" s="265">
        <f t="shared" si="19"/>
        <v>0</v>
      </c>
      <c r="BK32" s="263">
        <f t="shared" si="20"/>
        <v>11.821</v>
      </c>
      <c r="BL32" s="256">
        <f t="shared" si="46"/>
        <v>0</v>
      </c>
      <c r="BM32" s="263">
        <f t="shared" si="21"/>
        <v>0.23499999999999999</v>
      </c>
      <c r="BN32" s="283">
        <f t="shared" si="47"/>
        <v>0</v>
      </c>
      <c r="BO32" s="264"/>
      <c r="BP32" s="256">
        <f t="shared" si="22"/>
        <v>0</v>
      </c>
      <c r="BR32" s="256">
        <f t="shared" si="48"/>
        <v>0</v>
      </c>
      <c r="BS32" s="256"/>
      <c r="BT32" s="256">
        <f t="shared" si="35"/>
        <v>0</v>
      </c>
      <c r="BW32" s="233">
        <f t="shared" si="36"/>
        <v>2036</v>
      </c>
      <c r="BX32" s="256">
        <f t="shared" si="23"/>
        <v>0</v>
      </c>
      <c r="BY32" s="265">
        <f t="shared" si="37"/>
        <v>0</v>
      </c>
      <c r="BZ32" s="266">
        <f t="shared" si="38"/>
        <v>0</v>
      </c>
      <c r="CA32" s="256">
        <f t="shared" si="39"/>
        <v>0</v>
      </c>
      <c r="CC32" s="256">
        <f t="shared" si="40"/>
        <v>0</v>
      </c>
      <c r="CD32" s="256">
        <f t="shared" si="40"/>
        <v>0</v>
      </c>
      <c r="CE32" s="256">
        <f t="shared" si="42"/>
        <v>0</v>
      </c>
      <c r="CF32" s="256"/>
      <c r="CG32" s="256">
        <f t="shared" si="49"/>
        <v>0</v>
      </c>
      <c r="DB32" s="178">
        <f>$J20</f>
        <v>7</v>
      </c>
    </row>
    <row r="33" spans="1:106">
      <c r="A33" s="176" t="s">
        <v>295</v>
      </c>
      <c r="C33" s="219">
        <f>+'Gas Input Table Summary'!$D$22</f>
        <v>0.38</v>
      </c>
      <c r="F33" s="236"/>
      <c r="G33" s="236"/>
      <c r="H33" s="236"/>
      <c r="J33" s="178">
        <f t="shared" si="24"/>
        <v>20</v>
      </c>
      <c r="L33" s="233">
        <f t="shared" si="25"/>
        <v>2037</v>
      </c>
      <c r="M33" s="238">
        <f t="shared" si="43"/>
        <v>0</v>
      </c>
      <c r="N33" s="253">
        <f t="shared" si="0"/>
        <v>4.7949999999999999</v>
      </c>
      <c r="O33" s="381">
        <f t="shared" si="1"/>
        <v>0</v>
      </c>
      <c r="P33" s="253">
        <f t="shared" si="2"/>
        <v>0</v>
      </c>
      <c r="Q33" s="254">
        <f t="shared" si="26"/>
        <v>0</v>
      </c>
      <c r="R33" s="382">
        <f t="shared" si="3"/>
        <v>0</v>
      </c>
      <c r="S33" s="377">
        <f t="shared" si="4"/>
        <v>0</v>
      </c>
      <c r="T33" s="254">
        <f t="shared" si="5"/>
        <v>180</v>
      </c>
      <c r="U33" s="383">
        <f t="shared" si="44"/>
        <v>0</v>
      </c>
      <c r="V33" s="238">
        <f t="shared" si="27"/>
        <v>0</v>
      </c>
      <c r="W33" s="255">
        <f t="shared" si="6"/>
        <v>3.47</v>
      </c>
      <c r="X33" s="256">
        <f t="shared" si="7"/>
        <v>0</v>
      </c>
      <c r="Y33" s="278">
        <v>0</v>
      </c>
      <c r="Z33" s="278">
        <v>0</v>
      </c>
      <c r="AA33" s="287">
        <f t="shared" si="8"/>
        <v>0</v>
      </c>
      <c r="AB33" s="278">
        <f t="shared" si="9"/>
        <v>0</v>
      </c>
      <c r="AE33" s="233">
        <f t="shared" si="28"/>
        <v>2037</v>
      </c>
      <c r="AF33" s="256">
        <f t="shared" si="10"/>
        <v>0</v>
      </c>
      <c r="AG33" s="236">
        <f t="shared" si="11"/>
        <v>0</v>
      </c>
      <c r="AH33" s="256">
        <f t="shared" si="41"/>
        <v>0</v>
      </c>
      <c r="AJ33" s="257">
        <f t="shared" si="29"/>
        <v>0</v>
      </c>
      <c r="AK33" s="257">
        <f t="shared" si="29"/>
        <v>0</v>
      </c>
      <c r="AL33" s="258">
        <f t="shared" si="12"/>
        <v>0</v>
      </c>
      <c r="AN33" s="259">
        <f t="shared" si="30"/>
        <v>0</v>
      </c>
      <c r="AQ33" s="233">
        <f t="shared" si="31"/>
        <v>2037</v>
      </c>
      <c r="AR33" s="278">
        <f t="shared" si="13"/>
        <v>0</v>
      </c>
      <c r="AS33" s="256">
        <f t="shared" si="14"/>
        <v>0</v>
      </c>
      <c r="AT33" s="260">
        <f t="shared" si="15"/>
        <v>5.6000000000000001E-2</v>
      </c>
      <c r="AU33" s="283">
        <f t="shared" si="45"/>
        <v>0</v>
      </c>
      <c r="AV33" s="253">
        <f t="shared" si="16"/>
        <v>0.58299999999999996</v>
      </c>
      <c r="AW33" s="256">
        <f t="shared" si="17"/>
        <v>0</v>
      </c>
      <c r="AX33" s="260"/>
      <c r="AY33" s="261"/>
      <c r="AZ33" s="278">
        <f t="shared" si="32"/>
        <v>0</v>
      </c>
      <c r="BA33" s="246"/>
      <c r="BB33" s="278">
        <v>0</v>
      </c>
      <c r="BC33" s="256">
        <v>0</v>
      </c>
      <c r="BD33" s="262">
        <f t="shared" si="33"/>
        <v>0</v>
      </c>
      <c r="BE33" s="278">
        <f t="shared" si="18"/>
        <v>0</v>
      </c>
      <c r="BH33" s="233">
        <f t="shared" si="34"/>
        <v>2037</v>
      </c>
      <c r="BI33" s="256">
        <v>0</v>
      </c>
      <c r="BJ33" s="265">
        <f t="shared" si="19"/>
        <v>0</v>
      </c>
      <c r="BK33" s="263">
        <f t="shared" si="20"/>
        <v>12.234999999999999</v>
      </c>
      <c r="BL33" s="256">
        <f t="shared" si="46"/>
        <v>0</v>
      </c>
      <c r="BM33" s="263">
        <f t="shared" si="21"/>
        <v>0.24299999999999999</v>
      </c>
      <c r="BN33" s="283">
        <f t="shared" si="47"/>
        <v>0</v>
      </c>
      <c r="BO33" s="283"/>
      <c r="BP33" s="256">
        <f t="shared" si="22"/>
        <v>0</v>
      </c>
      <c r="BR33" s="256">
        <f t="shared" si="48"/>
        <v>0</v>
      </c>
      <c r="BS33" s="256"/>
      <c r="BT33" s="256">
        <f t="shared" si="35"/>
        <v>0</v>
      </c>
      <c r="BW33" s="233">
        <f t="shared" si="36"/>
        <v>2037</v>
      </c>
      <c r="BX33" s="256">
        <f t="shared" si="23"/>
        <v>0</v>
      </c>
      <c r="BY33" s="265">
        <f t="shared" si="37"/>
        <v>0</v>
      </c>
      <c r="BZ33" s="266">
        <f t="shared" si="38"/>
        <v>0</v>
      </c>
      <c r="CA33" s="256">
        <f t="shared" si="39"/>
        <v>0</v>
      </c>
      <c r="CC33" s="256">
        <f t="shared" si="40"/>
        <v>0</v>
      </c>
      <c r="CD33" s="256">
        <f t="shared" si="40"/>
        <v>0</v>
      </c>
      <c r="CE33" s="256">
        <f t="shared" si="42"/>
        <v>0</v>
      </c>
      <c r="CF33" s="256"/>
      <c r="CG33" s="256">
        <f t="shared" si="49"/>
        <v>0</v>
      </c>
      <c r="DB33" s="178"/>
    </row>
    <row r="34" spans="1:106">
      <c r="A34" s="180" t="s">
        <v>245</v>
      </c>
      <c r="C34" s="221">
        <f>+'Gas Input Table Summary'!$D$23</f>
        <v>2.1600000000000001E-2</v>
      </c>
      <c r="E34" s="176" t="s">
        <v>296</v>
      </c>
      <c r="F34" s="220">
        <f>'Database Inputs'!L12</f>
        <v>15</v>
      </c>
      <c r="G34" s="284"/>
      <c r="H34" s="284"/>
      <c r="J34" s="178">
        <f t="shared" si="24"/>
        <v>21</v>
      </c>
      <c r="L34" s="233">
        <f t="shared" si="25"/>
        <v>2038</v>
      </c>
      <c r="M34" s="238">
        <f t="shared" si="43"/>
        <v>0</v>
      </c>
      <c r="N34" s="286">
        <f t="shared" si="0"/>
        <v>4.9630000000000001</v>
      </c>
      <c r="O34" s="257">
        <f t="shared" si="1"/>
        <v>0</v>
      </c>
      <c r="P34" s="286">
        <f t="shared" si="2"/>
        <v>0</v>
      </c>
      <c r="Q34" s="287">
        <f t="shared" si="26"/>
        <v>0</v>
      </c>
      <c r="R34" s="390">
        <f t="shared" si="3"/>
        <v>0</v>
      </c>
      <c r="S34" s="391">
        <f t="shared" si="4"/>
        <v>0</v>
      </c>
      <c r="T34" s="287">
        <f t="shared" si="5"/>
        <v>182</v>
      </c>
      <c r="U34" s="392">
        <f t="shared" si="44"/>
        <v>0</v>
      </c>
      <c r="V34" s="238">
        <f t="shared" si="27"/>
        <v>0</v>
      </c>
      <c r="W34" s="263">
        <f t="shared" si="6"/>
        <v>3.5920000000000001</v>
      </c>
      <c r="X34" s="278">
        <f t="shared" si="7"/>
        <v>0</v>
      </c>
      <c r="Y34" s="278">
        <v>0</v>
      </c>
      <c r="Z34" s="278">
        <v>0</v>
      </c>
      <c r="AA34" s="287">
        <f t="shared" si="8"/>
        <v>0</v>
      </c>
      <c r="AB34" s="278">
        <f t="shared" si="9"/>
        <v>0</v>
      </c>
      <c r="AC34" s="191"/>
      <c r="AD34" s="191"/>
      <c r="AE34" s="198">
        <f t="shared" si="28"/>
        <v>2038</v>
      </c>
      <c r="AF34" s="278">
        <f t="shared" si="10"/>
        <v>0</v>
      </c>
      <c r="AG34" s="237">
        <f t="shared" si="11"/>
        <v>0</v>
      </c>
      <c r="AH34" s="278">
        <f t="shared" si="41"/>
        <v>0</v>
      </c>
      <c r="AI34" s="191"/>
      <c r="AJ34" s="257">
        <f t="shared" si="29"/>
        <v>0</v>
      </c>
      <c r="AK34" s="257">
        <f t="shared" si="29"/>
        <v>0</v>
      </c>
      <c r="AL34" s="258">
        <f t="shared" si="12"/>
        <v>0</v>
      </c>
      <c r="AM34" s="191"/>
      <c r="AN34" s="288">
        <f t="shared" si="30"/>
        <v>0</v>
      </c>
      <c r="AO34" s="191"/>
      <c r="AP34" s="191"/>
      <c r="AQ34" s="198">
        <f t="shared" si="31"/>
        <v>2038</v>
      </c>
      <c r="AR34" s="278">
        <f t="shared" si="13"/>
        <v>0</v>
      </c>
      <c r="AS34" s="278">
        <f t="shared" si="14"/>
        <v>0</v>
      </c>
      <c r="AT34" s="289">
        <f t="shared" si="15"/>
        <v>5.8000000000000003E-2</v>
      </c>
      <c r="AU34" s="283">
        <f t="shared" si="45"/>
        <v>0</v>
      </c>
      <c r="AV34" s="286">
        <f t="shared" si="16"/>
        <v>0.59499999999999997</v>
      </c>
      <c r="AW34" s="278">
        <f t="shared" si="17"/>
        <v>0</v>
      </c>
      <c r="AX34" s="289"/>
      <c r="AY34" s="290"/>
      <c r="AZ34" s="278">
        <f t="shared" si="32"/>
        <v>0</v>
      </c>
      <c r="BA34" s="291"/>
      <c r="BB34" s="278">
        <v>0</v>
      </c>
      <c r="BC34" s="278">
        <v>0</v>
      </c>
      <c r="BD34" s="292">
        <f t="shared" si="33"/>
        <v>0</v>
      </c>
      <c r="BE34" s="278">
        <f t="shared" si="18"/>
        <v>0</v>
      </c>
      <c r="BF34" s="191"/>
      <c r="BG34" s="191"/>
      <c r="BH34" s="198">
        <f t="shared" si="34"/>
        <v>2038</v>
      </c>
      <c r="BI34" s="278">
        <v>0</v>
      </c>
      <c r="BJ34" s="238">
        <f t="shared" si="19"/>
        <v>0</v>
      </c>
      <c r="BK34" s="263">
        <f t="shared" si="20"/>
        <v>12.663</v>
      </c>
      <c r="BL34" s="278">
        <f t="shared" si="46"/>
        <v>0</v>
      </c>
      <c r="BM34" s="263">
        <f t="shared" si="21"/>
        <v>0.252</v>
      </c>
      <c r="BN34" s="283">
        <f t="shared" si="47"/>
        <v>0</v>
      </c>
      <c r="BO34" s="283"/>
      <c r="BP34" s="278">
        <f t="shared" si="22"/>
        <v>0</v>
      </c>
      <c r="BQ34" s="191"/>
      <c r="BR34" s="278">
        <f t="shared" si="48"/>
        <v>0</v>
      </c>
      <c r="BS34" s="278"/>
      <c r="BT34" s="278">
        <f t="shared" si="35"/>
        <v>0</v>
      </c>
      <c r="BU34" s="191"/>
      <c r="BV34" s="191"/>
      <c r="BW34" s="198">
        <f t="shared" si="36"/>
        <v>2038</v>
      </c>
      <c r="BX34" s="278">
        <f t="shared" si="23"/>
        <v>0</v>
      </c>
      <c r="BY34" s="238">
        <f t="shared" si="37"/>
        <v>0</v>
      </c>
      <c r="BZ34" s="266">
        <f t="shared" si="38"/>
        <v>0</v>
      </c>
      <c r="CA34" s="278">
        <f t="shared" si="39"/>
        <v>0</v>
      </c>
      <c r="CB34" s="191"/>
      <c r="CC34" s="278">
        <f t="shared" si="40"/>
        <v>0</v>
      </c>
      <c r="CD34" s="278">
        <f t="shared" si="40"/>
        <v>0</v>
      </c>
      <c r="CE34" s="278">
        <f t="shared" si="42"/>
        <v>0</v>
      </c>
      <c r="CF34" s="278"/>
      <c r="CG34" s="278">
        <f t="shared" si="49"/>
        <v>0</v>
      </c>
      <c r="DB34" s="178"/>
    </row>
    <row r="35" spans="1:106">
      <c r="A35" s="180"/>
      <c r="C35" s="221"/>
      <c r="E35" s="180"/>
      <c r="F35" s="293"/>
      <c r="G35" s="294"/>
      <c r="H35" s="294"/>
      <c r="J35" s="178">
        <f t="shared" si="24"/>
        <v>22</v>
      </c>
      <c r="L35" s="233">
        <f t="shared" si="25"/>
        <v>2039</v>
      </c>
      <c r="M35" s="238">
        <f t="shared" si="43"/>
        <v>0</v>
      </c>
      <c r="N35" s="286">
        <f t="shared" si="0"/>
        <v>5.1369999999999996</v>
      </c>
      <c r="O35" s="257">
        <f t="shared" si="1"/>
        <v>0</v>
      </c>
      <c r="P35" s="286">
        <f t="shared" si="2"/>
        <v>0</v>
      </c>
      <c r="Q35" s="287">
        <f t="shared" si="26"/>
        <v>0</v>
      </c>
      <c r="R35" s="390">
        <f t="shared" si="3"/>
        <v>0</v>
      </c>
      <c r="S35" s="391">
        <f t="shared" si="4"/>
        <v>0</v>
      </c>
      <c r="T35" s="287">
        <f t="shared" si="5"/>
        <v>184</v>
      </c>
      <c r="U35" s="392">
        <f t="shared" si="44"/>
        <v>0</v>
      </c>
      <c r="V35" s="238">
        <f t="shared" si="27"/>
        <v>0</v>
      </c>
      <c r="W35" s="263">
        <f t="shared" si="6"/>
        <v>3.7170000000000001</v>
      </c>
      <c r="X35" s="278">
        <f t="shared" si="7"/>
        <v>0</v>
      </c>
      <c r="Y35" s="278">
        <v>0</v>
      </c>
      <c r="Z35" s="278">
        <v>0</v>
      </c>
      <c r="AA35" s="287">
        <f t="shared" si="8"/>
        <v>0</v>
      </c>
      <c r="AB35" s="278">
        <f t="shared" si="9"/>
        <v>0</v>
      </c>
      <c r="AC35" s="191"/>
      <c r="AD35" s="191"/>
      <c r="AE35" s="198">
        <f t="shared" si="28"/>
        <v>2039</v>
      </c>
      <c r="AF35" s="278">
        <f t="shared" si="10"/>
        <v>0</v>
      </c>
      <c r="AG35" s="237">
        <f t="shared" si="11"/>
        <v>0</v>
      </c>
      <c r="AH35" s="278">
        <f t="shared" si="41"/>
        <v>0</v>
      </c>
      <c r="AI35" s="191"/>
      <c r="AJ35" s="257">
        <f t="shared" ref="AJ35:AK36" si="50">ROUND(Y35,0)</f>
        <v>0</v>
      </c>
      <c r="AK35" s="257">
        <f t="shared" si="50"/>
        <v>0</v>
      </c>
      <c r="AL35" s="258">
        <f t="shared" si="12"/>
        <v>0</v>
      </c>
      <c r="AM35" s="191"/>
      <c r="AN35" s="288">
        <f t="shared" si="30"/>
        <v>0</v>
      </c>
      <c r="AO35" s="191"/>
      <c r="AP35" s="191"/>
      <c r="AQ35" s="198">
        <f t="shared" si="31"/>
        <v>2039</v>
      </c>
      <c r="AR35" s="278">
        <f t="shared" si="13"/>
        <v>0</v>
      </c>
      <c r="AS35" s="278">
        <f t="shared" si="14"/>
        <v>0</v>
      </c>
      <c r="AT35" s="289">
        <f t="shared" si="15"/>
        <v>0.06</v>
      </c>
      <c r="AU35" s="283">
        <f t="shared" si="45"/>
        <v>0</v>
      </c>
      <c r="AV35" s="286">
        <f t="shared" si="16"/>
        <v>0.60799999999999998</v>
      </c>
      <c r="AW35" s="278">
        <f t="shared" si="17"/>
        <v>0</v>
      </c>
      <c r="AX35" s="289"/>
      <c r="AY35" s="290"/>
      <c r="AZ35" s="278">
        <f t="shared" si="32"/>
        <v>0</v>
      </c>
      <c r="BA35" s="291"/>
      <c r="BB35" s="278">
        <v>0</v>
      </c>
      <c r="BC35" s="278">
        <v>0</v>
      </c>
      <c r="BD35" s="292">
        <f t="shared" si="33"/>
        <v>0</v>
      </c>
      <c r="BE35" s="278">
        <f t="shared" si="18"/>
        <v>0</v>
      </c>
      <c r="BF35" s="191"/>
      <c r="BG35" s="191"/>
      <c r="BH35" s="198">
        <f t="shared" si="34"/>
        <v>2039</v>
      </c>
      <c r="BI35" s="278">
        <v>0</v>
      </c>
      <c r="BJ35" s="238">
        <f t="shared" si="19"/>
        <v>0</v>
      </c>
      <c r="BK35" s="263">
        <f t="shared" si="20"/>
        <v>13.106999999999999</v>
      </c>
      <c r="BL35" s="278">
        <f t="shared" si="46"/>
        <v>0</v>
      </c>
      <c r="BM35" s="263">
        <f t="shared" si="21"/>
        <v>0.26100000000000001</v>
      </c>
      <c r="BN35" s="283">
        <f t="shared" si="47"/>
        <v>0</v>
      </c>
      <c r="BO35" s="283"/>
      <c r="BP35" s="278">
        <f t="shared" si="22"/>
        <v>0</v>
      </c>
      <c r="BQ35" s="191"/>
      <c r="BR35" s="278">
        <f t="shared" si="48"/>
        <v>0</v>
      </c>
      <c r="BS35" s="278"/>
      <c r="BT35" s="278">
        <f t="shared" si="35"/>
        <v>0</v>
      </c>
      <c r="BU35" s="191"/>
      <c r="BV35" s="191"/>
      <c r="BW35" s="198">
        <f t="shared" si="36"/>
        <v>2039</v>
      </c>
      <c r="BX35" s="278">
        <f t="shared" si="23"/>
        <v>0</v>
      </c>
      <c r="BY35" s="238">
        <f t="shared" si="37"/>
        <v>0</v>
      </c>
      <c r="BZ35" s="266">
        <f t="shared" si="38"/>
        <v>0</v>
      </c>
      <c r="CA35" s="278">
        <f t="shared" si="39"/>
        <v>0</v>
      </c>
      <c r="CB35" s="191"/>
      <c r="CC35" s="278">
        <f t="shared" ref="CC35:CD36" si="51">BB35</f>
        <v>0</v>
      </c>
      <c r="CD35" s="278">
        <f t="shared" si="51"/>
        <v>0</v>
      </c>
      <c r="CE35" s="278">
        <f t="shared" si="42"/>
        <v>0</v>
      </c>
      <c r="CF35" s="278"/>
      <c r="CG35" s="278">
        <f t="shared" si="49"/>
        <v>0</v>
      </c>
      <c r="DB35" s="178">
        <f>$J21</f>
        <v>8</v>
      </c>
    </row>
    <row r="36" spans="1:106">
      <c r="A36" s="180" t="s">
        <v>297</v>
      </c>
      <c r="C36" s="219">
        <f>+'Gas Input Table Summary'!$D$24</f>
        <v>0</v>
      </c>
      <c r="E36" s="295" t="s">
        <v>298</v>
      </c>
      <c r="F36" s="296"/>
      <c r="H36" s="297">
        <f>+'Gas Input Table Summary'!D58</f>
        <v>1.744</v>
      </c>
      <c r="J36" s="178">
        <f t="shared" si="24"/>
        <v>23</v>
      </c>
      <c r="L36" s="233">
        <f t="shared" si="25"/>
        <v>2040</v>
      </c>
      <c r="M36" s="393">
        <f t="shared" si="43"/>
        <v>0</v>
      </c>
      <c r="N36" s="253">
        <f t="shared" si="0"/>
        <v>5.3170000000000002</v>
      </c>
      <c r="O36" s="257">
        <f t="shared" si="1"/>
        <v>0</v>
      </c>
      <c r="P36" s="286">
        <f t="shared" si="2"/>
        <v>0</v>
      </c>
      <c r="Q36" s="287">
        <f t="shared" si="26"/>
        <v>0</v>
      </c>
      <c r="R36" s="390">
        <f t="shared" si="3"/>
        <v>0</v>
      </c>
      <c r="S36" s="391">
        <f t="shared" si="4"/>
        <v>0</v>
      </c>
      <c r="T36" s="287">
        <f t="shared" si="5"/>
        <v>186</v>
      </c>
      <c r="U36" s="392">
        <f t="shared" si="44"/>
        <v>0</v>
      </c>
      <c r="V36" s="393">
        <f t="shared" si="27"/>
        <v>0</v>
      </c>
      <c r="W36" s="255">
        <f t="shared" si="6"/>
        <v>3.847</v>
      </c>
      <c r="X36" s="278">
        <f t="shared" si="7"/>
        <v>0</v>
      </c>
      <c r="Y36" s="278">
        <v>0</v>
      </c>
      <c r="Z36" s="278">
        <v>0</v>
      </c>
      <c r="AA36" s="394">
        <f t="shared" si="8"/>
        <v>0</v>
      </c>
      <c r="AB36" s="395">
        <f t="shared" si="9"/>
        <v>0</v>
      </c>
      <c r="AE36" s="233">
        <f t="shared" si="28"/>
        <v>2040</v>
      </c>
      <c r="AF36" s="278">
        <f t="shared" si="10"/>
        <v>0</v>
      </c>
      <c r="AG36" s="237">
        <f t="shared" si="11"/>
        <v>0</v>
      </c>
      <c r="AH36" s="395">
        <f t="shared" si="41"/>
        <v>0</v>
      </c>
      <c r="AJ36" s="257">
        <f t="shared" si="50"/>
        <v>0</v>
      </c>
      <c r="AK36" s="257">
        <f t="shared" si="50"/>
        <v>0</v>
      </c>
      <c r="AL36" s="396">
        <f t="shared" si="12"/>
        <v>0</v>
      </c>
      <c r="AN36" s="397">
        <f t="shared" si="30"/>
        <v>0</v>
      </c>
      <c r="AQ36" s="233">
        <f t="shared" si="31"/>
        <v>2040</v>
      </c>
      <c r="AR36" s="278">
        <f t="shared" si="13"/>
        <v>0</v>
      </c>
      <c r="AS36" s="278">
        <f t="shared" si="14"/>
        <v>0</v>
      </c>
      <c r="AT36" s="289">
        <f t="shared" si="15"/>
        <v>6.2E-2</v>
      </c>
      <c r="AU36" s="283">
        <f t="shared" si="45"/>
        <v>0</v>
      </c>
      <c r="AV36" s="286">
        <f t="shared" si="16"/>
        <v>0.621</v>
      </c>
      <c r="AW36" s="278">
        <f t="shared" si="17"/>
        <v>0</v>
      </c>
      <c r="AX36" s="260"/>
      <c r="AY36" s="398"/>
      <c r="AZ36" s="395">
        <f t="shared" si="32"/>
        <v>0</v>
      </c>
      <c r="BA36" s="246"/>
      <c r="BB36" s="278">
        <v>0</v>
      </c>
      <c r="BC36" s="278">
        <v>0</v>
      </c>
      <c r="BD36" s="399">
        <f t="shared" si="33"/>
        <v>0</v>
      </c>
      <c r="BE36" s="395">
        <f t="shared" si="18"/>
        <v>0</v>
      </c>
      <c r="BH36" s="233">
        <f t="shared" si="34"/>
        <v>2040</v>
      </c>
      <c r="BI36" s="278">
        <v>0</v>
      </c>
      <c r="BJ36" s="393">
        <f t="shared" si="19"/>
        <v>0</v>
      </c>
      <c r="BK36" s="263">
        <f t="shared" si="20"/>
        <v>13.565</v>
      </c>
      <c r="BL36" s="278">
        <f t="shared" si="46"/>
        <v>0</v>
      </c>
      <c r="BM36" s="263">
        <f t="shared" si="21"/>
        <v>0.27</v>
      </c>
      <c r="BN36" s="283">
        <f t="shared" si="47"/>
        <v>0</v>
      </c>
      <c r="BO36" s="400"/>
      <c r="BP36" s="395">
        <f t="shared" si="22"/>
        <v>0</v>
      </c>
      <c r="BR36" s="395">
        <f t="shared" si="48"/>
        <v>0</v>
      </c>
      <c r="BS36" s="395"/>
      <c r="BT36" s="395">
        <f t="shared" si="35"/>
        <v>0</v>
      </c>
      <c r="BW36" s="233">
        <f t="shared" si="36"/>
        <v>2040</v>
      </c>
      <c r="BX36" s="278">
        <f t="shared" si="23"/>
        <v>0</v>
      </c>
      <c r="BY36" s="265">
        <f t="shared" si="37"/>
        <v>0</v>
      </c>
      <c r="BZ36" s="266">
        <f t="shared" si="38"/>
        <v>0</v>
      </c>
      <c r="CA36" s="395">
        <f t="shared" si="39"/>
        <v>0</v>
      </c>
      <c r="CC36" s="395">
        <f t="shared" si="51"/>
        <v>0</v>
      </c>
      <c r="CD36" s="395">
        <f t="shared" si="51"/>
        <v>0</v>
      </c>
      <c r="CE36" s="395">
        <f t="shared" si="42"/>
        <v>0</v>
      </c>
      <c r="CF36" s="395"/>
      <c r="CG36" s="395">
        <f t="shared" si="49"/>
        <v>0</v>
      </c>
      <c r="DB36" s="178"/>
    </row>
    <row r="37" spans="1:106">
      <c r="A37" s="176" t="s">
        <v>277</v>
      </c>
      <c r="C37" s="221">
        <f>+'Gas Input Table Summary'!$D$25</f>
        <v>0</v>
      </c>
      <c r="E37" s="234"/>
      <c r="F37" s="298"/>
      <c r="H37" s="234"/>
      <c r="M37" s="184"/>
      <c r="N37" s="176"/>
      <c r="R37" s="179"/>
      <c r="T37" s="303"/>
      <c r="V37" s="401"/>
      <c r="X37" s="191"/>
      <c r="Y37" s="191"/>
      <c r="Z37" s="191"/>
      <c r="AA37" s="184"/>
      <c r="AB37" s="184"/>
      <c r="AF37" s="184"/>
      <c r="AH37" s="184"/>
      <c r="AN37" s="184"/>
      <c r="AR37" s="184"/>
      <c r="AU37" s="262"/>
      <c r="AW37" s="262"/>
      <c r="AY37" s="262"/>
      <c r="AZ37" s="262"/>
      <c r="BB37" s="191"/>
      <c r="BC37" s="238"/>
      <c r="BG37" s="183"/>
      <c r="BJ37" s="402"/>
      <c r="BP37" s="184"/>
      <c r="BT37" s="401"/>
      <c r="BV37" s="183"/>
      <c r="BY37" s="402"/>
      <c r="CA37" s="184"/>
      <c r="CG37" s="401"/>
      <c r="DB37" s="178">
        <f>$J22</f>
        <v>9</v>
      </c>
    </row>
    <row r="38" spans="1:106">
      <c r="C38" s="221"/>
      <c r="E38" s="301" t="s">
        <v>299</v>
      </c>
      <c r="F38" s="234"/>
      <c r="H38" s="302">
        <f>+'Gas Input Table Summary'!D59</f>
        <v>0.21</v>
      </c>
      <c r="J38" s="179"/>
      <c r="K38" s="176" t="s">
        <v>300</v>
      </c>
      <c r="M38" s="265">
        <f>SUM(M14:M36)</f>
        <v>2180</v>
      </c>
      <c r="N38" s="176"/>
      <c r="R38" s="179"/>
      <c r="S38" s="232"/>
      <c r="T38" s="303"/>
      <c r="V38" s="232">
        <f>SUM(V14:V36)</f>
        <v>9813</v>
      </c>
      <c r="X38" s="220"/>
      <c r="Y38" s="220"/>
      <c r="Z38" s="220"/>
      <c r="AA38" s="220">
        <f>SUM(AA14:AA36)</f>
        <v>5106</v>
      </c>
      <c r="AB38" s="220">
        <f>SUM(AB14:AB36)</f>
        <v>4707</v>
      </c>
      <c r="AD38" s="180" t="s">
        <v>301</v>
      </c>
      <c r="AE38" s="265"/>
      <c r="AF38" s="220"/>
      <c r="AG38" s="220"/>
      <c r="AH38" s="220">
        <f>SUM(AH14:AH36)</f>
        <v>9813</v>
      </c>
      <c r="AL38" s="220">
        <f>SUM(AL14:AL36)</f>
        <v>1458</v>
      </c>
      <c r="AN38" s="220">
        <f>SUM(AN14:AN36)</f>
        <v>8355</v>
      </c>
      <c r="AP38" s="180" t="s">
        <v>301</v>
      </c>
      <c r="AQ38" s="265"/>
      <c r="AR38" s="220"/>
      <c r="AS38" s="220"/>
      <c r="AU38" s="256"/>
      <c r="AW38" s="256"/>
      <c r="AY38" s="256"/>
      <c r="AZ38" s="304">
        <f>SUM(AZ14:AZ36)</f>
        <v>10746</v>
      </c>
      <c r="BB38" s="220"/>
      <c r="BC38" s="220"/>
      <c r="BD38" s="220">
        <f>SUM(BD14:BD36)</f>
        <v>2733</v>
      </c>
      <c r="BE38" s="220">
        <f>SUM(BE14:BE36)</f>
        <v>8013</v>
      </c>
      <c r="BG38" s="305" t="s">
        <v>300</v>
      </c>
      <c r="BI38" s="220"/>
      <c r="BJ38" s="265">
        <f>SUM(BJ14:BJ36)</f>
        <v>2180</v>
      </c>
      <c r="BK38" s="303"/>
      <c r="BL38" s="220"/>
      <c r="BN38" s="220"/>
      <c r="BO38" s="220"/>
      <c r="BP38" s="220">
        <f>SUM(BP14:BP36)</f>
        <v>17610</v>
      </c>
      <c r="BR38" s="220">
        <f>SUM(BR14:BR36)</f>
        <v>2610</v>
      </c>
      <c r="BS38" s="220"/>
      <c r="BT38" s="220">
        <f>SUM(BT14:BT36)</f>
        <v>15000</v>
      </c>
      <c r="BX38" s="220"/>
      <c r="BY38" s="265"/>
      <c r="BZ38" s="305" t="s">
        <v>300</v>
      </c>
      <c r="CA38" s="220">
        <f>SUM(CA14:CA36)</f>
        <v>9813</v>
      </c>
      <c r="CC38" s="220"/>
      <c r="CD38" s="220"/>
      <c r="CE38" s="220">
        <f>SUM(CE14:CE36)</f>
        <v>2733</v>
      </c>
      <c r="CF38" s="220"/>
      <c r="CG38" s="220">
        <f>SUM(CG14:CG36)</f>
        <v>7080</v>
      </c>
      <c r="DB38" s="178"/>
    </row>
    <row r="39" spans="1:106">
      <c r="A39" s="180" t="s">
        <v>302</v>
      </c>
      <c r="C39" s="224">
        <f>+'Gas Input Table Summary'!$D$26</f>
        <v>9.69E-2</v>
      </c>
      <c r="E39" s="306" t="s">
        <v>303</v>
      </c>
      <c r="M39" s="265"/>
      <c r="N39" s="176"/>
      <c r="R39" s="179"/>
      <c r="S39" s="307"/>
      <c r="T39" s="184" t="s">
        <v>304</v>
      </c>
      <c r="V39" s="307">
        <f>ROUND(V14+NPV($C$41,V15:V36),0)</f>
        <v>7209</v>
      </c>
      <c r="X39" s="220"/>
      <c r="Y39" s="220"/>
      <c r="Z39" s="220"/>
      <c r="AA39" s="220">
        <f>ROUND(AA14+NPV($C$41,AA15:AA36),0)</f>
        <v>4125</v>
      </c>
      <c r="AB39" s="220">
        <f>ROUND(AB14+NPV($C$41,AB15:AB36),0)</f>
        <v>3084</v>
      </c>
      <c r="AF39" s="220"/>
      <c r="AG39" s="180" t="s">
        <v>304</v>
      </c>
      <c r="AH39" s="220">
        <f>ROUND(AH14+NPV($C$41,AH15:AH36),0)</f>
        <v>7209</v>
      </c>
      <c r="AL39" s="220">
        <f>ROUND(AL14+NPV($C$41,AL15:AL36),0)</f>
        <v>1458</v>
      </c>
      <c r="AN39" s="220">
        <f>+AH39-AL39</f>
        <v>5751</v>
      </c>
      <c r="AR39" s="220"/>
      <c r="AS39" s="220"/>
      <c r="AU39" s="256"/>
      <c r="AW39" s="180" t="s">
        <v>304</v>
      </c>
      <c r="AY39" s="256"/>
      <c r="AZ39" s="220">
        <f>ROUND(AZ14+NPV($C$43,AZ15:AZ36),0)</f>
        <v>9515</v>
      </c>
      <c r="BB39" s="220"/>
      <c r="BC39" s="220"/>
      <c r="BD39" s="220">
        <f>ROUND(BD14+NPV($C$43,BD15:BD36),0)</f>
        <v>2733</v>
      </c>
      <c r="BE39" s="220">
        <f>AZ39-BD39</f>
        <v>6782</v>
      </c>
      <c r="BG39" s="183"/>
      <c r="BI39" s="220"/>
      <c r="BL39" s="220"/>
      <c r="BN39" s="220" t="s">
        <v>305</v>
      </c>
      <c r="BO39" s="220"/>
      <c r="BP39" s="220">
        <f>ROUND(BP14+NPV($C$39,BP15:BP36),0)</f>
        <v>12166</v>
      </c>
      <c r="BR39" s="220">
        <f>ROUND(BR14+NPV($C$39,BR15:BR36),0)</f>
        <v>2610</v>
      </c>
      <c r="BS39" s="220"/>
      <c r="BT39" s="265">
        <f>ROUND(BT14+NPV($C$39,BT15:BT36),0)</f>
        <v>9556</v>
      </c>
      <c r="BV39" s="183"/>
      <c r="BX39" s="220"/>
      <c r="BZ39" s="220" t="s">
        <v>305</v>
      </c>
      <c r="CA39" s="220">
        <f>ROUND(CA14+NPV($C$41,CA15:CA36),0)</f>
        <v>7209</v>
      </c>
      <c r="CC39" s="220"/>
      <c r="CD39" s="220"/>
      <c r="CE39" s="220">
        <f>ROUND(CE14+NPV($C$41,CE15:CE36),0)</f>
        <v>2733</v>
      </c>
      <c r="CF39" s="220"/>
      <c r="CG39" s="265">
        <f>ROUND(CG14+NPV($C$41,CG15:CG36),0)</f>
        <v>4476</v>
      </c>
      <c r="DB39" s="178"/>
    </row>
    <row r="40" spans="1:106">
      <c r="A40" s="180"/>
      <c r="C40" s="224"/>
      <c r="F40" s="236"/>
      <c r="M40" s="265"/>
      <c r="N40" s="176"/>
      <c r="R40" s="179"/>
      <c r="T40" s="303"/>
      <c r="V40" s="238"/>
      <c r="X40" s="180" t="s">
        <v>216</v>
      </c>
      <c r="Z40" s="265"/>
      <c r="AA40" s="265"/>
      <c r="AB40" s="238"/>
      <c r="AF40" s="265"/>
      <c r="AH40" s="265"/>
      <c r="AI40" s="265"/>
      <c r="AR40" s="265"/>
      <c r="AY40" s="265"/>
      <c r="AZ40" s="265"/>
      <c r="BA40" s="265"/>
      <c r="BB40" s="265"/>
      <c r="BC40" s="265"/>
      <c r="BD40" s="265"/>
      <c r="BE40" s="265"/>
      <c r="BF40" s="265"/>
      <c r="BG40" s="183"/>
      <c r="BI40" s="220"/>
      <c r="BP40" s="265"/>
      <c r="BR40" s="242"/>
      <c r="BS40" s="265"/>
      <c r="BU40" s="265"/>
      <c r="BV40" s="183"/>
      <c r="BX40" s="220"/>
      <c r="CA40" s="265"/>
      <c r="CE40" s="242"/>
      <c r="CF40" s="265"/>
      <c r="DB40" s="178">
        <f>$J23</f>
        <v>10</v>
      </c>
    </row>
    <row r="41" spans="1:106">
      <c r="A41" s="180" t="s">
        <v>306</v>
      </c>
      <c r="C41" s="224">
        <f>+'Gas Input Table Summary'!$D$27</f>
        <v>7.2160000000000002E-2</v>
      </c>
      <c r="E41" s="308" t="s">
        <v>307</v>
      </c>
      <c r="F41" s="309" t="s">
        <v>308</v>
      </c>
      <c r="G41" s="310" t="s">
        <v>309</v>
      </c>
      <c r="K41" s="180" t="s">
        <v>310</v>
      </c>
      <c r="M41" s="265"/>
      <c r="N41" s="220">
        <f>AB39</f>
        <v>3084</v>
      </c>
      <c r="Q41" s="220"/>
      <c r="R41" s="179"/>
      <c r="T41" s="303"/>
      <c r="U41" s="303"/>
      <c r="V41" s="265"/>
      <c r="X41" s="180" t="s">
        <v>216</v>
      </c>
      <c r="Z41" s="265"/>
      <c r="AA41" s="265"/>
      <c r="AB41" s="238"/>
      <c r="AD41" s="180" t="s">
        <v>310</v>
      </c>
      <c r="AF41" s="265"/>
      <c r="AG41" s="220">
        <f>AN39</f>
        <v>5751</v>
      </c>
      <c r="AH41" s="220"/>
      <c r="AI41" s="265"/>
      <c r="AM41" s="265"/>
      <c r="AP41" s="180" t="s">
        <v>310</v>
      </c>
      <c r="AR41" s="265"/>
      <c r="AS41" s="220">
        <f>BE39</f>
        <v>6782</v>
      </c>
      <c r="AU41" s="220"/>
      <c r="AW41" s="220"/>
      <c r="AY41" s="265"/>
      <c r="AZ41" s="265"/>
      <c r="BA41" s="311"/>
      <c r="BB41" s="265"/>
      <c r="BC41" s="265"/>
      <c r="BD41" s="265"/>
      <c r="BF41" s="265"/>
      <c r="BG41" s="180" t="s">
        <v>310</v>
      </c>
      <c r="BJ41" s="220">
        <f>BT39</f>
        <v>9556</v>
      </c>
      <c r="BK41" s="220"/>
      <c r="BP41" s="265"/>
      <c r="BS41" s="265"/>
      <c r="BT41" s="265"/>
      <c r="BU41" s="265"/>
      <c r="BV41" s="180" t="s">
        <v>310</v>
      </c>
      <c r="BY41" s="220">
        <f>CG39</f>
        <v>4476</v>
      </c>
      <c r="BZ41" s="220"/>
      <c r="CA41" s="265"/>
      <c r="CF41" s="265"/>
      <c r="CG41" s="265"/>
      <c r="DB41" s="178">
        <f>$J24</f>
        <v>11</v>
      </c>
    </row>
    <row r="42" spans="1:106" ht="13.5" thickBot="1">
      <c r="E42" s="312" t="s">
        <v>205</v>
      </c>
      <c r="F42" s="313">
        <f>N41</f>
        <v>3084</v>
      </c>
      <c r="G42" s="314">
        <f>N42</f>
        <v>1.75</v>
      </c>
      <c r="K42" s="180" t="s">
        <v>311</v>
      </c>
      <c r="N42" s="315">
        <f>ROUND(V39/AA39,2)</f>
        <v>1.75</v>
      </c>
      <c r="Q42" s="303"/>
      <c r="R42" s="179"/>
      <c r="AB42" s="238"/>
      <c r="AD42" s="180" t="s">
        <v>311</v>
      </c>
      <c r="AF42" s="303"/>
      <c r="AG42" s="316">
        <f>ROUND(AH39/AL39,2)</f>
        <v>4.9400000000000004</v>
      </c>
      <c r="AH42" s="303"/>
      <c r="AP42" s="180" t="s">
        <v>311</v>
      </c>
      <c r="AR42" s="303"/>
      <c r="AS42" s="316">
        <f>ROUND(AZ39/BD39,2)</f>
        <v>3.48</v>
      </c>
      <c r="AU42" s="303"/>
      <c r="AW42" s="303"/>
      <c r="AZ42" s="176"/>
      <c r="BD42" s="265"/>
      <c r="BG42" s="180" t="s">
        <v>311</v>
      </c>
      <c r="BJ42" s="316">
        <f>ROUND(BP39/BR39,2)</f>
        <v>4.66</v>
      </c>
      <c r="BK42" s="303"/>
      <c r="BV42" s="180" t="s">
        <v>311</v>
      </c>
      <c r="BY42" s="316">
        <f>ROUND(CA39/CE39,2)</f>
        <v>2.64</v>
      </c>
      <c r="BZ42" s="303"/>
      <c r="DB42" s="178">
        <f>$J25</f>
        <v>12</v>
      </c>
    </row>
    <row r="43" spans="1:106" ht="13.5" thickTop="1">
      <c r="A43" s="176" t="s">
        <v>312</v>
      </c>
      <c r="C43" s="224">
        <f>+'Gas Input Table Summary'!$D$28</f>
        <v>2.6800000000000001E-2</v>
      </c>
      <c r="E43" s="317" t="s">
        <v>206</v>
      </c>
      <c r="F43" s="232">
        <f>AG41</f>
        <v>5751</v>
      </c>
      <c r="G43" s="318">
        <f>AG42</f>
        <v>4.9400000000000004</v>
      </c>
      <c r="J43" s="319"/>
      <c r="K43" s="320"/>
      <c r="L43" s="319"/>
      <c r="M43" s="319"/>
      <c r="N43" s="319"/>
      <c r="O43" s="319"/>
      <c r="Q43" s="319"/>
      <c r="R43" s="321"/>
      <c r="S43" s="319"/>
      <c r="T43" s="319"/>
      <c r="U43" s="319"/>
      <c r="V43" s="319"/>
      <c r="W43" s="319"/>
      <c r="X43" s="319"/>
      <c r="AB43" s="238"/>
      <c r="AD43" s="180"/>
      <c r="AM43" s="322"/>
      <c r="AN43" s="180"/>
      <c r="AP43" s="180"/>
      <c r="AZ43" s="176"/>
      <c r="BB43" s="322"/>
      <c r="BE43" s="180"/>
      <c r="BG43" s="183"/>
      <c r="BV43" s="183"/>
      <c r="CI43" s="246"/>
      <c r="DB43" s="178">
        <f>$J26</f>
        <v>13</v>
      </c>
    </row>
    <row r="44" spans="1:106">
      <c r="E44" s="323" t="s">
        <v>207</v>
      </c>
      <c r="F44" s="232">
        <f>AS41</f>
        <v>6782</v>
      </c>
      <c r="G44" s="318">
        <f>AS42</f>
        <v>3.48</v>
      </c>
      <c r="J44" s="324" t="s">
        <v>313</v>
      </c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6"/>
      <c r="AB44" s="238"/>
      <c r="AZ44" s="176"/>
      <c r="BD44" s="183"/>
      <c r="BV44" s="324" t="s">
        <v>313</v>
      </c>
      <c r="BW44" s="325"/>
      <c r="BX44" s="327"/>
      <c r="BY44" s="327"/>
      <c r="BZ44" s="328"/>
      <c r="CI44" s="246"/>
      <c r="DB44" s="178"/>
    </row>
    <row r="45" spans="1:106">
      <c r="A45" s="180" t="s">
        <v>314</v>
      </c>
      <c r="C45" s="329">
        <f>+'Gas Input Table Summary'!$D$29</f>
        <v>2017</v>
      </c>
      <c r="E45" s="317" t="s">
        <v>208</v>
      </c>
      <c r="F45" s="232">
        <f>BJ41</f>
        <v>9556</v>
      </c>
      <c r="G45" s="318">
        <f>BJ42</f>
        <v>4.66</v>
      </c>
      <c r="J45" s="330" t="s">
        <v>259</v>
      </c>
      <c r="K45" s="331" t="s">
        <v>315</v>
      </c>
      <c r="L45" s="299"/>
      <c r="M45" s="299"/>
      <c r="N45" s="299"/>
      <c r="O45" s="299"/>
      <c r="P45" s="299"/>
      <c r="Q45" s="299"/>
      <c r="R45" s="299"/>
      <c r="S45" s="299"/>
      <c r="T45" s="332" t="s">
        <v>267</v>
      </c>
      <c r="U45" s="331" t="s">
        <v>316</v>
      </c>
      <c r="V45" s="299"/>
      <c r="W45" s="299"/>
      <c r="X45" s="333"/>
      <c r="AB45" s="238"/>
      <c r="AD45" s="324" t="s">
        <v>313</v>
      </c>
      <c r="AE45" s="325"/>
      <c r="AF45" s="327"/>
      <c r="AG45" s="327"/>
      <c r="AH45" s="328"/>
      <c r="AI45" s="328"/>
      <c r="AJ45" s="328"/>
      <c r="AK45" s="328"/>
      <c r="AN45" s="180"/>
      <c r="AP45" s="324" t="s">
        <v>313</v>
      </c>
      <c r="AQ45" s="325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8"/>
      <c r="BG45" s="324" t="s">
        <v>313</v>
      </c>
      <c r="BH45" s="325"/>
      <c r="BI45" s="327"/>
      <c r="BJ45" s="327"/>
      <c r="BK45" s="327"/>
      <c r="BL45" s="327"/>
      <c r="BM45" s="327"/>
      <c r="BN45" s="327"/>
      <c r="BO45" s="334"/>
      <c r="BP45" s="327"/>
      <c r="BQ45" s="327"/>
      <c r="BR45" s="327"/>
      <c r="BS45" s="327"/>
      <c r="BT45" s="328"/>
      <c r="BV45" s="335" t="s">
        <v>259</v>
      </c>
      <c r="BW45" s="331" t="s">
        <v>317</v>
      </c>
      <c r="BX45" s="299"/>
      <c r="BY45" s="299"/>
      <c r="BZ45" s="333"/>
      <c r="CA45" s="336" t="s">
        <v>216</v>
      </c>
      <c r="CB45" s="336"/>
      <c r="CC45" s="336"/>
      <c r="CD45" s="336"/>
      <c r="CE45" s="336"/>
      <c r="CI45" s="246"/>
      <c r="DB45" s="178"/>
    </row>
    <row r="46" spans="1:106">
      <c r="C46" s="183"/>
      <c r="E46" s="337" t="s">
        <v>209</v>
      </c>
      <c r="F46" s="338">
        <f>BY41</f>
        <v>4476</v>
      </c>
      <c r="G46" s="339">
        <f>BY42</f>
        <v>2.64</v>
      </c>
      <c r="J46" s="340" t="s">
        <v>260</v>
      </c>
      <c r="K46" s="341" t="s">
        <v>318</v>
      </c>
      <c r="L46" s="191"/>
      <c r="M46" s="191"/>
      <c r="N46" s="191"/>
      <c r="O46" s="191"/>
      <c r="P46" s="191"/>
      <c r="Q46" s="191"/>
      <c r="R46" s="191"/>
      <c r="S46" s="191"/>
      <c r="T46" s="342" t="s">
        <v>268</v>
      </c>
      <c r="U46" s="341" t="s">
        <v>319</v>
      </c>
      <c r="V46" s="191"/>
      <c r="W46" s="191"/>
      <c r="X46" s="343"/>
      <c r="AB46" s="184"/>
      <c r="AD46" s="330" t="s">
        <v>259</v>
      </c>
      <c r="AE46" s="331" t="s">
        <v>317</v>
      </c>
      <c r="AF46" s="299"/>
      <c r="AG46" s="299"/>
      <c r="AH46" s="299"/>
      <c r="AI46" s="299"/>
      <c r="AJ46" s="299"/>
      <c r="AK46" s="333"/>
      <c r="AN46" s="180"/>
      <c r="AP46" s="344" t="s">
        <v>259</v>
      </c>
      <c r="AQ46" s="331" t="s">
        <v>317</v>
      </c>
      <c r="AR46" s="299"/>
      <c r="AS46" s="299"/>
      <c r="AU46" s="299"/>
      <c r="AW46" s="342" t="s">
        <v>266</v>
      </c>
      <c r="AZ46" s="228" t="s">
        <v>320</v>
      </c>
      <c r="BA46" s="191"/>
      <c r="BC46" s="191"/>
      <c r="BD46" s="299"/>
      <c r="BE46" s="333"/>
      <c r="BG46" s="335" t="s">
        <v>259</v>
      </c>
      <c r="BH46" s="331" t="s">
        <v>321</v>
      </c>
      <c r="BI46" s="299"/>
      <c r="BJ46" s="299"/>
      <c r="BK46" s="299"/>
      <c r="BL46" s="300" t="s">
        <v>265</v>
      </c>
      <c r="BM46" s="345" t="s">
        <v>322</v>
      </c>
      <c r="BN46" s="299"/>
      <c r="BO46" s="299"/>
      <c r="BP46" s="299"/>
      <c r="BQ46" s="299"/>
      <c r="BR46" s="299"/>
      <c r="BS46" s="299"/>
      <c r="BT46" s="333"/>
      <c r="BV46" s="346" t="s">
        <v>260</v>
      </c>
      <c r="BW46" s="341" t="s">
        <v>323</v>
      </c>
      <c r="BX46" s="191"/>
      <c r="BY46" s="191"/>
      <c r="BZ46" s="343"/>
      <c r="CI46" s="246"/>
      <c r="DB46" s="178"/>
    </row>
    <row r="47" spans="1:106">
      <c r="A47" s="180" t="s">
        <v>324</v>
      </c>
      <c r="C47" s="329">
        <f>+'Total Program Inputs'!B6</f>
        <v>2018</v>
      </c>
      <c r="J47" s="340" t="s">
        <v>261</v>
      </c>
      <c r="K47" s="347" t="s">
        <v>325</v>
      </c>
      <c r="L47" s="191"/>
      <c r="M47" s="191"/>
      <c r="N47" s="191"/>
      <c r="O47" s="191"/>
      <c r="P47" s="191"/>
      <c r="Q47" s="191"/>
      <c r="R47" s="191"/>
      <c r="S47" s="191"/>
      <c r="T47" s="342" t="s">
        <v>269</v>
      </c>
      <c r="U47" s="341" t="s">
        <v>326</v>
      </c>
      <c r="V47" s="191"/>
      <c r="W47" s="191"/>
      <c r="X47" s="343"/>
      <c r="AB47" s="220"/>
      <c r="AD47" s="340" t="s">
        <v>260</v>
      </c>
      <c r="AE47" s="347" t="s">
        <v>323</v>
      </c>
      <c r="AF47" s="191"/>
      <c r="AG47" s="191"/>
      <c r="AH47" s="191"/>
      <c r="AI47" s="191"/>
      <c r="AJ47" s="191"/>
      <c r="AK47" s="343"/>
      <c r="AP47" s="348" t="s">
        <v>265</v>
      </c>
      <c r="AQ47" s="341" t="s">
        <v>323</v>
      </c>
      <c r="AR47" s="191"/>
      <c r="AS47" s="191"/>
      <c r="AU47" s="191"/>
      <c r="AW47" s="342" t="s">
        <v>267</v>
      </c>
      <c r="AZ47" s="347" t="s">
        <v>327</v>
      </c>
      <c r="BA47" s="191"/>
      <c r="BC47" s="191"/>
      <c r="BD47" s="191"/>
      <c r="BE47" s="343"/>
      <c r="BG47" s="346" t="s">
        <v>260</v>
      </c>
      <c r="BH47" s="341" t="s">
        <v>328</v>
      </c>
      <c r="BI47" s="191"/>
      <c r="BJ47" s="191"/>
      <c r="BK47" s="191"/>
      <c r="BL47" s="203" t="s">
        <v>266</v>
      </c>
      <c r="BM47" s="349" t="s">
        <v>329</v>
      </c>
      <c r="BN47" s="191"/>
      <c r="BO47" s="336"/>
      <c r="BP47" s="336"/>
      <c r="BQ47" s="336"/>
      <c r="BR47" s="336"/>
      <c r="BS47" s="191"/>
      <c r="BT47" s="343"/>
      <c r="BV47" s="346" t="s">
        <v>261</v>
      </c>
      <c r="BW47" s="341" t="s">
        <v>330</v>
      </c>
      <c r="BX47" s="218"/>
      <c r="BY47" s="218"/>
      <c r="BZ47" s="343"/>
      <c r="CI47" s="246"/>
      <c r="DB47" s="178"/>
    </row>
    <row r="48" spans="1:106">
      <c r="A48" s="180"/>
      <c r="C48" s="233"/>
      <c r="J48" s="340" t="s">
        <v>262</v>
      </c>
      <c r="K48" s="341" t="s">
        <v>331</v>
      </c>
      <c r="L48" s="191"/>
      <c r="M48" s="191"/>
      <c r="N48" s="191"/>
      <c r="O48" s="191"/>
      <c r="P48" s="191"/>
      <c r="Q48" s="191"/>
      <c r="R48" s="191"/>
      <c r="S48" s="191"/>
      <c r="T48" s="342" t="s">
        <v>270</v>
      </c>
      <c r="U48" s="268" t="s">
        <v>332</v>
      </c>
      <c r="V48" s="191"/>
      <c r="W48" s="191"/>
      <c r="X48" s="343"/>
      <c r="AB48" s="265"/>
      <c r="AD48" s="340" t="s">
        <v>261</v>
      </c>
      <c r="AE48" s="347" t="s">
        <v>333</v>
      </c>
      <c r="AF48" s="191"/>
      <c r="AG48" s="191"/>
      <c r="AH48" s="191"/>
      <c r="AI48" s="191"/>
      <c r="AJ48" s="191"/>
      <c r="AK48" s="343"/>
      <c r="AP48" s="348" t="s">
        <v>261</v>
      </c>
      <c r="AQ48" s="350" t="s">
        <v>334</v>
      </c>
      <c r="AR48" s="218"/>
      <c r="AS48" s="218"/>
      <c r="AU48" s="218"/>
      <c r="AW48" s="342" t="s">
        <v>268</v>
      </c>
      <c r="AZ48" s="347" t="s">
        <v>335</v>
      </c>
      <c r="BA48" s="191"/>
      <c r="BC48" s="191"/>
      <c r="BD48" s="191"/>
      <c r="BE48" s="343"/>
      <c r="BG48" s="346" t="s">
        <v>261</v>
      </c>
      <c r="BH48" s="349" t="s">
        <v>336</v>
      </c>
      <c r="BI48" s="218"/>
      <c r="BJ48" s="218"/>
      <c r="BK48" s="191"/>
      <c r="BL48" s="351" t="s">
        <v>267</v>
      </c>
      <c r="BM48" s="349" t="s">
        <v>337</v>
      </c>
      <c r="BN48" s="191"/>
      <c r="BO48" s="191"/>
      <c r="BP48" s="191"/>
      <c r="BQ48" s="191"/>
      <c r="BR48" s="191"/>
      <c r="BS48" s="191"/>
      <c r="BT48" s="343"/>
      <c r="BV48" s="346" t="s">
        <v>262</v>
      </c>
      <c r="BW48" s="341" t="s">
        <v>338</v>
      </c>
      <c r="BX48" s="218"/>
      <c r="BY48" s="218"/>
      <c r="BZ48" s="343"/>
      <c r="CI48" s="246"/>
      <c r="DB48" s="178"/>
    </row>
    <row r="49" spans="1:108">
      <c r="A49" s="180"/>
      <c r="C49" s="183"/>
      <c r="J49" s="340" t="s">
        <v>263</v>
      </c>
      <c r="K49" s="347" t="s">
        <v>339</v>
      </c>
      <c r="L49" s="191"/>
      <c r="M49" s="191"/>
      <c r="N49" s="191"/>
      <c r="O49" s="211"/>
      <c r="P49" s="191"/>
      <c r="Q49" s="191"/>
      <c r="R49" s="191"/>
      <c r="S49" s="191"/>
      <c r="T49" s="342" t="s">
        <v>271</v>
      </c>
      <c r="U49" s="341" t="s">
        <v>340</v>
      </c>
      <c r="V49" s="191"/>
      <c r="W49" s="191"/>
      <c r="X49" s="343"/>
      <c r="AB49" s="265"/>
      <c r="AD49" s="340" t="s">
        <v>262</v>
      </c>
      <c r="AE49" s="341" t="s">
        <v>341</v>
      </c>
      <c r="AF49" s="191"/>
      <c r="AG49" s="191"/>
      <c r="AH49" s="191"/>
      <c r="AI49" s="191"/>
      <c r="AJ49" s="191"/>
      <c r="AK49" s="343"/>
      <c r="AO49" s="180"/>
      <c r="AP49" s="348" t="s">
        <v>262</v>
      </c>
      <c r="AQ49" s="350" t="s">
        <v>342</v>
      </c>
      <c r="AR49" s="218"/>
      <c r="AS49" s="218"/>
      <c r="AU49" s="218"/>
      <c r="AW49" s="342" t="s">
        <v>269</v>
      </c>
      <c r="AZ49" s="347" t="s">
        <v>343</v>
      </c>
      <c r="BA49" s="191"/>
      <c r="BC49" s="191"/>
      <c r="BD49" s="191"/>
      <c r="BE49" s="343"/>
      <c r="BG49" s="346" t="s">
        <v>262</v>
      </c>
      <c r="BH49" s="350" t="s">
        <v>344</v>
      </c>
      <c r="BI49" s="218"/>
      <c r="BJ49" s="218"/>
      <c r="BK49" s="191"/>
      <c r="BL49" s="191"/>
      <c r="BM49" s="191"/>
      <c r="BN49" s="191"/>
      <c r="BO49" s="191"/>
      <c r="BP49" s="191"/>
      <c r="BQ49" s="191"/>
      <c r="BR49" s="191"/>
      <c r="BS49" s="191"/>
      <c r="BT49" s="343"/>
      <c r="BV49" s="346" t="s">
        <v>263</v>
      </c>
      <c r="BW49" s="341" t="s">
        <v>345</v>
      </c>
      <c r="BX49" s="218"/>
      <c r="BY49" s="218"/>
      <c r="BZ49" s="343"/>
      <c r="CA49" s="191"/>
      <c r="CB49" s="191"/>
      <c r="CC49" s="191"/>
      <c r="CD49" s="191"/>
      <c r="CE49" s="191"/>
      <c r="DB49" s="178">
        <f>$J27</f>
        <v>14</v>
      </c>
    </row>
    <row r="50" spans="1:108">
      <c r="J50" s="340" t="s">
        <v>264</v>
      </c>
      <c r="K50" s="341" t="s">
        <v>346</v>
      </c>
      <c r="L50" s="191"/>
      <c r="M50" s="191"/>
      <c r="N50" s="191"/>
      <c r="O50" s="191"/>
      <c r="P50" s="191"/>
      <c r="Q50" s="191"/>
      <c r="R50" s="191"/>
      <c r="S50" s="191"/>
      <c r="T50" s="342" t="s">
        <v>272</v>
      </c>
      <c r="U50" s="347" t="s">
        <v>347</v>
      </c>
      <c r="V50" s="191"/>
      <c r="W50" s="191"/>
      <c r="X50" s="343"/>
      <c r="AD50" s="340" t="s">
        <v>263</v>
      </c>
      <c r="AE50" s="341" t="s">
        <v>321</v>
      </c>
      <c r="AF50" s="191"/>
      <c r="AG50" s="191"/>
      <c r="AH50" s="191"/>
      <c r="AI50" s="191"/>
      <c r="AJ50" s="191"/>
      <c r="AK50" s="343"/>
      <c r="AP50" s="348" t="s">
        <v>263</v>
      </c>
      <c r="AQ50" s="350" t="s">
        <v>348</v>
      </c>
      <c r="AR50" s="218"/>
      <c r="AS50" s="218"/>
      <c r="AU50" s="218"/>
      <c r="AW50" s="342"/>
      <c r="AZ50" s="176"/>
      <c r="BA50" s="191"/>
      <c r="BC50" s="191"/>
      <c r="BD50" s="191"/>
      <c r="BE50" s="343"/>
      <c r="BG50" s="346" t="s">
        <v>263</v>
      </c>
      <c r="BH50" s="350" t="s">
        <v>349</v>
      </c>
      <c r="BI50" s="218"/>
      <c r="BJ50" s="218"/>
      <c r="BK50" s="191"/>
      <c r="BL50" s="191"/>
      <c r="BM50" s="191"/>
      <c r="BN50" s="191"/>
      <c r="BO50" s="191"/>
      <c r="BP50" s="191"/>
      <c r="BQ50" s="191"/>
      <c r="BR50" s="191"/>
      <c r="BS50" s="191"/>
      <c r="BT50" s="343"/>
      <c r="BV50" s="346" t="s">
        <v>264</v>
      </c>
      <c r="BW50" s="341" t="s">
        <v>350</v>
      </c>
      <c r="BX50" s="218"/>
      <c r="BY50" s="218"/>
      <c r="BZ50" s="343"/>
      <c r="CA50" s="191"/>
      <c r="CB50" s="191"/>
      <c r="CC50" s="191"/>
      <c r="CD50" s="191"/>
      <c r="CE50" s="191"/>
      <c r="DB50" s="178">
        <f>$J28</f>
        <v>15</v>
      </c>
    </row>
    <row r="51" spans="1:108" ht="14.1" customHeight="1">
      <c r="A51" s="191"/>
      <c r="B51" s="191"/>
      <c r="C51" s="191"/>
      <c r="J51" s="340" t="s">
        <v>265</v>
      </c>
      <c r="K51" s="341" t="s">
        <v>351</v>
      </c>
      <c r="L51" s="191"/>
      <c r="M51" s="191"/>
      <c r="N51" s="191"/>
      <c r="O51" s="191"/>
      <c r="P51" s="191"/>
      <c r="Q51" s="191"/>
      <c r="R51" s="191"/>
      <c r="S51" s="191"/>
      <c r="T51" s="342" t="s">
        <v>273</v>
      </c>
      <c r="U51" s="347" t="s">
        <v>352</v>
      </c>
      <c r="V51" s="191"/>
      <c r="W51" s="191"/>
      <c r="X51" s="343"/>
      <c r="AD51" s="340" t="s">
        <v>264</v>
      </c>
      <c r="AE51" s="347" t="s">
        <v>353</v>
      </c>
      <c r="AF51" s="191"/>
      <c r="AG51" s="191"/>
      <c r="AH51" s="191"/>
      <c r="AI51" s="191"/>
      <c r="AJ51" s="191"/>
      <c r="AK51" s="343"/>
      <c r="AP51" s="348" t="s">
        <v>264</v>
      </c>
      <c r="AQ51" s="341" t="s">
        <v>354</v>
      </c>
      <c r="AR51" s="191"/>
      <c r="AS51" s="191"/>
      <c r="AU51" s="191"/>
      <c r="AW51" s="342"/>
      <c r="AZ51" s="176"/>
      <c r="BA51" s="191"/>
      <c r="BC51" s="191"/>
      <c r="BD51" s="191"/>
      <c r="BE51" s="343"/>
      <c r="BG51" s="352" t="s">
        <v>264</v>
      </c>
      <c r="BH51" s="353" t="s">
        <v>355</v>
      </c>
      <c r="BI51" s="354"/>
      <c r="BJ51" s="354"/>
      <c r="BK51" s="208"/>
      <c r="BL51" s="208"/>
      <c r="BM51" s="208"/>
      <c r="BN51" s="208"/>
      <c r="BO51" s="208"/>
      <c r="BP51" s="208"/>
      <c r="BQ51" s="208"/>
      <c r="BR51" s="208"/>
      <c r="BS51" s="208"/>
      <c r="BT51" s="355"/>
      <c r="BV51" s="346" t="s">
        <v>265</v>
      </c>
      <c r="BW51" s="350" t="s">
        <v>356</v>
      </c>
      <c r="BX51" s="218"/>
      <c r="BY51" s="218"/>
      <c r="BZ51" s="343"/>
      <c r="CA51" s="191"/>
      <c r="CB51" s="191"/>
      <c r="CC51" s="191"/>
      <c r="CD51" s="191"/>
      <c r="CE51" s="191"/>
      <c r="DB51" s="178">
        <f>$J29</f>
        <v>16</v>
      </c>
    </row>
    <row r="52" spans="1:108" ht="14.1" customHeight="1">
      <c r="A52" s="356"/>
      <c r="B52" s="191"/>
      <c r="C52" s="357"/>
      <c r="J52" s="358" t="s">
        <v>266</v>
      </c>
      <c r="K52" s="359" t="s">
        <v>357</v>
      </c>
      <c r="L52" s="208"/>
      <c r="M52" s="208"/>
      <c r="N52" s="208"/>
      <c r="O52" s="208"/>
      <c r="P52" s="208"/>
      <c r="Q52" s="208"/>
      <c r="R52" s="208"/>
      <c r="S52" s="208"/>
      <c r="T52" s="360" t="s">
        <v>274</v>
      </c>
      <c r="U52" s="359" t="s">
        <v>358</v>
      </c>
      <c r="V52" s="208"/>
      <c r="W52" s="208"/>
      <c r="X52" s="355"/>
      <c r="AD52" s="337" t="s">
        <v>265</v>
      </c>
      <c r="AE52" s="361" t="s">
        <v>359</v>
      </c>
      <c r="AF52" s="208"/>
      <c r="AG52" s="208"/>
      <c r="AH52" s="208"/>
      <c r="AI52" s="208"/>
      <c r="AJ52" s="208"/>
      <c r="AK52" s="355"/>
      <c r="AP52" s="362" t="s">
        <v>265</v>
      </c>
      <c r="AQ52" s="363" t="s">
        <v>360</v>
      </c>
      <c r="AR52" s="208"/>
      <c r="AS52" s="208"/>
      <c r="AT52" s="208"/>
      <c r="AU52" s="208"/>
      <c r="AV52" s="208"/>
      <c r="AW52" s="360"/>
      <c r="AX52" s="360"/>
      <c r="AY52" s="360"/>
      <c r="AZ52" s="360"/>
      <c r="BA52" s="208"/>
      <c r="BB52" s="208"/>
      <c r="BC52" s="208"/>
      <c r="BD52" s="208"/>
      <c r="BE52" s="355"/>
      <c r="BG52" s="203"/>
      <c r="BH52" s="350"/>
      <c r="BI52" s="218"/>
      <c r="BJ52" s="218"/>
      <c r="BK52" s="191"/>
      <c r="BL52" s="218"/>
      <c r="BM52" s="342"/>
      <c r="BN52" s="191"/>
      <c r="BO52" s="191"/>
      <c r="BP52" s="191"/>
      <c r="BQ52" s="191"/>
      <c r="BR52" s="191"/>
      <c r="BV52" s="352" t="s">
        <v>266</v>
      </c>
      <c r="BW52" s="364" t="s">
        <v>361</v>
      </c>
      <c r="BX52" s="208"/>
      <c r="BY52" s="208"/>
      <c r="BZ52" s="355"/>
      <c r="CA52" s="191"/>
      <c r="CB52" s="191"/>
      <c r="CC52" s="191"/>
      <c r="CD52" s="191"/>
      <c r="CE52" s="191"/>
      <c r="CL52" s="303"/>
      <c r="DB52" s="265"/>
    </row>
    <row r="53" spans="1:108" ht="14.1" customHeight="1">
      <c r="A53" s="191"/>
      <c r="B53" s="191"/>
      <c r="C53" s="356"/>
      <c r="AD53" s="342"/>
      <c r="AE53" s="191"/>
      <c r="AF53" s="191"/>
      <c r="AG53" s="191"/>
      <c r="AH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G53" s="203"/>
      <c r="BH53" s="349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V53" s="351"/>
      <c r="BW53" s="191"/>
      <c r="BX53" s="218"/>
      <c r="BY53" s="218"/>
      <c r="BZ53" s="218"/>
      <c r="CA53" s="191"/>
      <c r="CB53" s="191"/>
      <c r="CC53" s="191"/>
      <c r="CD53" s="191"/>
      <c r="CE53" s="191"/>
      <c r="CL53" s="220"/>
      <c r="DD53" s="265"/>
    </row>
    <row r="54" spans="1:108" ht="14.1" customHeight="1">
      <c r="C54" s="365"/>
      <c r="K54" s="275"/>
      <c r="N54" s="176"/>
      <c r="R54" s="179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G54" s="351"/>
      <c r="BH54" s="349"/>
      <c r="BI54" s="218"/>
      <c r="BJ54" s="218"/>
      <c r="BK54" s="218"/>
      <c r="BL54" s="218"/>
      <c r="BM54" s="191"/>
      <c r="BN54" s="191"/>
    </row>
    <row r="55" spans="1:108" ht="14.1" customHeight="1">
      <c r="C55" s="365"/>
      <c r="K55" s="275"/>
      <c r="N55" s="176"/>
      <c r="R55" s="179"/>
      <c r="AB55" s="265"/>
      <c r="AP55" s="342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G55" s="351"/>
      <c r="BH55" s="191"/>
      <c r="BI55" s="218"/>
      <c r="BJ55" s="218"/>
      <c r="BK55" s="218"/>
      <c r="BL55" s="218"/>
      <c r="BM55" s="191"/>
      <c r="BN55" s="191"/>
      <c r="BV55" s="351"/>
      <c r="BW55" s="191"/>
      <c r="BX55" s="218"/>
      <c r="BY55" s="218"/>
      <c r="BZ55" s="218"/>
    </row>
    <row r="56" spans="1:108">
      <c r="C56" s="366"/>
      <c r="K56" s="275"/>
      <c r="N56" s="176"/>
      <c r="R56" s="179"/>
      <c r="AP56" s="367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H56" s="183"/>
      <c r="BW56" s="183"/>
    </row>
    <row r="57" spans="1:108">
      <c r="C57" s="368"/>
      <c r="N57" s="176"/>
      <c r="R57" s="179"/>
      <c r="AP57" s="367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W57" s="183"/>
    </row>
    <row r="58" spans="1:108">
      <c r="C58" s="368"/>
      <c r="N58" s="176"/>
      <c r="Q58" s="179"/>
      <c r="AO58" s="356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G58" s="183"/>
      <c r="BV58" s="183"/>
    </row>
    <row r="59" spans="1:108">
      <c r="C59" s="369"/>
      <c r="N59" s="176"/>
      <c r="Q59" s="179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G59" s="183"/>
      <c r="BV59" s="183"/>
    </row>
    <row r="60" spans="1:108">
      <c r="N60" s="176"/>
      <c r="Q60" s="179"/>
      <c r="AZ60" s="176"/>
      <c r="BG60" s="183"/>
      <c r="BV60" s="183"/>
    </row>
    <row r="61" spans="1:108">
      <c r="N61" s="176"/>
      <c r="Q61" s="179"/>
      <c r="AZ61" s="176"/>
      <c r="BG61" s="183"/>
      <c r="BV61" s="183"/>
    </row>
    <row r="62" spans="1:108" ht="12" customHeight="1">
      <c r="N62" s="176"/>
      <c r="Q62" s="179"/>
      <c r="AZ62" s="176"/>
      <c r="BG62" s="183"/>
      <c r="BV62" s="183"/>
    </row>
    <row r="63" spans="1:108">
      <c r="D63" s="191"/>
      <c r="E63" s="191"/>
      <c r="F63" s="285"/>
      <c r="G63" s="285"/>
      <c r="N63" s="176"/>
      <c r="Q63" s="179"/>
      <c r="AZ63" s="176"/>
      <c r="BG63" s="183"/>
      <c r="BV63" s="183"/>
    </row>
    <row r="64" spans="1:108">
      <c r="D64" s="191"/>
      <c r="E64" s="191"/>
      <c r="F64" s="285"/>
      <c r="G64" s="285"/>
      <c r="N64" s="176"/>
      <c r="Q64" s="179"/>
      <c r="AZ64" s="176"/>
      <c r="BG64" s="183"/>
      <c r="BV64" s="183"/>
    </row>
    <row r="65" spans="1:74">
      <c r="C65" s="220"/>
      <c r="D65" s="191"/>
      <c r="E65" s="191"/>
      <c r="F65" s="191"/>
      <c r="G65" s="191"/>
      <c r="N65" s="176"/>
      <c r="Q65" s="179"/>
      <c r="AZ65" s="176"/>
      <c r="BG65" s="183"/>
      <c r="BV65" s="183"/>
    </row>
    <row r="66" spans="1:74">
      <c r="A66" s="370"/>
      <c r="B66" s="180"/>
      <c r="D66" s="191"/>
      <c r="E66" s="191"/>
      <c r="F66" s="191"/>
      <c r="G66" s="191"/>
      <c r="N66" s="176"/>
      <c r="Q66" s="179"/>
      <c r="AZ66" s="176"/>
      <c r="BG66" s="183"/>
      <c r="BV66" s="183"/>
    </row>
    <row r="67" spans="1:74">
      <c r="A67" s="370"/>
      <c r="B67" s="180"/>
      <c r="D67" s="191"/>
      <c r="E67" s="191"/>
      <c r="F67" s="191"/>
      <c r="G67" s="191"/>
      <c r="N67" s="176"/>
      <c r="Q67" s="179"/>
      <c r="AZ67" s="176"/>
      <c r="BG67" s="183"/>
      <c r="BV67" s="183"/>
    </row>
    <row r="68" spans="1:74">
      <c r="N68" s="176"/>
      <c r="Q68" s="179"/>
      <c r="AZ68" s="176"/>
      <c r="BG68" s="183"/>
      <c r="BV68" s="183"/>
    </row>
    <row r="69" spans="1:74">
      <c r="N69" s="176"/>
      <c r="Q69" s="179"/>
      <c r="AZ69" s="176"/>
      <c r="BG69" s="183"/>
      <c r="BV69" s="183"/>
    </row>
    <row r="70" spans="1:74">
      <c r="N70" s="176"/>
      <c r="Q70" s="179"/>
      <c r="AZ70" s="176"/>
      <c r="BG70" s="183"/>
      <c r="BV70" s="183"/>
    </row>
    <row r="71" spans="1:74">
      <c r="N71" s="176"/>
      <c r="Q71" s="179"/>
      <c r="AZ71" s="176"/>
      <c r="BG71" s="183"/>
      <c r="BV71" s="183"/>
    </row>
    <row r="72" spans="1:74">
      <c r="N72" s="176"/>
      <c r="Q72" s="179"/>
      <c r="AZ72" s="176"/>
      <c r="BG72" s="183"/>
      <c r="BV72" s="183"/>
    </row>
    <row r="73" spans="1:74">
      <c r="N73" s="176"/>
      <c r="Q73" s="179"/>
      <c r="AZ73" s="176"/>
      <c r="BG73" s="183"/>
      <c r="BV73" s="183"/>
    </row>
    <row r="74" spans="1:74">
      <c r="N74" s="176"/>
      <c r="Q74" s="179"/>
      <c r="AZ74" s="176"/>
      <c r="BG74" s="183"/>
      <c r="BV74" s="183"/>
    </row>
    <row r="75" spans="1:74">
      <c r="N75" s="176"/>
      <c r="Q75" s="179"/>
      <c r="AZ75" s="176"/>
      <c r="BG75" s="183"/>
      <c r="BV75" s="183"/>
    </row>
    <row r="76" spans="1:74">
      <c r="N76" s="176"/>
      <c r="Q76" s="179"/>
      <c r="AZ76" s="176"/>
      <c r="BG76" s="183"/>
      <c r="BV76" s="183"/>
    </row>
    <row r="77" spans="1:74">
      <c r="N77" s="176"/>
      <c r="Q77" s="179"/>
      <c r="AZ77" s="176"/>
      <c r="BG77" s="183"/>
      <c r="BV77" s="183"/>
    </row>
    <row r="78" spans="1:74">
      <c r="N78" s="176"/>
      <c r="Q78" s="179"/>
      <c r="AZ78" s="176"/>
      <c r="BG78" s="183"/>
      <c r="BV78" s="183"/>
    </row>
    <row r="79" spans="1:74">
      <c r="N79" s="176"/>
      <c r="Q79" s="179"/>
      <c r="AZ79" s="176"/>
      <c r="BG79" s="183"/>
      <c r="BV79" s="183"/>
    </row>
    <row r="80" spans="1:74">
      <c r="N80" s="176"/>
      <c r="Q80" s="179"/>
      <c r="AZ80" s="176"/>
      <c r="BG80" s="183"/>
      <c r="BV80" s="183"/>
    </row>
    <row r="81" spans="6:74">
      <c r="F81" s="322"/>
      <c r="G81" s="322"/>
      <c r="N81" s="176"/>
      <c r="Q81" s="179"/>
      <c r="AZ81" s="176"/>
      <c r="BG81" s="183"/>
      <c r="BV81" s="183"/>
    </row>
    <row r="82" spans="6:74">
      <c r="N82" s="176"/>
      <c r="Q82" s="179"/>
      <c r="AZ82" s="176"/>
      <c r="BG82" s="183"/>
      <c r="BV82" s="183"/>
    </row>
    <row r="83" spans="6:74">
      <c r="N83" s="176"/>
      <c r="Q83" s="179"/>
      <c r="AZ83" s="176"/>
      <c r="BG83" s="183"/>
      <c r="BV83" s="183"/>
    </row>
    <row r="84" spans="6:74">
      <c r="N84" s="176"/>
      <c r="Q84" s="179"/>
      <c r="AZ84" s="176"/>
      <c r="BG84" s="183"/>
      <c r="BV84" s="183"/>
    </row>
    <row r="85" spans="6:74">
      <c r="N85" s="176"/>
      <c r="Q85" s="179"/>
      <c r="AZ85" s="176"/>
      <c r="BG85" s="183"/>
      <c r="BV85" s="183"/>
    </row>
    <row r="86" spans="6:74">
      <c r="N86" s="176"/>
      <c r="Q86" s="179"/>
      <c r="AZ86" s="176"/>
      <c r="BG86" s="183"/>
      <c r="BV86" s="183"/>
    </row>
    <row r="87" spans="6:74">
      <c r="N87" s="176"/>
      <c r="Q87" s="179"/>
      <c r="AZ87" s="176"/>
      <c r="BG87" s="183"/>
      <c r="BV87" s="183"/>
    </row>
    <row r="88" spans="6:74">
      <c r="N88" s="176"/>
      <c r="Q88" s="179"/>
      <c r="AZ88" s="176"/>
      <c r="BG88" s="183"/>
      <c r="BV88" s="183"/>
    </row>
    <row r="89" spans="6:74">
      <c r="N89" s="176"/>
      <c r="Q89" s="179"/>
      <c r="AZ89" s="176"/>
      <c r="BG89" s="183"/>
      <c r="BV89" s="183"/>
    </row>
    <row r="90" spans="6:74">
      <c r="N90" s="176"/>
      <c r="Q90" s="179"/>
      <c r="AZ90" s="176"/>
      <c r="BG90" s="183"/>
      <c r="BV90" s="183"/>
    </row>
    <row r="91" spans="6:74">
      <c r="N91" s="176"/>
      <c r="Q91" s="179"/>
      <c r="AZ91" s="176"/>
      <c r="BG91" s="183"/>
      <c r="BV91" s="183"/>
    </row>
    <row r="92" spans="6:74">
      <c r="N92" s="176"/>
      <c r="Q92" s="179"/>
      <c r="AZ92" s="176"/>
      <c r="BG92" s="183"/>
      <c r="BV92" s="183"/>
    </row>
    <row r="93" spans="6:74">
      <c r="N93" s="176"/>
      <c r="Q93" s="179"/>
      <c r="AZ93" s="176"/>
      <c r="BG93" s="183"/>
      <c r="BV93" s="183"/>
    </row>
    <row r="94" spans="6:74">
      <c r="N94" s="176"/>
      <c r="Q94" s="179"/>
      <c r="AZ94" s="176"/>
      <c r="BG94" s="183"/>
      <c r="BV94" s="183"/>
    </row>
    <row r="95" spans="6:74">
      <c r="N95" s="176"/>
      <c r="Q95" s="179"/>
      <c r="AZ95" s="176"/>
      <c r="BG95" s="183"/>
      <c r="BV95" s="183"/>
    </row>
    <row r="96" spans="6:74">
      <c r="N96" s="176"/>
      <c r="Q96" s="179"/>
      <c r="AZ96" s="176"/>
      <c r="BG96" s="183"/>
      <c r="BV96" s="183"/>
    </row>
    <row r="97" spans="1:74">
      <c r="N97" s="176"/>
      <c r="Q97" s="179"/>
      <c r="AZ97" s="176"/>
      <c r="BG97" s="183"/>
      <c r="BV97" s="183"/>
    </row>
    <row r="98" spans="1:74">
      <c r="N98" s="176"/>
      <c r="Q98" s="179"/>
      <c r="AZ98" s="176"/>
      <c r="BG98" s="183"/>
      <c r="BV98" s="183"/>
    </row>
    <row r="99" spans="1:74">
      <c r="N99" s="176"/>
      <c r="Q99" s="179"/>
      <c r="AZ99" s="176"/>
      <c r="BG99" s="183"/>
      <c r="BV99" s="183"/>
    </row>
    <row r="100" spans="1:74">
      <c r="N100" s="176"/>
      <c r="Q100" s="179"/>
      <c r="AZ100" s="176"/>
      <c r="BG100" s="183"/>
      <c r="BV100" s="183"/>
    </row>
    <row r="101" spans="1:74">
      <c r="N101" s="176"/>
      <c r="Q101" s="179"/>
      <c r="AZ101" s="176"/>
      <c r="BG101" s="183"/>
      <c r="BV101" s="183"/>
    </row>
    <row r="102" spans="1:74">
      <c r="N102" s="176"/>
      <c r="Q102" s="179"/>
      <c r="AZ102" s="176"/>
      <c r="BG102" s="183"/>
      <c r="BV102" s="183"/>
    </row>
    <row r="103" spans="1:74">
      <c r="N103" s="176"/>
      <c r="Q103" s="179"/>
      <c r="AZ103" s="176"/>
      <c r="BG103" s="183"/>
      <c r="BV103" s="183"/>
    </row>
    <row r="104" spans="1:74">
      <c r="N104" s="176"/>
      <c r="Q104" s="179"/>
      <c r="AZ104" s="176"/>
      <c r="BG104" s="183"/>
      <c r="BV104" s="183"/>
    </row>
    <row r="105" spans="1:74">
      <c r="E105" s="371"/>
      <c r="N105" s="176"/>
      <c r="Q105" s="179"/>
      <c r="AZ105" s="176"/>
      <c r="BG105" s="183"/>
      <c r="BV105" s="183"/>
    </row>
    <row r="106" spans="1:74">
      <c r="N106" s="176"/>
      <c r="Q106" s="179"/>
      <c r="AZ106" s="176"/>
      <c r="BG106" s="183"/>
      <c r="BV106" s="183"/>
    </row>
    <row r="107" spans="1:74">
      <c r="N107" s="176"/>
      <c r="Q107" s="179"/>
      <c r="AZ107" s="176"/>
      <c r="BG107" s="183"/>
      <c r="BV107" s="183"/>
    </row>
    <row r="108" spans="1:74">
      <c r="N108" s="176"/>
      <c r="Q108" s="179"/>
      <c r="AZ108" s="176"/>
      <c r="BG108" s="183"/>
      <c r="BV108" s="183"/>
    </row>
    <row r="109" spans="1:74">
      <c r="N109" s="176"/>
      <c r="Q109" s="179"/>
      <c r="AZ109" s="176"/>
      <c r="BG109" s="183"/>
      <c r="BV109" s="183"/>
    </row>
    <row r="110" spans="1:74">
      <c r="N110" s="176"/>
      <c r="Q110" s="179"/>
      <c r="AZ110" s="176"/>
      <c r="BG110" s="183"/>
      <c r="BV110" s="183"/>
    </row>
    <row r="111" spans="1:74">
      <c r="A111" s="370"/>
      <c r="B111" s="180"/>
      <c r="N111" s="176"/>
      <c r="Q111" s="179"/>
      <c r="AZ111" s="176"/>
      <c r="BG111" s="183"/>
      <c r="BV111" s="183"/>
    </row>
    <row r="112" spans="1:74">
      <c r="N112" s="176"/>
      <c r="Q112" s="179"/>
      <c r="AZ112" s="176"/>
      <c r="BG112" s="183"/>
      <c r="BV112" s="183"/>
    </row>
    <row r="113" spans="1:74">
      <c r="N113" s="176"/>
      <c r="Q113" s="179"/>
      <c r="AZ113" s="176"/>
      <c r="BG113" s="183"/>
      <c r="BV113" s="183"/>
    </row>
    <row r="114" spans="1:74">
      <c r="N114" s="176"/>
      <c r="Q114" s="179"/>
      <c r="AZ114" s="176"/>
      <c r="BG114" s="183"/>
      <c r="BV114" s="183"/>
    </row>
    <row r="115" spans="1:74">
      <c r="N115" s="176"/>
      <c r="Q115" s="179"/>
      <c r="AZ115" s="176"/>
      <c r="BG115" s="183"/>
      <c r="BV115" s="183"/>
    </row>
    <row r="116" spans="1:74">
      <c r="N116" s="176"/>
      <c r="Q116" s="179"/>
      <c r="AZ116" s="176"/>
      <c r="BG116" s="183"/>
      <c r="BV116" s="183"/>
    </row>
    <row r="117" spans="1:74">
      <c r="N117" s="176"/>
      <c r="Q117" s="179"/>
      <c r="AZ117" s="176"/>
      <c r="BG117" s="183"/>
      <c r="BV117" s="183"/>
    </row>
    <row r="118" spans="1:74">
      <c r="N118" s="176"/>
      <c r="Q118" s="179"/>
      <c r="AZ118" s="176"/>
      <c r="BG118" s="183"/>
      <c r="BV118" s="183"/>
    </row>
    <row r="119" spans="1:74">
      <c r="N119" s="176"/>
      <c r="Q119" s="179"/>
      <c r="AZ119" s="176"/>
      <c r="BG119" s="183"/>
      <c r="BV119" s="183"/>
    </row>
    <row r="120" spans="1:74">
      <c r="N120" s="176"/>
      <c r="Q120" s="179"/>
      <c r="AZ120" s="176"/>
      <c r="BG120" s="183"/>
      <c r="BV120" s="183"/>
    </row>
    <row r="121" spans="1:74">
      <c r="N121" s="176"/>
      <c r="Q121" s="179"/>
      <c r="AZ121" s="176"/>
      <c r="BG121" s="183"/>
      <c r="BV121" s="183"/>
    </row>
    <row r="122" spans="1:74">
      <c r="N122" s="176"/>
      <c r="Q122" s="179"/>
      <c r="AZ122" s="176"/>
      <c r="BG122" s="183"/>
      <c r="BV122" s="183"/>
    </row>
    <row r="123" spans="1:74">
      <c r="N123" s="176"/>
      <c r="Q123" s="179"/>
      <c r="AZ123" s="176"/>
      <c r="BG123" s="183"/>
      <c r="BV123" s="183"/>
    </row>
    <row r="124" spans="1:74">
      <c r="N124" s="176"/>
      <c r="Q124" s="179"/>
      <c r="AZ124" s="176"/>
      <c r="BG124" s="183"/>
      <c r="BV124" s="183"/>
    </row>
    <row r="125" spans="1:74">
      <c r="N125" s="176"/>
      <c r="Q125" s="179"/>
      <c r="AZ125" s="176"/>
      <c r="BG125" s="183"/>
      <c r="BV125" s="183"/>
    </row>
    <row r="126" spans="1:74">
      <c r="N126" s="176"/>
      <c r="Q126" s="179"/>
      <c r="AZ126" s="176"/>
      <c r="BG126" s="183"/>
      <c r="BV126" s="183"/>
    </row>
    <row r="127" spans="1:74">
      <c r="N127" s="176"/>
      <c r="Q127" s="179"/>
      <c r="AZ127" s="176"/>
      <c r="BG127" s="183"/>
      <c r="BV127" s="183"/>
    </row>
    <row r="128" spans="1:74">
      <c r="A128" s="180"/>
      <c r="N128" s="176"/>
      <c r="Q128" s="179"/>
      <c r="AZ128" s="176"/>
      <c r="BG128" s="183"/>
      <c r="BV128" s="183"/>
    </row>
    <row r="129" spans="1:74">
      <c r="A129" s="180"/>
      <c r="N129" s="176"/>
      <c r="Q129" s="179"/>
      <c r="AZ129" s="176"/>
      <c r="BG129" s="183"/>
      <c r="BV129" s="183"/>
    </row>
    <row r="130" spans="1:74">
      <c r="A130" s="180"/>
      <c r="B130" s="180"/>
      <c r="N130" s="176"/>
      <c r="Q130" s="179"/>
      <c r="AZ130" s="176"/>
      <c r="BG130" s="183"/>
      <c r="BV130" s="183"/>
    </row>
    <row r="131" spans="1:74">
      <c r="N131" s="176"/>
      <c r="Q131" s="179"/>
      <c r="AZ131" s="176"/>
      <c r="BG131" s="183"/>
      <c r="BV131" s="183"/>
    </row>
    <row r="132" spans="1:74">
      <c r="A132" s="180"/>
      <c r="B132" s="180"/>
      <c r="N132" s="176"/>
      <c r="Q132" s="179"/>
      <c r="AZ132" s="176"/>
      <c r="BG132" s="183"/>
      <c r="BV132" s="183"/>
    </row>
    <row r="133" spans="1:74">
      <c r="N133" s="176"/>
      <c r="Q133" s="179"/>
      <c r="AZ133" s="176"/>
      <c r="BG133" s="183"/>
      <c r="BV133" s="183"/>
    </row>
    <row r="134" spans="1:74">
      <c r="A134" s="180"/>
      <c r="B134" s="180"/>
      <c r="N134" s="176"/>
      <c r="Q134" s="179"/>
      <c r="AZ134" s="176"/>
      <c r="BG134" s="183"/>
      <c r="BV134" s="183"/>
    </row>
    <row r="135" spans="1:74">
      <c r="N135" s="176"/>
      <c r="Q135" s="179"/>
      <c r="AZ135" s="176"/>
      <c r="BG135" s="183"/>
      <c r="BV135" s="183"/>
    </row>
    <row r="136" spans="1:74">
      <c r="A136" s="180"/>
      <c r="B136" s="180"/>
      <c r="N136" s="176"/>
      <c r="Q136" s="179"/>
      <c r="AZ136" s="176"/>
      <c r="BG136" s="183"/>
      <c r="BV136" s="183"/>
    </row>
    <row r="137" spans="1:74">
      <c r="N137" s="176"/>
      <c r="Q137" s="179"/>
      <c r="AZ137" s="176"/>
      <c r="BG137" s="183"/>
      <c r="BV137" s="183"/>
    </row>
    <row r="138" spans="1:74">
      <c r="A138" s="180"/>
      <c r="B138" s="180"/>
      <c r="N138" s="176"/>
      <c r="Q138" s="179"/>
      <c r="AZ138" s="176"/>
      <c r="BG138" s="183"/>
      <c r="BV138" s="183"/>
    </row>
    <row r="139" spans="1:74">
      <c r="N139" s="176"/>
      <c r="Q139" s="179"/>
      <c r="AZ139" s="176"/>
      <c r="BG139" s="183"/>
      <c r="BV139" s="183"/>
    </row>
    <row r="140" spans="1:74">
      <c r="A140" s="180"/>
      <c r="B140" s="180"/>
      <c r="N140" s="176"/>
      <c r="Q140" s="179"/>
      <c r="AZ140" s="176"/>
      <c r="BG140" s="183"/>
      <c r="BV140" s="183"/>
    </row>
    <row r="141" spans="1:74">
      <c r="N141" s="176"/>
      <c r="Q141" s="179"/>
      <c r="AZ141" s="176"/>
      <c r="BG141" s="183"/>
      <c r="BV141" s="183"/>
    </row>
    <row r="142" spans="1:74">
      <c r="A142" s="180"/>
      <c r="B142" s="180"/>
      <c r="N142" s="176"/>
      <c r="Q142" s="179"/>
      <c r="AZ142" s="176"/>
      <c r="BG142" s="183"/>
      <c r="BV142" s="183"/>
    </row>
    <row r="143" spans="1:74">
      <c r="N143" s="176"/>
      <c r="Q143" s="179"/>
      <c r="AZ143" s="176"/>
      <c r="BG143" s="183"/>
      <c r="BV143" s="183"/>
    </row>
    <row r="144" spans="1:74">
      <c r="A144" s="180"/>
      <c r="B144" s="180"/>
      <c r="N144" s="176"/>
      <c r="Q144" s="179"/>
      <c r="AZ144" s="176"/>
      <c r="BG144" s="183"/>
      <c r="BV144" s="183"/>
    </row>
    <row r="145" spans="1:74">
      <c r="N145" s="176"/>
      <c r="Q145" s="179"/>
      <c r="AZ145" s="176"/>
      <c r="BG145" s="183"/>
      <c r="BV145" s="183"/>
    </row>
    <row r="146" spans="1:74">
      <c r="N146" s="176"/>
      <c r="Q146" s="179"/>
      <c r="AZ146" s="176"/>
      <c r="BG146" s="183"/>
      <c r="BV146" s="183"/>
    </row>
    <row r="147" spans="1:74">
      <c r="N147" s="176"/>
      <c r="Q147" s="179"/>
      <c r="AZ147" s="176"/>
      <c r="BG147" s="183"/>
      <c r="BV147" s="183"/>
    </row>
    <row r="148" spans="1:74">
      <c r="A148" s="180"/>
      <c r="N148" s="176"/>
      <c r="Q148" s="179"/>
      <c r="AZ148" s="176"/>
      <c r="BG148" s="183"/>
      <c r="BV148" s="183"/>
    </row>
    <row r="149" spans="1:74">
      <c r="A149" s="180"/>
      <c r="N149" s="176"/>
      <c r="Q149" s="179"/>
      <c r="AZ149" s="176"/>
      <c r="BG149" s="183"/>
      <c r="BV149" s="183"/>
    </row>
    <row r="150" spans="1:74">
      <c r="A150" s="180"/>
      <c r="B150" s="180"/>
      <c r="N150" s="176"/>
      <c r="Q150" s="179"/>
      <c r="AZ150" s="176"/>
      <c r="BG150" s="183"/>
      <c r="BV150" s="183"/>
    </row>
    <row r="151" spans="1:74">
      <c r="B151" s="180"/>
      <c r="N151" s="176"/>
      <c r="Q151" s="179"/>
      <c r="AZ151" s="176"/>
      <c r="BG151" s="183"/>
      <c r="BV151" s="183"/>
    </row>
    <row r="152" spans="1:74">
      <c r="B152" s="180"/>
      <c r="N152" s="176"/>
      <c r="Q152" s="179"/>
      <c r="AZ152" s="176"/>
      <c r="BG152" s="183"/>
      <c r="BV152" s="183"/>
    </row>
    <row r="153" spans="1:74">
      <c r="B153" s="180"/>
      <c r="N153" s="176"/>
      <c r="Q153" s="179"/>
      <c r="AZ153" s="176"/>
      <c r="BG153" s="183"/>
      <c r="BV153" s="183"/>
    </row>
    <row r="154" spans="1:74">
      <c r="B154" s="180"/>
      <c r="N154" s="176"/>
      <c r="Q154" s="179"/>
      <c r="AZ154" s="176"/>
      <c r="BG154" s="183"/>
      <c r="BV154" s="183"/>
    </row>
    <row r="155" spans="1:74">
      <c r="B155" s="180"/>
      <c r="N155" s="176"/>
      <c r="Q155" s="179"/>
      <c r="AZ155" s="176"/>
      <c r="BG155" s="183"/>
      <c r="BV155" s="183"/>
    </row>
    <row r="156" spans="1:74">
      <c r="B156" s="180"/>
      <c r="N156" s="176"/>
      <c r="Q156" s="179"/>
      <c r="AZ156" s="176"/>
      <c r="BG156" s="183"/>
      <c r="BV156" s="183"/>
    </row>
    <row r="157" spans="1:74">
      <c r="B157" s="180"/>
      <c r="N157" s="176"/>
      <c r="Q157" s="179"/>
      <c r="AZ157" s="176"/>
      <c r="BG157" s="183"/>
      <c r="BV157" s="183"/>
    </row>
    <row r="158" spans="1:74">
      <c r="N158" s="176"/>
      <c r="Q158" s="179"/>
      <c r="AZ158" s="176"/>
      <c r="BG158" s="183"/>
      <c r="BV158" s="183"/>
    </row>
    <row r="159" spans="1:74">
      <c r="N159" s="176"/>
      <c r="Q159" s="179"/>
      <c r="AZ159" s="176"/>
      <c r="BG159" s="183"/>
      <c r="BV159" s="183"/>
    </row>
    <row r="160" spans="1:74">
      <c r="N160" s="176"/>
      <c r="Q160" s="179"/>
      <c r="AZ160" s="176"/>
      <c r="BG160" s="183"/>
      <c r="BV160" s="183"/>
    </row>
    <row r="161" spans="1:74">
      <c r="A161" s="180"/>
      <c r="B161" s="180"/>
      <c r="N161" s="176"/>
      <c r="Q161" s="179"/>
      <c r="AZ161" s="176"/>
      <c r="BG161" s="183"/>
      <c r="BV161" s="183"/>
    </row>
    <row r="162" spans="1:74">
      <c r="B162" s="180"/>
      <c r="N162" s="176"/>
      <c r="Q162" s="179"/>
      <c r="AZ162" s="176"/>
      <c r="BG162" s="183"/>
      <c r="BV162" s="183"/>
    </row>
    <row r="163" spans="1:74">
      <c r="N163" s="176"/>
      <c r="Q163" s="179"/>
      <c r="AZ163" s="176"/>
      <c r="BG163" s="183"/>
      <c r="BV163" s="183"/>
    </row>
    <row r="164" spans="1:74">
      <c r="N164" s="176"/>
      <c r="Q164" s="179"/>
      <c r="AZ164" s="176"/>
      <c r="BG164" s="183"/>
      <c r="BV164" s="183"/>
    </row>
    <row r="165" spans="1:74">
      <c r="N165" s="176"/>
      <c r="Q165" s="179"/>
      <c r="AZ165" s="176"/>
      <c r="BG165" s="183"/>
      <c r="BV165" s="183"/>
    </row>
    <row r="166" spans="1:74">
      <c r="N166" s="176"/>
      <c r="Q166" s="179"/>
      <c r="AZ166" s="176"/>
      <c r="BG166" s="183"/>
      <c r="BV166" s="183"/>
    </row>
    <row r="167" spans="1:74">
      <c r="N167" s="176"/>
      <c r="Q167" s="179"/>
      <c r="AZ167" s="176"/>
      <c r="BG167" s="183"/>
      <c r="BV167" s="183"/>
    </row>
    <row r="168" spans="1:74">
      <c r="A168" s="180"/>
      <c r="N168" s="176"/>
      <c r="Q168" s="179"/>
      <c r="AZ168" s="176"/>
      <c r="BG168" s="183"/>
      <c r="BV168" s="183"/>
    </row>
    <row r="169" spans="1:74">
      <c r="A169" s="180"/>
      <c r="N169" s="176"/>
      <c r="Q169" s="179"/>
      <c r="AZ169" s="176"/>
      <c r="BG169" s="183"/>
      <c r="BV169" s="183"/>
    </row>
    <row r="170" spans="1:74">
      <c r="A170" s="180"/>
      <c r="B170" s="180"/>
      <c r="N170" s="176"/>
      <c r="Q170" s="179"/>
      <c r="AZ170" s="176"/>
      <c r="BG170" s="183"/>
      <c r="BV170" s="183"/>
    </row>
    <row r="171" spans="1:74">
      <c r="B171" s="180"/>
      <c r="N171" s="176"/>
      <c r="Q171" s="179"/>
      <c r="AZ171" s="176"/>
      <c r="BG171" s="183"/>
      <c r="BV171" s="183"/>
    </row>
    <row r="172" spans="1:74">
      <c r="A172" s="180"/>
      <c r="B172" s="180"/>
      <c r="N172" s="176"/>
      <c r="Q172" s="179"/>
      <c r="AZ172" s="176"/>
      <c r="BG172" s="183"/>
      <c r="BV172" s="183"/>
    </row>
    <row r="173" spans="1:74">
      <c r="N173" s="176"/>
      <c r="Q173" s="179"/>
      <c r="AZ173" s="176"/>
      <c r="BG173" s="183"/>
      <c r="BV173" s="183"/>
    </row>
    <row r="174" spans="1:74">
      <c r="N174" s="176"/>
      <c r="Q174" s="179"/>
      <c r="AZ174" s="176"/>
      <c r="BG174" s="183"/>
      <c r="BV174" s="183"/>
    </row>
    <row r="175" spans="1:74">
      <c r="AZ175" s="176"/>
      <c r="BC175" s="183"/>
    </row>
    <row r="176" spans="1:74">
      <c r="AZ176" s="176"/>
      <c r="BC176" s="183"/>
    </row>
    <row r="177" spans="52:55">
      <c r="AZ177" s="176"/>
      <c r="BC177" s="183"/>
    </row>
    <row r="178" spans="52:55">
      <c r="AZ178" s="176"/>
      <c r="BC178" s="183"/>
    </row>
    <row r="179" spans="52:55">
      <c r="AZ179" s="176"/>
      <c r="BC179" s="183"/>
    </row>
    <row r="180" spans="52:55">
      <c r="AZ180" s="176"/>
      <c r="BC180" s="183"/>
    </row>
    <row r="181" spans="52:55">
      <c r="AZ181" s="176"/>
      <c r="BC181" s="183"/>
    </row>
    <row r="182" spans="52:55">
      <c r="AZ182" s="176"/>
      <c r="BC182" s="183"/>
    </row>
    <row r="183" spans="52:55">
      <c r="AZ183" s="176"/>
      <c r="BC183" s="183"/>
    </row>
    <row r="184" spans="52:55">
      <c r="AZ184" s="176"/>
      <c r="BC184" s="183"/>
    </row>
    <row r="185" spans="52:55">
      <c r="AZ185" s="176"/>
      <c r="BC185" s="183"/>
    </row>
    <row r="186" spans="52:55">
      <c r="AZ186" s="176"/>
      <c r="BC186" s="183"/>
    </row>
    <row r="187" spans="52:55">
      <c r="AZ187" s="176"/>
      <c r="BC187" s="183"/>
    </row>
    <row r="188" spans="52:55">
      <c r="AZ188" s="176"/>
      <c r="BC188" s="183"/>
    </row>
    <row r="189" spans="52:55">
      <c r="AZ189" s="176"/>
      <c r="BC189" s="183"/>
    </row>
    <row r="190" spans="52:55">
      <c r="AZ190" s="176"/>
      <c r="BC190" s="183"/>
    </row>
    <row r="191" spans="52:55">
      <c r="AZ191" s="176"/>
      <c r="BC191" s="183"/>
    </row>
    <row r="192" spans="52:55">
      <c r="AZ192" s="176"/>
      <c r="BC192" s="183"/>
    </row>
    <row r="193" spans="52:55">
      <c r="AZ193" s="176"/>
      <c r="BC193" s="183"/>
    </row>
    <row r="194" spans="52:55">
      <c r="AZ194" s="176"/>
      <c r="BC194" s="183"/>
    </row>
    <row r="195" spans="52:55">
      <c r="AZ195" s="176"/>
      <c r="BC195" s="183"/>
    </row>
    <row r="196" spans="52:55">
      <c r="AZ196" s="176"/>
      <c r="BC196" s="183"/>
    </row>
    <row r="197" spans="52:55">
      <c r="AZ197" s="176"/>
      <c r="BC197" s="183"/>
    </row>
    <row r="198" spans="52:55">
      <c r="AZ198" s="176"/>
      <c r="BC198" s="183"/>
    </row>
    <row r="199" spans="52:55">
      <c r="AZ199" s="176"/>
      <c r="BC199" s="183"/>
    </row>
    <row r="200" spans="52:55">
      <c r="AZ200" s="176"/>
      <c r="BC200" s="183"/>
    </row>
    <row r="201" spans="52:55">
      <c r="AZ201" s="176"/>
      <c r="BC201" s="183"/>
    </row>
    <row r="202" spans="52:55">
      <c r="AZ202" s="176"/>
      <c r="BC202" s="183"/>
    </row>
    <row r="203" spans="52:55">
      <c r="AZ203" s="176"/>
      <c r="BC203" s="183"/>
    </row>
    <row r="204" spans="52:55">
      <c r="AZ204" s="176"/>
      <c r="BC204" s="183"/>
    </row>
    <row r="205" spans="52:55">
      <c r="AZ205" s="176"/>
      <c r="BC205" s="183"/>
    </row>
    <row r="206" spans="52:55">
      <c r="AZ206" s="176"/>
      <c r="BC206" s="183"/>
    </row>
    <row r="207" spans="52:55">
      <c r="AZ207" s="176"/>
      <c r="BC207" s="183"/>
    </row>
    <row r="208" spans="52:55">
      <c r="AZ208" s="176"/>
      <c r="BC208" s="183"/>
    </row>
    <row r="209" spans="52:55">
      <c r="AZ209" s="176"/>
      <c r="BC209" s="183"/>
    </row>
    <row r="210" spans="52:55">
      <c r="AZ210" s="176"/>
      <c r="BC210" s="183"/>
    </row>
    <row r="211" spans="52:55">
      <c r="AZ211" s="176"/>
      <c r="BC211" s="183"/>
    </row>
    <row r="212" spans="52:55">
      <c r="AZ212" s="176"/>
      <c r="BC212" s="183"/>
    </row>
    <row r="213" spans="52:55">
      <c r="AZ213" s="176"/>
      <c r="BC213" s="183"/>
    </row>
    <row r="214" spans="52:55">
      <c r="AZ214" s="176"/>
      <c r="BC214" s="183"/>
    </row>
    <row r="215" spans="52:55">
      <c r="AZ215" s="176"/>
      <c r="BC215" s="183"/>
    </row>
    <row r="216" spans="52:55">
      <c r="AZ216" s="176"/>
      <c r="BC216" s="183"/>
    </row>
  </sheetData>
  <printOptions horizontalCentered="1" gridLinesSet="0"/>
  <pageMargins left="0.25" right="0.25" top="0.7" bottom="0.37" header="0.5" footer="0.5"/>
  <pageSetup scale="83" orientation="landscape" r:id="rId1"/>
  <headerFooter alignWithMargins="0"/>
  <colBreaks count="5" manualBreakCount="5">
    <brk id="9" max="51" man="1"/>
    <brk id="29" max="51" man="1"/>
    <brk id="41" max="51" man="1"/>
    <brk id="58" max="51" man="1"/>
    <brk id="7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125</vt:i4>
      </vt:variant>
    </vt:vector>
  </HeadingPairs>
  <TitlesOfParts>
    <vt:vector size="139" baseType="lpstr">
      <vt:lpstr>Total Program Inputs</vt:lpstr>
      <vt:lpstr>Database Inputs</vt:lpstr>
      <vt:lpstr>Gas Input Table Summary</vt:lpstr>
      <vt:lpstr>Gas Costs</vt:lpstr>
      <vt:lpstr>Summary of Ratios</vt:lpstr>
      <vt:lpstr>Total Program</vt:lpstr>
      <vt:lpstr>Res .95+% Res Furnace - NEW</vt:lpstr>
      <vt:lpstr>Res .95+% Res Furnace - Replace</vt:lpstr>
      <vt:lpstr>Programmable Tstats - Tier 1</vt:lpstr>
      <vt:lpstr>Programmable Tstats - Tier 2</vt:lpstr>
      <vt:lpstr>Residential Energy Assessments</vt:lpstr>
      <vt:lpstr>Comm 95+% Furnace - NEW</vt:lpstr>
      <vt:lpstr>Comm 95+% Furnace - Replace</vt:lpstr>
      <vt:lpstr>Comm Custom</vt:lpstr>
      <vt:lpstr>'Comm 95+% Furnace - NEW'!\A</vt:lpstr>
      <vt:lpstr>'Comm 95+% Furnace - Replace'!\A</vt:lpstr>
      <vt:lpstr>'Comm Custom'!\A</vt:lpstr>
      <vt:lpstr>'Programmable Tstats - Tier 1'!\A</vt:lpstr>
      <vt:lpstr>'Programmable Tstats - Tier 2'!\A</vt:lpstr>
      <vt:lpstr>'Res .95+% Res Furnace - NEW'!\A</vt:lpstr>
      <vt:lpstr>'Res .95+% Res Furnace - Replace'!\A</vt:lpstr>
      <vt:lpstr>'Residential Energy Assessments'!\A</vt:lpstr>
      <vt:lpstr>'Total Program'!\A</vt:lpstr>
      <vt:lpstr>'Comm 95+% Furnace - NEW'!\B</vt:lpstr>
      <vt:lpstr>'Comm 95+% Furnace - Replace'!\B</vt:lpstr>
      <vt:lpstr>'Comm Custom'!\B</vt:lpstr>
      <vt:lpstr>'Programmable Tstats - Tier 1'!\B</vt:lpstr>
      <vt:lpstr>'Programmable Tstats - Tier 2'!\B</vt:lpstr>
      <vt:lpstr>'Res .95+% Res Furnace - NEW'!\B</vt:lpstr>
      <vt:lpstr>'Res .95+% Res Furnace - Replace'!\B</vt:lpstr>
      <vt:lpstr>'Residential Energy Assessments'!\B</vt:lpstr>
      <vt:lpstr>'Total Program'!\B</vt:lpstr>
      <vt:lpstr>'Comm 95+% Furnace - NEW'!\C</vt:lpstr>
      <vt:lpstr>'Comm 95+% Furnace - Replace'!\C</vt:lpstr>
      <vt:lpstr>'Comm Custom'!\C</vt:lpstr>
      <vt:lpstr>'Programmable Tstats - Tier 1'!\C</vt:lpstr>
      <vt:lpstr>'Programmable Tstats - Tier 2'!\C</vt:lpstr>
      <vt:lpstr>'Res .95+% Res Furnace - NEW'!\C</vt:lpstr>
      <vt:lpstr>'Res .95+% Res Furnace - Replace'!\C</vt:lpstr>
      <vt:lpstr>'Residential Energy Assessments'!\C</vt:lpstr>
      <vt:lpstr>'Total Program'!\C</vt:lpstr>
      <vt:lpstr>'Comm 95+% Furnace - NEW'!\D</vt:lpstr>
      <vt:lpstr>'Comm 95+% Furnace - Replace'!\D</vt:lpstr>
      <vt:lpstr>'Comm Custom'!\D</vt:lpstr>
      <vt:lpstr>'Programmable Tstats - Tier 1'!\D</vt:lpstr>
      <vt:lpstr>'Programmable Tstats - Tier 2'!\D</vt:lpstr>
      <vt:lpstr>'Res .95+% Res Furnace - NEW'!\D</vt:lpstr>
      <vt:lpstr>'Res .95+% Res Furnace - Replace'!\D</vt:lpstr>
      <vt:lpstr>'Residential Energy Assessments'!\D</vt:lpstr>
      <vt:lpstr>'Total Program'!\D</vt:lpstr>
      <vt:lpstr>'Comm 95+% Furnace - NEW'!\I</vt:lpstr>
      <vt:lpstr>'Comm 95+% Furnace - Replace'!\I</vt:lpstr>
      <vt:lpstr>'Comm Custom'!\I</vt:lpstr>
      <vt:lpstr>'Programmable Tstats - Tier 1'!\I</vt:lpstr>
      <vt:lpstr>'Programmable Tstats - Tier 2'!\I</vt:lpstr>
      <vt:lpstr>'Res .95+% Res Furnace - NEW'!\I</vt:lpstr>
      <vt:lpstr>'Res .95+% Res Furnace - Replace'!\I</vt:lpstr>
      <vt:lpstr>'Residential Energy Assessments'!\I</vt:lpstr>
      <vt:lpstr>'Total Program'!\I</vt:lpstr>
      <vt:lpstr>'Comm 95+% Furnace - NEW'!\J</vt:lpstr>
      <vt:lpstr>'Comm 95+% Furnace - Replace'!\J</vt:lpstr>
      <vt:lpstr>'Comm Custom'!\J</vt:lpstr>
      <vt:lpstr>'Programmable Tstats - Tier 1'!\J</vt:lpstr>
      <vt:lpstr>'Programmable Tstats - Tier 2'!\J</vt:lpstr>
      <vt:lpstr>'Res .95+% Res Furnace - NEW'!\J</vt:lpstr>
      <vt:lpstr>'Res .95+% Res Furnace - Replace'!\J</vt:lpstr>
      <vt:lpstr>'Residential Energy Assessments'!\J</vt:lpstr>
      <vt:lpstr>'Total Program'!\J</vt:lpstr>
      <vt:lpstr>'Comm 95+% Furnace - NEW'!\P</vt:lpstr>
      <vt:lpstr>'Comm 95+% Furnace - Replace'!\P</vt:lpstr>
      <vt:lpstr>'Comm Custom'!\P</vt:lpstr>
      <vt:lpstr>'Programmable Tstats - Tier 1'!\P</vt:lpstr>
      <vt:lpstr>'Programmable Tstats - Tier 2'!\P</vt:lpstr>
      <vt:lpstr>'Res .95+% Res Furnace - NEW'!\P</vt:lpstr>
      <vt:lpstr>'Res .95+% Res Furnace - Replace'!\P</vt:lpstr>
      <vt:lpstr>'Residential Energy Assessments'!\P</vt:lpstr>
      <vt:lpstr>'Total Program'!\P</vt:lpstr>
      <vt:lpstr>'Comm 95+% Furnace - NEW'!\Q</vt:lpstr>
      <vt:lpstr>'Comm 95+% Furnace - Replace'!\Q</vt:lpstr>
      <vt:lpstr>'Comm Custom'!\Q</vt:lpstr>
      <vt:lpstr>'Programmable Tstats - Tier 1'!\Q</vt:lpstr>
      <vt:lpstr>'Programmable Tstats - Tier 2'!\Q</vt:lpstr>
      <vt:lpstr>'Res .95+% Res Furnace - NEW'!\Q</vt:lpstr>
      <vt:lpstr>'Res .95+% Res Furnace - Replace'!\Q</vt:lpstr>
      <vt:lpstr>'Residential Energy Assessments'!\Q</vt:lpstr>
      <vt:lpstr>'Total Program'!\Q</vt:lpstr>
      <vt:lpstr>'Comm 95+% Furnace - NEW'!\R</vt:lpstr>
      <vt:lpstr>'Comm 95+% Furnace - Replace'!\R</vt:lpstr>
      <vt:lpstr>'Comm Custom'!\R</vt:lpstr>
      <vt:lpstr>'Programmable Tstats - Tier 1'!\R</vt:lpstr>
      <vt:lpstr>'Programmable Tstats - Tier 2'!\R</vt:lpstr>
      <vt:lpstr>'Res .95+% Res Furnace - NEW'!\R</vt:lpstr>
      <vt:lpstr>'Res .95+% Res Furnace - Replace'!\R</vt:lpstr>
      <vt:lpstr>'Residential Energy Assessments'!\R</vt:lpstr>
      <vt:lpstr>'Total Program'!\R</vt:lpstr>
      <vt:lpstr>'Comm 95+% Furnace - NEW'!\S</vt:lpstr>
      <vt:lpstr>'Comm 95+% Furnace - Replace'!\S</vt:lpstr>
      <vt:lpstr>'Comm Custom'!\S</vt:lpstr>
      <vt:lpstr>'Programmable Tstats - Tier 1'!\S</vt:lpstr>
      <vt:lpstr>'Programmable Tstats - Tier 2'!\S</vt:lpstr>
      <vt:lpstr>'Res .95+% Res Furnace - NEW'!\S</vt:lpstr>
      <vt:lpstr>'Res .95+% Res Furnace - Replace'!\S</vt:lpstr>
      <vt:lpstr>'Residential Energy Assessments'!\S</vt:lpstr>
      <vt:lpstr>'Total Program'!\S</vt:lpstr>
      <vt:lpstr>'Comm 95+% Furnace - NEW'!\X</vt:lpstr>
      <vt:lpstr>'Comm 95+% Furnace - Replace'!\X</vt:lpstr>
      <vt:lpstr>'Comm Custom'!\X</vt:lpstr>
      <vt:lpstr>'Programmable Tstats - Tier 1'!\X</vt:lpstr>
      <vt:lpstr>'Programmable Tstats - Tier 2'!\X</vt:lpstr>
      <vt:lpstr>'Res .95+% Res Furnace - NEW'!\X</vt:lpstr>
      <vt:lpstr>'Res .95+% Res Furnace - Replace'!\X</vt:lpstr>
      <vt:lpstr>'Residential Energy Assessments'!\X</vt:lpstr>
      <vt:lpstr>'Total Program'!\X</vt:lpstr>
      <vt:lpstr>'Comm 95+% Furnace - NEW'!_A</vt:lpstr>
      <vt:lpstr>'Comm 95+% Furnace - Replace'!_A</vt:lpstr>
      <vt:lpstr>'Comm Custom'!_A</vt:lpstr>
      <vt:lpstr>'Programmable Tstats - Tier 1'!_A</vt:lpstr>
      <vt:lpstr>'Programmable Tstats - Tier 2'!_A</vt:lpstr>
      <vt:lpstr>'Res .95+% Res Furnace - NEW'!_A</vt:lpstr>
      <vt:lpstr>'Res .95+% Res Furnace - Replace'!_A</vt:lpstr>
      <vt:lpstr>'Residential Energy Assessments'!_A</vt:lpstr>
      <vt:lpstr>'Total Program'!_A</vt:lpstr>
      <vt:lpstr>'Comm 95+% Furnace - NEW'!Print_Area</vt:lpstr>
      <vt:lpstr>'Comm 95+% Furnace - Replace'!Print_Area</vt:lpstr>
      <vt:lpstr>'Comm Custom'!Print_Area</vt:lpstr>
      <vt:lpstr>'Database Inputs'!Print_Area</vt:lpstr>
      <vt:lpstr>'Gas Costs'!Print_Area</vt:lpstr>
      <vt:lpstr>'Gas Input Table Summary'!Print_Area</vt:lpstr>
      <vt:lpstr>'Programmable Tstats - Tier 1'!Print_Area</vt:lpstr>
      <vt:lpstr>'Programmable Tstats - Tier 2'!Print_Area</vt:lpstr>
      <vt:lpstr>'Res .95+% Res Furnace - NEW'!Print_Area</vt:lpstr>
      <vt:lpstr>'Res .95+% Res Furnace - Replace'!Print_Area</vt:lpstr>
      <vt:lpstr>'Residential Energy Assessments'!Print_Area</vt:lpstr>
      <vt:lpstr>'Summary of Ratios'!Print_Area</vt:lpstr>
      <vt:lpstr>'Total Program'!Print_Area</vt:lpstr>
      <vt:lpstr>'Total Program Inputs'!Print_Area</vt:lpstr>
      <vt:lpstr>'Database Inputs'!Print_Titles</vt:lpstr>
      <vt:lpstr>'Gas Input Table Summary'!Print_Titles</vt:lpstr>
      <vt:lpstr>'Summary of Ratios'!Print_Titles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Bensen, Nathan</dc:creator>
  <cp:lastModifiedBy>Douglas, Tina  (PUC)</cp:lastModifiedBy>
  <dcterms:created xsi:type="dcterms:W3CDTF">2019-02-13T18:24:34Z</dcterms:created>
  <dcterms:modified xsi:type="dcterms:W3CDTF">2019-02-20T20:42:51Z</dcterms:modified>
</cp:coreProperties>
</file>