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Planning &amp; Analysis\2013-2017 South Dakota Results\2017 PY Exhibits &amp; Results\Unlinked\"/>
    </mc:Choice>
  </mc:AlternateContent>
  <bookViews>
    <workbookView xWindow="1455" yWindow="480" windowWidth="21450" windowHeight="9735" tabRatio="852"/>
  </bookViews>
  <sheets>
    <sheet name="Electric Summary" sheetId="43" r:id="rId1"/>
    <sheet name="Gas Summary" sheetId="49" r:id="rId2"/>
    <sheet name="Residential Equipment - Elec" sheetId="1" r:id="rId3"/>
    <sheet name="Residential Audit - Elec" sheetId="38" r:id="rId4"/>
    <sheet name="Residential L.M. - Elec" sheetId="37" r:id="rId5"/>
    <sheet name="Residential Recycling - Elec" sheetId="39" r:id="rId6"/>
    <sheet name="Nonresidential Equipment - Elec" sheetId="40" r:id="rId7"/>
    <sheet name="Nonresidential Audit - Elec" sheetId="42" r:id="rId8"/>
    <sheet name="Nonresidential Custom - Elec" sheetId="41" r:id="rId9"/>
    <sheet name="Residential Equipment - Gas" sheetId="44" r:id="rId10"/>
    <sheet name="Residential Audit - Gas" sheetId="45" r:id="rId11"/>
    <sheet name="Nonresidential Equipment - Gas" sheetId="46" r:id="rId12"/>
    <sheet name="Nonresidential Audit - Gas" sheetId="48" r:id="rId13"/>
    <sheet name="Nonresidential Custom - Gas" sheetId="47" r:id="rId14"/>
  </sheets>
  <calcPr calcId="152511"/>
</workbook>
</file>

<file path=xl/calcChain.xml><?xml version="1.0" encoding="utf-8"?>
<calcChain xmlns="http://schemas.openxmlformats.org/spreadsheetml/2006/main">
  <c r="B54" i="1" l="1"/>
  <c r="B55" i="1"/>
  <c r="E13" i="37" l="1"/>
  <c r="F13" i="37"/>
  <c r="G13" i="37"/>
  <c r="D13" i="37"/>
  <c r="J53" i="49"/>
  <c r="I53" i="49"/>
  <c r="H53" i="49"/>
  <c r="G53" i="49"/>
  <c r="F53" i="49"/>
  <c r="E53" i="49"/>
  <c r="D53" i="49"/>
  <c r="C53" i="49"/>
  <c r="B53" i="49"/>
  <c r="J52" i="49"/>
  <c r="I52" i="49"/>
  <c r="H52" i="49"/>
  <c r="G52" i="49"/>
  <c r="F52" i="49"/>
  <c r="E52" i="49"/>
  <c r="D52" i="49"/>
  <c r="C52" i="49"/>
  <c r="B52" i="49"/>
  <c r="J51" i="49"/>
  <c r="I51" i="49"/>
  <c r="H51" i="49"/>
  <c r="G51" i="49"/>
  <c r="F51" i="49"/>
  <c r="E51" i="49"/>
  <c r="D51" i="49"/>
  <c r="C51" i="49"/>
  <c r="B51" i="49"/>
  <c r="J50" i="49"/>
  <c r="I50" i="49"/>
  <c r="H50" i="49"/>
  <c r="G50" i="49"/>
  <c r="F50" i="49"/>
  <c r="E50" i="49"/>
  <c r="D50" i="49"/>
  <c r="C50" i="49"/>
  <c r="B50" i="49"/>
  <c r="J49" i="49"/>
  <c r="I49" i="49"/>
  <c r="H49" i="49"/>
  <c r="G49" i="49"/>
  <c r="F49" i="49"/>
  <c r="E49" i="49"/>
  <c r="D49" i="49"/>
  <c r="C49" i="49"/>
  <c r="B49" i="49"/>
  <c r="J48" i="49"/>
  <c r="I48" i="49"/>
  <c r="H48" i="49"/>
  <c r="G48" i="49"/>
  <c r="F48" i="49"/>
  <c r="E48" i="49"/>
  <c r="D48" i="49"/>
  <c r="C48" i="49"/>
  <c r="B48" i="49"/>
  <c r="J47" i="49"/>
  <c r="I47" i="49"/>
  <c r="H47" i="49"/>
  <c r="G47" i="49"/>
  <c r="F47" i="49"/>
  <c r="E47" i="49"/>
  <c r="D47" i="49"/>
  <c r="C47" i="49"/>
  <c r="B47" i="49"/>
  <c r="J46" i="49"/>
  <c r="I46" i="49"/>
  <c r="H46" i="49"/>
  <c r="G46" i="49"/>
  <c r="F46" i="49"/>
  <c r="E46" i="49"/>
  <c r="D46" i="49"/>
  <c r="C46" i="49"/>
  <c r="B46" i="49"/>
  <c r="J45" i="49"/>
  <c r="I45" i="49"/>
  <c r="H45" i="49"/>
  <c r="G45" i="49"/>
  <c r="F45" i="49"/>
  <c r="E45" i="49"/>
  <c r="D45" i="49"/>
  <c r="C45" i="49"/>
  <c r="B45" i="49"/>
  <c r="J44" i="49"/>
  <c r="I44" i="49"/>
  <c r="H44" i="49"/>
  <c r="G44" i="49"/>
  <c r="F44" i="49"/>
  <c r="E44" i="49"/>
  <c r="D44" i="49"/>
  <c r="C44" i="49"/>
  <c r="B44" i="49"/>
  <c r="J43" i="49"/>
  <c r="I43" i="49"/>
  <c r="H43" i="49"/>
  <c r="G43" i="49"/>
  <c r="F43" i="49"/>
  <c r="E43" i="49"/>
  <c r="D43" i="49"/>
  <c r="C43" i="49"/>
  <c r="B43" i="49"/>
  <c r="J42" i="49"/>
  <c r="I42" i="49"/>
  <c r="H42" i="49"/>
  <c r="G42" i="49"/>
  <c r="F42" i="49"/>
  <c r="E42" i="49"/>
  <c r="D42" i="49"/>
  <c r="C42" i="49"/>
  <c r="B42" i="49"/>
  <c r="J41" i="49"/>
  <c r="I41" i="49"/>
  <c r="H41" i="49"/>
  <c r="G41" i="49"/>
  <c r="F41" i="49"/>
  <c r="E41" i="49"/>
  <c r="D41" i="49"/>
  <c r="C41" i="49"/>
  <c r="B41" i="49"/>
  <c r="J40" i="49"/>
  <c r="I40" i="49"/>
  <c r="H40" i="49"/>
  <c r="G40" i="49"/>
  <c r="F40" i="49"/>
  <c r="E40" i="49"/>
  <c r="D40" i="49"/>
  <c r="C40" i="49"/>
  <c r="B40" i="49"/>
  <c r="J39" i="49"/>
  <c r="I39" i="49"/>
  <c r="H39" i="49"/>
  <c r="G39" i="49"/>
  <c r="F39" i="49"/>
  <c r="E39" i="49"/>
  <c r="D39" i="49"/>
  <c r="C39" i="49"/>
  <c r="B39" i="49"/>
  <c r="J38" i="49"/>
  <c r="I38" i="49"/>
  <c r="H38" i="49"/>
  <c r="G38" i="49"/>
  <c r="F38" i="49"/>
  <c r="E38" i="49"/>
  <c r="D38" i="49"/>
  <c r="C38" i="49"/>
  <c r="B38" i="49"/>
  <c r="J37" i="49"/>
  <c r="I37" i="49"/>
  <c r="H37" i="49"/>
  <c r="G37" i="49"/>
  <c r="F37" i="49"/>
  <c r="E37" i="49"/>
  <c r="D37" i="49"/>
  <c r="C37" i="49"/>
  <c r="B37" i="49"/>
  <c r="J36" i="49"/>
  <c r="I36" i="49"/>
  <c r="H36" i="49"/>
  <c r="G36" i="49"/>
  <c r="F36" i="49"/>
  <c r="E36" i="49"/>
  <c r="D36" i="49"/>
  <c r="C36" i="49"/>
  <c r="B36" i="49"/>
  <c r="J35" i="49"/>
  <c r="I35" i="49"/>
  <c r="H35" i="49"/>
  <c r="G35" i="49"/>
  <c r="F35" i="49"/>
  <c r="E35" i="49"/>
  <c r="D35" i="49"/>
  <c r="C35" i="49"/>
  <c r="B35" i="49"/>
  <c r="J34" i="49"/>
  <c r="I34" i="49"/>
  <c r="H34" i="49"/>
  <c r="G34" i="49"/>
  <c r="F34" i="49"/>
  <c r="E34" i="49"/>
  <c r="D34" i="49"/>
  <c r="C34" i="49"/>
  <c r="B34" i="49"/>
  <c r="J33" i="49"/>
  <c r="I33" i="49"/>
  <c r="H33" i="49"/>
  <c r="G33" i="49"/>
  <c r="F33" i="49"/>
  <c r="E33" i="49"/>
  <c r="D33" i="49"/>
  <c r="C33" i="49"/>
  <c r="B33" i="49"/>
  <c r="J32" i="49"/>
  <c r="I32" i="49"/>
  <c r="H32" i="49"/>
  <c r="G32" i="49"/>
  <c r="F32" i="49"/>
  <c r="E32" i="49"/>
  <c r="D32" i="49"/>
  <c r="C32" i="49"/>
  <c r="B32" i="49"/>
  <c r="J31" i="49"/>
  <c r="I31" i="49"/>
  <c r="H31" i="49"/>
  <c r="G31" i="49"/>
  <c r="F31" i="49"/>
  <c r="E31" i="49"/>
  <c r="D31" i="49"/>
  <c r="C31" i="49"/>
  <c r="B31" i="49"/>
  <c r="J30" i="49"/>
  <c r="I30" i="49"/>
  <c r="H30" i="49"/>
  <c r="G30" i="49"/>
  <c r="F30" i="49"/>
  <c r="E30" i="49"/>
  <c r="D30" i="49"/>
  <c r="C30" i="49"/>
  <c r="B30" i="49"/>
  <c r="J29" i="49"/>
  <c r="I29" i="49"/>
  <c r="H29" i="49"/>
  <c r="G29" i="49"/>
  <c r="F29" i="49"/>
  <c r="E29" i="49"/>
  <c r="D29" i="49"/>
  <c r="C29" i="49"/>
  <c r="B29" i="49"/>
  <c r="J28" i="49"/>
  <c r="I28" i="49"/>
  <c r="H28" i="49"/>
  <c r="G28" i="49"/>
  <c r="F28" i="49"/>
  <c r="E28" i="49"/>
  <c r="D28" i="49"/>
  <c r="C28" i="49"/>
  <c r="B28" i="49"/>
  <c r="J27" i="49"/>
  <c r="I27" i="49"/>
  <c r="H27" i="49"/>
  <c r="G27" i="49"/>
  <c r="F27" i="49"/>
  <c r="E27" i="49"/>
  <c r="D27" i="49"/>
  <c r="C27" i="49"/>
  <c r="B27" i="49"/>
  <c r="J26" i="49"/>
  <c r="I26" i="49"/>
  <c r="H26" i="49"/>
  <c r="G26" i="49"/>
  <c r="F26" i="49"/>
  <c r="E26" i="49"/>
  <c r="D26" i="49"/>
  <c r="C26" i="49"/>
  <c r="B26" i="49"/>
  <c r="J25" i="49"/>
  <c r="I25" i="49"/>
  <c r="H25" i="49"/>
  <c r="G25" i="49"/>
  <c r="F25" i="49"/>
  <c r="E25" i="49"/>
  <c r="D25" i="49"/>
  <c r="C25" i="49"/>
  <c r="B25" i="49"/>
  <c r="J24" i="49"/>
  <c r="I24" i="49"/>
  <c r="H24" i="49"/>
  <c r="G24" i="49"/>
  <c r="F24" i="49"/>
  <c r="E24" i="49"/>
  <c r="D24" i="49"/>
  <c r="C24" i="49"/>
  <c r="B24" i="49"/>
  <c r="C9" i="49"/>
  <c r="J55" i="48"/>
  <c r="I55" i="48"/>
  <c r="H55" i="48"/>
  <c r="G55" i="48"/>
  <c r="F55" i="48"/>
  <c r="E55" i="48"/>
  <c r="D55" i="48"/>
  <c r="C55" i="48"/>
  <c r="B55" i="48"/>
  <c r="J54" i="48"/>
  <c r="I54" i="48"/>
  <c r="H54" i="48"/>
  <c r="G54" i="48"/>
  <c r="F54" i="48"/>
  <c r="E54" i="48"/>
  <c r="D54" i="48"/>
  <c r="C54" i="48"/>
  <c r="B54" i="48"/>
  <c r="J55" i="47"/>
  <c r="I55" i="47"/>
  <c r="H55" i="47"/>
  <c r="G55" i="47"/>
  <c r="F55" i="47"/>
  <c r="E55" i="47"/>
  <c r="D55" i="47"/>
  <c r="C55" i="47"/>
  <c r="B55" i="47"/>
  <c r="J54" i="47"/>
  <c r="I54" i="47"/>
  <c r="H54" i="47"/>
  <c r="G54" i="47"/>
  <c r="F54" i="47"/>
  <c r="E54" i="47"/>
  <c r="D54" i="47"/>
  <c r="C54" i="47"/>
  <c r="B54" i="47"/>
  <c r="J55" i="46"/>
  <c r="I55" i="46"/>
  <c r="H55" i="46"/>
  <c r="G55" i="46"/>
  <c r="F55" i="46"/>
  <c r="E55" i="46"/>
  <c r="D55" i="46"/>
  <c r="C55" i="46"/>
  <c r="B55" i="46"/>
  <c r="J54" i="46"/>
  <c r="I54" i="46"/>
  <c r="H54" i="46"/>
  <c r="G54" i="46"/>
  <c r="F54" i="46"/>
  <c r="E54" i="46"/>
  <c r="D54" i="46"/>
  <c r="C54" i="46"/>
  <c r="B54" i="46"/>
  <c r="J55" i="45"/>
  <c r="I55" i="45"/>
  <c r="H55" i="45"/>
  <c r="G55" i="45"/>
  <c r="F55" i="45"/>
  <c r="E55" i="45"/>
  <c r="D55" i="45"/>
  <c r="C55" i="45"/>
  <c r="B55" i="45"/>
  <c r="J54" i="45"/>
  <c r="I54" i="45"/>
  <c r="H54" i="45"/>
  <c r="G54" i="45"/>
  <c r="F54" i="45"/>
  <c r="E54" i="45"/>
  <c r="D54" i="45"/>
  <c r="C54" i="45"/>
  <c r="B54" i="45"/>
  <c r="E13" i="47" l="1"/>
  <c r="E13" i="46"/>
  <c r="D13" i="48"/>
  <c r="F13" i="45"/>
  <c r="B55" i="49"/>
  <c r="D55" i="49"/>
  <c r="F55" i="49"/>
  <c r="H55" i="49"/>
  <c r="J54" i="49"/>
  <c r="E13" i="45"/>
  <c r="G13" i="45"/>
  <c r="G13" i="46"/>
  <c r="G13" i="47"/>
  <c r="G13" i="48"/>
  <c r="F13" i="46"/>
  <c r="F13" i="47"/>
  <c r="F13" i="48"/>
  <c r="F54" i="49"/>
  <c r="D13" i="47"/>
  <c r="E13" i="48"/>
  <c r="D13" i="46"/>
  <c r="B54" i="49"/>
  <c r="J55" i="49"/>
  <c r="D13" i="45"/>
  <c r="D54" i="49"/>
  <c r="H54" i="49"/>
  <c r="C54" i="49"/>
  <c r="E54" i="49"/>
  <c r="G54" i="49"/>
  <c r="I54" i="49"/>
  <c r="C55" i="49"/>
  <c r="E55" i="49"/>
  <c r="G55" i="49"/>
  <c r="I55" i="49"/>
  <c r="D13" i="49" l="1"/>
  <c r="F13" i="49"/>
  <c r="E13" i="49"/>
  <c r="G13" i="49"/>
  <c r="J55" i="44" l="1"/>
  <c r="I55" i="44"/>
  <c r="H55" i="44"/>
  <c r="G55" i="44"/>
  <c r="F55" i="44"/>
  <c r="E55" i="44"/>
  <c r="D55" i="44"/>
  <c r="C55" i="44"/>
  <c r="B55" i="44"/>
  <c r="J54" i="44"/>
  <c r="I54" i="44"/>
  <c r="H54" i="44"/>
  <c r="G54" i="44"/>
  <c r="F54" i="44"/>
  <c r="E54" i="44"/>
  <c r="D54" i="44"/>
  <c r="C54" i="44"/>
  <c r="B54" i="44"/>
  <c r="I53" i="43"/>
  <c r="H53" i="43"/>
  <c r="G53" i="43"/>
  <c r="F53" i="43"/>
  <c r="E53" i="43"/>
  <c r="D53" i="43"/>
  <c r="C53" i="43"/>
  <c r="B53" i="43"/>
  <c r="I52" i="43"/>
  <c r="H52" i="43"/>
  <c r="G52" i="43"/>
  <c r="F52" i="43"/>
  <c r="E52" i="43"/>
  <c r="D52" i="43"/>
  <c r="C52" i="43"/>
  <c r="B52" i="43"/>
  <c r="I51" i="43"/>
  <c r="H51" i="43"/>
  <c r="G51" i="43"/>
  <c r="F51" i="43"/>
  <c r="E51" i="43"/>
  <c r="D51" i="43"/>
  <c r="C51" i="43"/>
  <c r="B51" i="43"/>
  <c r="I50" i="43"/>
  <c r="H50" i="43"/>
  <c r="G50" i="43"/>
  <c r="F50" i="43"/>
  <c r="E50" i="43"/>
  <c r="D50" i="43"/>
  <c r="C50" i="43"/>
  <c r="B50" i="43"/>
  <c r="I49" i="43"/>
  <c r="H49" i="43"/>
  <c r="G49" i="43"/>
  <c r="F49" i="43"/>
  <c r="E49" i="43"/>
  <c r="D49" i="43"/>
  <c r="C49" i="43"/>
  <c r="B49" i="43"/>
  <c r="I48" i="43"/>
  <c r="H48" i="43"/>
  <c r="G48" i="43"/>
  <c r="F48" i="43"/>
  <c r="E48" i="43"/>
  <c r="D48" i="43"/>
  <c r="C48" i="43"/>
  <c r="B48" i="43"/>
  <c r="I47" i="43"/>
  <c r="H47" i="43"/>
  <c r="G47" i="43"/>
  <c r="F47" i="43"/>
  <c r="E47" i="43"/>
  <c r="D47" i="43"/>
  <c r="C47" i="43"/>
  <c r="B47" i="43"/>
  <c r="I46" i="43"/>
  <c r="H46" i="43"/>
  <c r="G46" i="43"/>
  <c r="F46" i="43"/>
  <c r="E46" i="43"/>
  <c r="D46" i="43"/>
  <c r="C46" i="43"/>
  <c r="B46" i="43"/>
  <c r="I45" i="43"/>
  <c r="H45" i="43"/>
  <c r="G45" i="43"/>
  <c r="F45" i="43"/>
  <c r="E45" i="43"/>
  <c r="D45" i="43"/>
  <c r="C45" i="43"/>
  <c r="B45" i="43"/>
  <c r="I44" i="43"/>
  <c r="H44" i="43"/>
  <c r="G44" i="43"/>
  <c r="F44" i="43"/>
  <c r="E44" i="43"/>
  <c r="D44" i="43"/>
  <c r="C44" i="43"/>
  <c r="B44" i="43"/>
  <c r="I43" i="43"/>
  <c r="H43" i="43"/>
  <c r="G43" i="43"/>
  <c r="F43" i="43"/>
  <c r="E43" i="43"/>
  <c r="D43" i="43"/>
  <c r="C43" i="43"/>
  <c r="B43" i="43"/>
  <c r="I42" i="43"/>
  <c r="H42" i="43"/>
  <c r="G42" i="43"/>
  <c r="F42" i="43"/>
  <c r="E42" i="43"/>
  <c r="D42" i="43"/>
  <c r="C42" i="43"/>
  <c r="B42" i="43"/>
  <c r="I41" i="43"/>
  <c r="H41" i="43"/>
  <c r="G41" i="43"/>
  <c r="F41" i="43"/>
  <c r="E41" i="43"/>
  <c r="D41" i="43"/>
  <c r="C41" i="43"/>
  <c r="B41" i="43"/>
  <c r="I40" i="43"/>
  <c r="H40" i="43"/>
  <c r="G40" i="43"/>
  <c r="F40" i="43"/>
  <c r="E40" i="43"/>
  <c r="D40" i="43"/>
  <c r="C40" i="43"/>
  <c r="B40" i="43"/>
  <c r="I39" i="43"/>
  <c r="H39" i="43"/>
  <c r="G39" i="43"/>
  <c r="F39" i="43"/>
  <c r="E39" i="43"/>
  <c r="D39" i="43"/>
  <c r="C39" i="43"/>
  <c r="B39" i="43"/>
  <c r="I38" i="43"/>
  <c r="H38" i="43"/>
  <c r="G38" i="43"/>
  <c r="F38" i="43"/>
  <c r="E38" i="43"/>
  <c r="D38" i="43"/>
  <c r="C38" i="43"/>
  <c r="B38" i="43"/>
  <c r="I37" i="43"/>
  <c r="H37" i="43"/>
  <c r="G37" i="43"/>
  <c r="F37" i="43"/>
  <c r="E37" i="43"/>
  <c r="D37" i="43"/>
  <c r="C37" i="43"/>
  <c r="B37" i="43"/>
  <c r="I36" i="43"/>
  <c r="H36" i="43"/>
  <c r="G36" i="43"/>
  <c r="F36" i="43"/>
  <c r="E36" i="43"/>
  <c r="D36" i="43"/>
  <c r="C36" i="43"/>
  <c r="B36" i="43"/>
  <c r="I35" i="43"/>
  <c r="H35" i="43"/>
  <c r="G35" i="43"/>
  <c r="F35" i="43"/>
  <c r="E35" i="43"/>
  <c r="D35" i="43"/>
  <c r="C35" i="43"/>
  <c r="B35" i="43"/>
  <c r="I34" i="43"/>
  <c r="H34" i="43"/>
  <c r="G34" i="43"/>
  <c r="F34" i="43"/>
  <c r="E34" i="43"/>
  <c r="D34" i="43"/>
  <c r="C34" i="43"/>
  <c r="B34" i="43"/>
  <c r="I33" i="43"/>
  <c r="H33" i="43"/>
  <c r="G33" i="43"/>
  <c r="F33" i="43"/>
  <c r="E33" i="43"/>
  <c r="D33" i="43"/>
  <c r="C33" i="43"/>
  <c r="B33" i="43"/>
  <c r="I32" i="43"/>
  <c r="H32" i="43"/>
  <c r="G32" i="43"/>
  <c r="F32" i="43"/>
  <c r="E32" i="43"/>
  <c r="D32" i="43"/>
  <c r="C32" i="43"/>
  <c r="B32" i="43"/>
  <c r="I31" i="43"/>
  <c r="H31" i="43"/>
  <c r="G31" i="43"/>
  <c r="F31" i="43"/>
  <c r="E31" i="43"/>
  <c r="D31" i="43"/>
  <c r="C31" i="43"/>
  <c r="B31" i="43"/>
  <c r="I30" i="43"/>
  <c r="H30" i="43"/>
  <c r="G30" i="43"/>
  <c r="F30" i="43"/>
  <c r="E30" i="43"/>
  <c r="D30" i="43"/>
  <c r="C30" i="43"/>
  <c r="B30" i="43"/>
  <c r="I29" i="43"/>
  <c r="H29" i="43"/>
  <c r="G29" i="43"/>
  <c r="F29" i="43"/>
  <c r="E29" i="43"/>
  <c r="D29" i="43"/>
  <c r="C29" i="43"/>
  <c r="B29" i="43"/>
  <c r="I28" i="43"/>
  <c r="H28" i="43"/>
  <c r="G28" i="43"/>
  <c r="F28" i="43"/>
  <c r="E28" i="43"/>
  <c r="D28" i="43"/>
  <c r="C28" i="43"/>
  <c r="B28" i="43"/>
  <c r="I27" i="43"/>
  <c r="H27" i="43"/>
  <c r="G27" i="43"/>
  <c r="F27" i="43"/>
  <c r="E27" i="43"/>
  <c r="D27" i="43"/>
  <c r="C27" i="43"/>
  <c r="B27" i="43"/>
  <c r="I26" i="43"/>
  <c r="H26" i="43"/>
  <c r="G26" i="43"/>
  <c r="F26" i="43"/>
  <c r="E26" i="43"/>
  <c r="D26" i="43"/>
  <c r="C26" i="43"/>
  <c r="B26" i="43"/>
  <c r="I25" i="43"/>
  <c r="H25" i="43"/>
  <c r="G25" i="43"/>
  <c r="F25" i="43"/>
  <c r="E25" i="43"/>
  <c r="D25" i="43"/>
  <c r="C25" i="43"/>
  <c r="B25" i="43"/>
  <c r="I24" i="43"/>
  <c r="H24" i="43"/>
  <c r="G24" i="43"/>
  <c r="F24" i="43"/>
  <c r="E24" i="43"/>
  <c r="D24" i="43"/>
  <c r="C24" i="43"/>
  <c r="B24" i="43"/>
  <c r="I55" i="42"/>
  <c r="H55" i="42"/>
  <c r="G55" i="42"/>
  <c r="F55" i="42"/>
  <c r="E55" i="42"/>
  <c r="D55" i="42"/>
  <c r="C55" i="42"/>
  <c r="B55" i="42"/>
  <c r="I54" i="42"/>
  <c r="H54" i="42"/>
  <c r="G54" i="42"/>
  <c r="F54" i="42"/>
  <c r="E54" i="42"/>
  <c r="D54" i="42"/>
  <c r="C54" i="42"/>
  <c r="B54" i="42"/>
  <c r="I55" i="41"/>
  <c r="H55" i="41"/>
  <c r="G55" i="41"/>
  <c r="F55" i="41"/>
  <c r="E55" i="41"/>
  <c r="D55" i="41"/>
  <c r="C55" i="41"/>
  <c r="B55" i="41"/>
  <c r="I54" i="41"/>
  <c r="H54" i="41"/>
  <c r="G54" i="41"/>
  <c r="F54" i="41"/>
  <c r="E54" i="41"/>
  <c r="D54" i="41"/>
  <c r="C54" i="41"/>
  <c r="B54" i="41"/>
  <c r="I55" i="40"/>
  <c r="H55" i="40"/>
  <c r="G55" i="40"/>
  <c r="F55" i="40"/>
  <c r="E55" i="40"/>
  <c r="D55" i="40"/>
  <c r="C55" i="40"/>
  <c r="B55" i="40"/>
  <c r="I54" i="40"/>
  <c r="H54" i="40"/>
  <c r="G54" i="40"/>
  <c r="F54" i="40"/>
  <c r="E54" i="40"/>
  <c r="D54" i="40"/>
  <c r="C54" i="40"/>
  <c r="B54" i="40"/>
  <c r="I55" i="39"/>
  <c r="H55" i="39"/>
  <c r="G55" i="39"/>
  <c r="F55" i="39"/>
  <c r="E55" i="39"/>
  <c r="D55" i="39"/>
  <c r="C55" i="39"/>
  <c r="B55" i="39"/>
  <c r="I54" i="39"/>
  <c r="H54" i="39"/>
  <c r="G54" i="39"/>
  <c r="F54" i="39"/>
  <c r="E54" i="39"/>
  <c r="D54" i="39"/>
  <c r="C54" i="39"/>
  <c r="B54" i="39"/>
  <c r="I55" i="38"/>
  <c r="H55" i="38"/>
  <c r="G55" i="38"/>
  <c r="F55" i="38"/>
  <c r="E55" i="38"/>
  <c r="D55" i="38"/>
  <c r="C55" i="38"/>
  <c r="B55" i="38"/>
  <c r="I54" i="38"/>
  <c r="H54" i="38"/>
  <c r="G54" i="38"/>
  <c r="F54" i="38"/>
  <c r="E54" i="38"/>
  <c r="D54" i="38"/>
  <c r="C54" i="38"/>
  <c r="B54" i="38"/>
  <c r="I55" i="1"/>
  <c r="I54" i="1"/>
  <c r="G13" i="44" l="1"/>
  <c r="E13" i="41"/>
  <c r="E13" i="38"/>
  <c r="F13" i="40"/>
  <c r="F13" i="39"/>
  <c r="F13" i="41"/>
  <c r="D13" i="39"/>
  <c r="F13" i="42"/>
  <c r="D55" i="43"/>
  <c r="F55" i="43"/>
  <c r="H55" i="43"/>
  <c r="E13" i="39"/>
  <c r="E13" i="40"/>
  <c r="D13" i="42"/>
  <c r="F13" i="44"/>
  <c r="E13" i="44"/>
  <c r="D13" i="40"/>
  <c r="D54" i="43"/>
  <c r="H54" i="43"/>
  <c r="F54" i="43"/>
  <c r="C55" i="43"/>
  <c r="E55" i="43"/>
  <c r="G55" i="43"/>
  <c r="I55" i="43"/>
  <c r="E13" i="42"/>
  <c r="F13" i="38"/>
  <c r="D13" i="44"/>
  <c r="C54" i="43"/>
  <c r="E54" i="43"/>
  <c r="G54" i="43"/>
  <c r="I54" i="43"/>
  <c r="B55" i="43"/>
  <c r="B54" i="43"/>
  <c r="D13" i="41"/>
  <c r="D13" i="38"/>
  <c r="D13" i="43" l="1"/>
  <c r="E13" i="43"/>
  <c r="H55" i="1" l="1"/>
  <c r="G55" i="1"/>
  <c r="F55" i="1"/>
  <c r="E55" i="1"/>
  <c r="D55" i="1"/>
  <c r="C55" i="1"/>
  <c r="H54" i="1"/>
  <c r="G54" i="1"/>
  <c r="F54" i="1"/>
  <c r="E54" i="1"/>
  <c r="D54" i="1"/>
  <c r="C54" i="1"/>
  <c r="D13" i="1" l="1"/>
  <c r="E13" i="1"/>
  <c r="J55" i="39" l="1"/>
  <c r="G13" i="39" s="1"/>
  <c r="J54" i="39"/>
  <c r="J55" i="40" l="1"/>
  <c r="G13" i="40" s="1"/>
  <c r="J54" i="40"/>
  <c r="J54" i="38" l="1"/>
  <c r="J55" i="38"/>
  <c r="G13" i="38" s="1"/>
  <c r="J55" i="42" l="1"/>
  <c r="G13" i="42" s="1"/>
  <c r="J54" i="42"/>
  <c r="J55" i="41"/>
  <c r="G13" i="41" s="1"/>
  <c r="J54" i="41"/>
  <c r="C14" i="41" l="1"/>
  <c r="C17" i="41" s="1"/>
  <c r="C13" i="41" l="1"/>
  <c r="C15" i="41" l="1"/>
  <c r="C16" i="41"/>
  <c r="E14" i="41" l="1"/>
  <c r="G14" i="41"/>
  <c r="F14" i="41"/>
  <c r="D14" i="41"/>
  <c r="D17" i="41" l="1"/>
  <c r="D16" i="41"/>
  <c r="D15" i="41"/>
  <c r="F15" i="41"/>
  <c r="F17" i="41"/>
  <c r="F16" i="41"/>
  <c r="G16" i="41"/>
  <c r="G15" i="41"/>
  <c r="G17" i="41"/>
  <c r="E16" i="41"/>
  <c r="E15" i="41"/>
  <c r="E17" i="41"/>
  <c r="C14" i="47" l="1"/>
  <c r="C17" i="47" s="1"/>
  <c r="C13" i="47" l="1"/>
  <c r="C15" i="47" l="1"/>
  <c r="C16" i="47"/>
  <c r="D14" i="47" l="1"/>
  <c r="F14" i="47"/>
  <c r="G14" i="47"/>
  <c r="E14" i="47"/>
  <c r="G15" i="47" l="1"/>
  <c r="G16" i="47"/>
  <c r="G17" i="47"/>
  <c r="F16" i="47"/>
  <c r="F15" i="47"/>
  <c r="F17" i="47"/>
  <c r="E15" i="47"/>
  <c r="E16" i="47"/>
  <c r="E17" i="47"/>
  <c r="D15" i="47"/>
  <c r="D16" i="47"/>
  <c r="D17" i="47"/>
  <c r="J53" i="43" l="1"/>
  <c r="J52" i="43"/>
  <c r="J51" i="43"/>
  <c r="J50" i="43"/>
  <c r="J49" i="43"/>
  <c r="J48" i="43"/>
  <c r="J47" i="43"/>
  <c r="J46" i="43"/>
  <c r="J45" i="43"/>
  <c r="J44" i="43"/>
  <c r="J43" i="43"/>
  <c r="J42" i="43"/>
  <c r="J41" i="43"/>
  <c r="J40" i="43"/>
  <c r="J39" i="43"/>
  <c r="J38" i="43"/>
  <c r="J37" i="43"/>
  <c r="J36" i="43"/>
  <c r="J35" i="43"/>
  <c r="J34" i="43"/>
  <c r="J33" i="43"/>
  <c r="J32" i="43"/>
  <c r="J31" i="43"/>
  <c r="J30" i="43"/>
  <c r="J29" i="43"/>
  <c r="J28" i="43"/>
  <c r="J27" i="43"/>
  <c r="J26" i="43"/>
  <c r="J25" i="43"/>
  <c r="J55" i="1" l="1"/>
  <c r="G13" i="1" s="1"/>
  <c r="J24" i="43"/>
  <c r="J54" i="1"/>
  <c r="J54" i="43" l="1"/>
  <c r="J55" i="43"/>
  <c r="G13" i="43" s="1"/>
  <c r="C14" i="39" l="1"/>
  <c r="C17" i="39" s="1"/>
  <c r="C13" i="39" l="1"/>
  <c r="C16" i="39" l="1"/>
  <c r="C15" i="39"/>
  <c r="G14" i="39" l="1"/>
  <c r="F14" i="39"/>
  <c r="D14" i="39"/>
  <c r="E14" i="39"/>
  <c r="D16" i="39" l="1"/>
  <c r="D15" i="39"/>
  <c r="D17" i="39"/>
  <c r="F15" i="39"/>
  <c r="F16" i="39"/>
  <c r="F17" i="39"/>
  <c r="E15" i="39"/>
  <c r="E16" i="39"/>
  <c r="E17" i="39"/>
  <c r="G16" i="39"/>
  <c r="G15" i="39"/>
  <c r="G17" i="39"/>
  <c r="C14" i="42" l="1"/>
  <c r="C17" i="42" s="1"/>
  <c r="C14" i="40"/>
  <c r="C17" i="40" s="1"/>
  <c r="C14" i="38"/>
  <c r="C17" i="38" s="1"/>
  <c r="C13" i="40"/>
  <c r="C13" i="38"/>
  <c r="C16" i="38" l="1"/>
  <c r="C15" i="38"/>
  <c r="C16" i="40"/>
  <c r="C15" i="40"/>
  <c r="C13" i="42"/>
  <c r="G14" i="38" l="1"/>
  <c r="E14" i="38"/>
  <c r="F14" i="38"/>
  <c r="D14" i="38"/>
  <c r="C16" i="42"/>
  <c r="C15" i="42"/>
  <c r="D15" i="38" l="1"/>
  <c r="D16" i="38"/>
  <c r="D17" i="38"/>
  <c r="G14" i="40"/>
  <c r="E14" i="40"/>
  <c r="F14" i="40"/>
  <c r="D14" i="40"/>
  <c r="F15" i="38"/>
  <c r="F16" i="38"/>
  <c r="F17" i="38"/>
  <c r="F14" i="42"/>
  <c r="G14" i="42"/>
  <c r="D14" i="42"/>
  <c r="E14" i="42"/>
  <c r="E17" i="38"/>
  <c r="E15" i="38"/>
  <c r="E16" i="38"/>
  <c r="G16" i="38"/>
  <c r="G15" i="38"/>
  <c r="G17" i="38"/>
  <c r="C8" i="43" l="1"/>
  <c r="F16" i="40"/>
  <c r="F15" i="40"/>
  <c r="F17" i="40"/>
  <c r="E17" i="42"/>
  <c r="E16" i="42"/>
  <c r="E15" i="42"/>
  <c r="E16" i="40"/>
  <c r="E17" i="40"/>
  <c r="E15" i="40"/>
  <c r="D16" i="42"/>
  <c r="D15" i="42"/>
  <c r="D17" i="42"/>
  <c r="G16" i="40"/>
  <c r="G15" i="40"/>
  <c r="G17" i="40"/>
  <c r="F17" i="42"/>
  <c r="F16" i="42"/>
  <c r="F15" i="42"/>
  <c r="G15" i="42"/>
  <c r="G17" i="42"/>
  <c r="G16" i="42"/>
  <c r="D17" i="40"/>
  <c r="D16" i="40"/>
  <c r="D15" i="40"/>
  <c r="C14" i="1"/>
  <c r="C17" i="1" s="1"/>
  <c r="C7" i="43"/>
  <c r="C14" i="43" s="1"/>
  <c r="C17" i="43" s="1"/>
  <c r="C9" i="43" l="1"/>
  <c r="F13" i="43" s="1"/>
  <c r="F13" i="1"/>
  <c r="C13" i="43"/>
  <c r="D14" i="1"/>
  <c r="E14" i="1"/>
  <c r="G14" i="1"/>
  <c r="F14" i="1"/>
  <c r="F17" i="1" s="1"/>
  <c r="C6" i="43"/>
  <c r="C13" i="1"/>
  <c r="C16" i="1" l="1"/>
  <c r="C15" i="1"/>
  <c r="G14" i="43"/>
  <c r="D14" i="43"/>
  <c r="F14" i="43"/>
  <c r="F17" i="43" s="1"/>
  <c r="E14" i="43"/>
  <c r="D15" i="1"/>
  <c r="D17" i="1"/>
  <c r="D16" i="1"/>
  <c r="C16" i="43"/>
  <c r="C15" i="43"/>
  <c r="F16" i="1"/>
  <c r="F15" i="1"/>
  <c r="F15" i="43"/>
  <c r="G17" i="1"/>
  <c r="G16" i="1"/>
  <c r="G15" i="1"/>
  <c r="E17" i="1"/>
  <c r="E15" i="1"/>
  <c r="E16" i="1"/>
  <c r="D17" i="43" l="1"/>
  <c r="D16" i="43"/>
  <c r="D15" i="43"/>
  <c r="G17" i="43"/>
  <c r="G16" i="43"/>
  <c r="G15" i="43"/>
  <c r="F16" i="43"/>
  <c r="E16" i="43"/>
  <c r="E17" i="43"/>
  <c r="E15" i="43"/>
  <c r="C13" i="37" l="1"/>
  <c r="C14" i="37"/>
  <c r="C15" i="37" l="1"/>
  <c r="C17" i="37"/>
  <c r="C16" i="37"/>
  <c r="G14" i="37" l="1"/>
  <c r="G17" i="37" l="1"/>
  <c r="G15" i="37"/>
  <c r="G16" i="37"/>
  <c r="D14" i="37"/>
  <c r="E14" i="37"/>
  <c r="F14" i="37"/>
  <c r="E15" i="37" l="1"/>
  <c r="E17" i="37"/>
  <c r="E16" i="37"/>
  <c r="F17" i="37"/>
  <c r="F16" i="37"/>
  <c r="F15" i="37"/>
  <c r="D15" i="37"/>
  <c r="D17" i="37"/>
  <c r="D16" i="37"/>
  <c r="C14" i="45" l="1"/>
  <c r="C17" i="45" s="1"/>
  <c r="C14" i="48"/>
  <c r="C17" i="48" s="1"/>
  <c r="C13" i="48" l="1"/>
  <c r="C14" i="46"/>
  <c r="C17" i="46" s="1"/>
  <c r="C13" i="45"/>
  <c r="C13" i="46"/>
  <c r="C16" i="45" l="1"/>
  <c r="C15" i="45"/>
  <c r="C14" i="44"/>
  <c r="C17" i="44" s="1"/>
  <c r="C7" i="49"/>
  <c r="C14" i="49" s="1"/>
  <c r="C17" i="49" s="1"/>
  <c r="C15" i="46"/>
  <c r="C16" i="46"/>
  <c r="C8" i="49"/>
  <c r="C13" i="49" s="1"/>
  <c r="C13" i="44"/>
  <c r="C16" i="48"/>
  <c r="C15" i="48"/>
  <c r="G14" i="45" l="1"/>
  <c r="D14" i="45"/>
  <c r="E14" i="45"/>
  <c r="F14" i="45"/>
  <c r="C15" i="49"/>
  <c r="C16" i="49"/>
  <c r="C16" i="44"/>
  <c r="C15" i="44"/>
  <c r="D14" i="46"/>
  <c r="F14" i="46"/>
  <c r="G14" i="46"/>
  <c r="E14" i="46"/>
  <c r="F14" i="44"/>
  <c r="G14" i="44"/>
  <c r="D14" i="44"/>
  <c r="E14" i="44"/>
  <c r="D15" i="44" l="1"/>
  <c r="D17" i="44"/>
  <c r="D16" i="44"/>
  <c r="E14" i="48"/>
  <c r="D14" i="48"/>
  <c r="F14" i="48"/>
  <c r="G14" i="48"/>
  <c r="D17" i="45"/>
  <c r="D15" i="45"/>
  <c r="D16" i="45"/>
  <c r="G17" i="44"/>
  <c r="G16" i="44"/>
  <c r="G15" i="44"/>
  <c r="D16" i="46"/>
  <c r="D15" i="46"/>
  <c r="D17" i="46"/>
  <c r="G15" i="45"/>
  <c r="G16" i="45"/>
  <c r="G17" i="45"/>
  <c r="F15" i="46"/>
  <c r="F17" i="46"/>
  <c r="F16" i="46"/>
  <c r="F16" i="44"/>
  <c r="F17" i="44"/>
  <c r="F15" i="44"/>
  <c r="E17" i="46"/>
  <c r="E16" i="46"/>
  <c r="E15" i="46"/>
  <c r="F16" i="45"/>
  <c r="F15" i="45"/>
  <c r="F17" i="45"/>
  <c r="E17" i="44"/>
  <c r="E16" i="44"/>
  <c r="E15" i="44"/>
  <c r="C6" i="49"/>
  <c r="G16" i="46"/>
  <c r="G17" i="46"/>
  <c r="G15" i="46"/>
  <c r="E17" i="45"/>
  <c r="E15" i="45"/>
  <c r="E16" i="45"/>
  <c r="D15" i="48" l="1"/>
  <c r="D17" i="48"/>
  <c r="D16" i="48"/>
  <c r="F14" i="49"/>
  <c r="G14" i="49"/>
  <c r="E14" i="49"/>
  <c r="D14" i="49"/>
  <c r="E16" i="48"/>
  <c r="E15" i="48"/>
  <c r="E17" i="48"/>
  <c r="G16" i="48"/>
  <c r="G17" i="48"/>
  <c r="G15" i="48"/>
  <c r="F16" i="48"/>
  <c r="F15" i="48"/>
  <c r="F17" i="48"/>
  <c r="E16" i="49" l="1"/>
  <c r="E15" i="49"/>
  <c r="E17" i="49"/>
  <c r="G16" i="49"/>
  <c r="G17" i="49"/>
  <c r="G15" i="49"/>
  <c r="D15" i="49"/>
  <c r="D16" i="49"/>
  <c r="D17" i="49"/>
  <c r="F16" i="49"/>
  <c r="F15" i="49"/>
  <c r="F17" i="49"/>
</calcChain>
</file>

<file path=xl/sharedStrings.xml><?xml version="1.0" encoding="utf-8"?>
<sst xmlns="http://schemas.openxmlformats.org/spreadsheetml/2006/main" count="709" uniqueCount="64">
  <si>
    <t>Total Administrative Cost:</t>
  </si>
  <si>
    <t>Total Participant Cost:</t>
  </si>
  <si>
    <t>Total Incentives Paid:</t>
  </si>
  <si>
    <t>Ratepayer</t>
  </si>
  <si>
    <t>Total</t>
  </si>
  <si>
    <t>Benefit/Cost Data</t>
  </si>
  <si>
    <t>Participant</t>
  </si>
  <si>
    <t>Impact</t>
  </si>
  <si>
    <t>Utility</t>
  </si>
  <si>
    <t>Resource</t>
  </si>
  <si>
    <t>Societal</t>
  </si>
  <si>
    <t>Total Benefits</t>
  </si>
  <si>
    <t>Total Costs</t>
  </si>
  <si>
    <t>Net Benefits</t>
  </si>
  <si>
    <t>B/C Ratio</t>
  </si>
  <si>
    <t>Levelized Cost ($/MWh)</t>
  </si>
  <si>
    <t>Avoided</t>
  </si>
  <si>
    <t>Loss Adjusted</t>
  </si>
  <si>
    <t>Generation</t>
  </si>
  <si>
    <t>Transmission</t>
  </si>
  <si>
    <t>Distribution</t>
  </si>
  <si>
    <t>Energy</t>
  </si>
  <si>
    <t>Peak</t>
  </si>
  <si>
    <t>Capacity</t>
  </si>
  <si>
    <t>Bill</t>
  </si>
  <si>
    <t>Year</t>
  </si>
  <si>
    <t>MWh</t>
  </si>
  <si>
    <t>MW</t>
  </si>
  <si>
    <t>Cost</t>
  </si>
  <si>
    <t>Savings</t>
  </si>
  <si>
    <t>Externalities</t>
  </si>
  <si>
    <t>NPV - TRC</t>
  </si>
  <si>
    <t>NPV - SOC</t>
  </si>
  <si>
    <t>Discount Rate</t>
  </si>
  <si>
    <t>MidAmerican Energy Company</t>
  </si>
  <si>
    <t>South Dakota Energy Efficiency</t>
  </si>
  <si>
    <t>Residential Equipment - Electric</t>
  </si>
  <si>
    <t>Annual Program Results</t>
  </si>
  <si>
    <t>Residential Equipment - Gas</t>
  </si>
  <si>
    <t>Production</t>
  </si>
  <si>
    <t>MMBtu</t>
  </si>
  <si>
    <t>Levelized Cost ($/MMBtu)</t>
  </si>
  <si>
    <t>Residential Audit - Electric</t>
  </si>
  <si>
    <t>Residential Audit - Gas</t>
  </si>
  <si>
    <t>Nonresidential Equipment - Gas</t>
  </si>
  <si>
    <t>Nonresidential Equipment - Electric</t>
  </si>
  <si>
    <t>Nonresidential Custom - Electric</t>
  </si>
  <si>
    <t>Nonresidential Custom - Gas</t>
  </si>
  <si>
    <t>Electric Summary (Energy Programs Only)</t>
  </si>
  <si>
    <t>Gas Summary</t>
  </si>
  <si>
    <t>Residential Load Management - Electric</t>
  </si>
  <si>
    <t>Ongoing</t>
  </si>
  <si>
    <t>Administrative</t>
  </si>
  <si>
    <t>Costs</t>
  </si>
  <si>
    <t>Incentives</t>
  </si>
  <si>
    <t>Levelized Cost ($/kW)</t>
  </si>
  <si>
    <t>Total Tax Credits:</t>
  </si>
  <si>
    <t>Non-Energy</t>
  </si>
  <si>
    <t>Benefits</t>
  </si>
  <si>
    <t>Residential Appliance Recycling - Electric</t>
  </si>
  <si>
    <t>Nonresidential Audit - Electric</t>
  </si>
  <si>
    <t>Nonresidential Audit - Gas</t>
  </si>
  <si>
    <t>Total Equipment Cost:</t>
  </si>
  <si>
    <t>Assumed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</si>
</sst>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00_);_(* \(#,##0.000\);_(* &quot;-&quot;??_);_(@_)"/>
    <numFmt numFmtId="166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4" fillId="0" borderId="0" xfId="0" applyFont="1"/>
    <xf numFmtId="164" fontId="4" fillId="0" borderId="0" xfId="2" applyNumberFormat="1" applyFont="1"/>
    <xf numFmtId="0" fontId="4" fillId="0" borderId="0" xfId="0" applyFont="1" applyAlignment="1">
      <alignment horizontal="right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165" fontId="4" fillId="0" borderId="0" xfId="1" applyNumberFormat="1" applyFont="1"/>
    <xf numFmtId="165" fontId="4" fillId="0" borderId="1" xfId="1" applyNumberFormat="1" applyFont="1" applyBorder="1"/>
    <xf numFmtId="164" fontId="4" fillId="0" borderId="1" xfId="2" applyNumberFormat="1" applyFont="1" applyBorder="1"/>
    <xf numFmtId="0" fontId="5" fillId="0" borderId="0" xfId="0" applyFont="1"/>
    <xf numFmtId="10" fontId="4" fillId="0" borderId="0" xfId="4" applyNumberFormat="1" applyFont="1"/>
    <xf numFmtId="0" fontId="1" fillId="0" borderId="0" xfId="3" applyFont="1" applyBorder="1" applyAlignment="1">
      <alignment horizontal="right"/>
    </xf>
    <xf numFmtId="0" fontId="1" fillId="0" borderId="1" xfId="3" applyFont="1" applyBorder="1" applyAlignment="1">
      <alignment horizontal="right"/>
    </xf>
    <xf numFmtId="0" fontId="1" fillId="0" borderId="0" xfId="3"/>
    <xf numFmtId="164" fontId="2" fillId="0" borderId="0" xfId="2" applyNumberFormat="1"/>
    <xf numFmtId="164" fontId="1" fillId="0" borderId="0" xfId="3" applyNumberFormat="1"/>
    <xf numFmtId="164" fontId="1" fillId="0" borderId="1" xfId="3" applyNumberFormat="1" applyBorder="1"/>
    <xf numFmtId="164" fontId="2" fillId="0" borderId="0" xfId="2" applyNumberFormat="1" applyBorder="1"/>
    <xf numFmtId="43" fontId="2" fillId="0" borderId="0" xfId="1"/>
    <xf numFmtId="44" fontId="2" fillId="0" borderId="0" xfId="2"/>
    <xf numFmtId="0" fontId="1" fillId="0" borderId="0" xfId="3" applyAlignment="1">
      <alignment horizontal="right"/>
    </xf>
    <xf numFmtId="0" fontId="1" fillId="0" borderId="1" xfId="3" applyBorder="1" applyAlignment="1">
      <alignment horizontal="right"/>
    </xf>
    <xf numFmtId="166" fontId="4" fillId="0" borderId="0" xfId="1" applyNumberFormat="1" applyFont="1"/>
    <xf numFmtId="166" fontId="4" fillId="0" borderId="1" xfId="1" applyNumberFormat="1" applyFont="1" applyBorder="1"/>
    <xf numFmtId="166" fontId="1" fillId="0" borderId="0" xfId="3" applyNumberFormat="1"/>
    <xf numFmtId="0" fontId="1" fillId="0" borderId="1" xfId="3" applyBorder="1"/>
    <xf numFmtId="0" fontId="1" fillId="0" borderId="0" xfId="3" applyBorder="1"/>
    <xf numFmtId="165" fontId="0" fillId="0" borderId="0" xfId="1" applyNumberFormat="1" applyFont="1"/>
    <xf numFmtId="165" fontId="0" fillId="0" borderId="1" xfId="1" applyNumberFormat="1" applyFont="1" applyBorder="1"/>
    <xf numFmtId="164" fontId="2" fillId="0" borderId="1" xfId="2" applyNumberFormat="1" applyBorder="1"/>
    <xf numFmtId="165" fontId="2" fillId="0" borderId="2" xfId="1" applyNumberFormat="1" applyBorder="1"/>
    <xf numFmtId="164" fontId="2" fillId="0" borderId="2" xfId="2" applyNumberFormat="1" applyBorder="1"/>
    <xf numFmtId="165" fontId="2" fillId="0" borderId="0" xfId="1" applyNumberFormat="1"/>
    <xf numFmtId="0" fontId="4" fillId="0" borderId="0" xfId="3" applyFont="1" applyAlignment="1">
      <alignment horizontal="right"/>
    </xf>
    <xf numFmtId="0" fontId="4" fillId="0" borderId="0" xfId="3" applyFont="1"/>
    <xf numFmtId="0" fontId="4" fillId="0" borderId="0" xfId="3" applyFont="1" applyBorder="1" applyAlignment="1">
      <alignment horizontal="right"/>
    </xf>
    <xf numFmtId="0" fontId="4" fillId="0" borderId="1" xfId="3" applyFont="1" applyBorder="1" applyAlignment="1">
      <alignment horizontal="right"/>
    </xf>
    <xf numFmtId="164" fontId="4" fillId="0" borderId="0" xfId="2" applyNumberFormat="1" applyFont="1" applyBorder="1"/>
  </cellXfs>
  <cellStyles count="5">
    <cellStyle name="Comma" xfId="1" builtinId="3"/>
    <cellStyle name="Currency" xfId="2" builtinId="4"/>
    <cellStyle name="Normal" xfId="0" builtinId="0"/>
    <cellStyle name="Normal 2" xfId="3"/>
    <cellStyle name="Percent" xfId="4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tabSelected="1" zoomScale="80" zoomScaleNormal="80" workbookViewId="0"/>
  </sheetViews>
  <sheetFormatPr defaultRowHeight="15" x14ac:dyDescent="0.25"/>
  <cols>
    <col min="1" max="1" width="11.28515625" customWidth="1"/>
    <col min="2" max="2" width="15.140625" customWidth="1"/>
    <col min="3" max="3" width="15.85546875" customWidth="1"/>
    <col min="4" max="7" width="15.140625" customWidth="1"/>
    <col min="8" max="9" width="15.85546875" customWidth="1"/>
    <col min="10" max="10" width="16" customWidth="1"/>
  </cols>
  <sheetData>
    <row r="1" spans="1:10" ht="18" x14ac:dyDescent="0.25">
      <c r="A1" s="10" t="s">
        <v>34</v>
      </c>
      <c r="B1" s="1"/>
      <c r="C1" s="1"/>
    </row>
    <row r="2" spans="1:10" ht="18" x14ac:dyDescent="0.25">
      <c r="A2" s="10" t="s">
        <v>35</v>
      </c>
      <c r="B2" s="1"/>
      <c r="C2" s="1"/>
    </row>
    <row r="3" spans="1:10" ht="18" x14ac:dyDescent="0.25">
      <c r="A3" s="10" t="s">
        <v>37</v>
      </c>
      <c r="B3" s="1"/>
      <c r="C3" s="1"/>
    </row>
    <row r="4" spans="1:10" ht="18" x14ac:dyDescent="0.25">
      <c r="A4" s="10" t="s">
        <v>48</v>
      </c>
      <c r="B4" s="1"/>
      <c r="C4" s="1"/>
    </row>
    <row r="6" spans="1:10" x14ac:dyDescent="0.25">
      <c r="A6" s="2" t="s">
        <v>0</v>
      </c>
      <c r="B6" s="2"/>
      <c r="C6" s="3">
        <f>'Residential Equipment - Elec'!C6+'Residential Audit - Elec'!C6+'Residential Recycling - Elec'!C6+'Nonresidential Equipment - Elec'!C6+'Nonresidential Custom - Elec'!C6+'Nonresidential Audit - Elec'!C6</f>
        <v>21180.419077846498</v>
      </c>
      <c r="D6" s="2"/>
      <c r="E6" s="2"/>
      <c r="F6" s="2"/>
      <c r="G6" s="2"/>
      <c r="H6" s="2"/>
      <c r="I6" s="2"/>
      <c r="J6" s="2"/>
    </row>
    <row r="7" spans="1:10" x14ac:dyDescent="0.25">
      <c r="A7" s="2" t="s">
        <v>1</v>
      </c>
      <c r="B7" s="2"/>
      <c r="C7" s="3">
        <f>'Residential Equipment - Elec'!C7+'Residential Audit - Elec'!C7+'Residential Recycling - Elec'!C7+'Nonresidential Equipment - Elec'!C7+'Nonresidential Custom - Elec'!C7+'Nonresidential Audit - Elec'!C7</f>
        <v>276822.17491971684</v>
      </c>
      <c r="D7" s="2"/>
      <c r="E7" s="2"/>
      <c r="F7" s="2"/>
      <c r="G7" s="2"/>
      <c r="H7" s="2"/>
      <c r="I7" s="2"/>
      <c r="J7" s="2"/>
    </row>
    <row r="8" spans="1:10" x14ac:dyDescent="0.25">
      <c r="A8" s="2" t="s">
        <v>2</v>
      </c>
      <c r="B8" s="2"/>
      <c r="C8" s="3">
        <f>'Residential Equipment - Elec'!C8+'Residential Audit - Elec'!C8+'Residential Recycling - Elec'!C8+'Nonresidential Equipment - Elec'!C8+'Nonresidential Custom - Elec'!C8+'Nonresidential Audit - Elec'!C8</f>
        <v>102260.36</v>
      </c>
      <c r="D8" s="2"/>
      <c r="E8" s="2"/>
      <c r="F8" s="2"/>
      <c r="G8" s="2"/>
      <c r="H8" s="2"/>
      <c r="I8" s="2"/>
      <c r="J8" s="2"/>
    </row>
    <row r="9" spans="1:10" x14ac:dyDescent="0.25">
      <c r="A9" s="14" t="s">
        <v>56</v>
      </c>
      <c r="B9" s="14"/>
      <c r="C9" s="3">
        <f>'Residential Equipment - Elec'!C9+'Residential Audit - Elec'!C9+'Residential Recycling - Elec'!C9+'Nonresidential Equipment - Elec'!C9+'Nonresidential Custom - Elec'!C9+'Nonresidential Audit - Elec'!C9</f>
        <v>98400</v>
      </c>
      <c r="D9" s="2"/>
      <c r="E9" s="2"/>
      <c r="F9" s="2"/>
      <c r="G9" s="2"/>
      <c r="H9" s="2"/>
      <c r="I9" s="2"/>
      <c r="J9" s="2"/>
    </row>
    <row r="10" spans="1:10" x14ac:dyDescent="0.25">
      <c r="A10" s="2"/>
      <c r="B10" s="2"/>
      <c r="C10" s="3"/>
      <c r="D10" s="2"/>
      <c r="E10" s="2"/>
      <c r="F10" s="2"/>
      <c r="G10" s="2"/>
      <c r="H10" s="2"/>
      <c r="I10" s="2"/>
      <c r="J10" s="2"/>
    </row>
    <row r="11" spans="1:10" x14ac:dyDescent="0.25">
      <c r="A11" s="2"/>
      <c r="B11" s="2"/>
      <c r="C11" s="4"/>
      <c r="D11" s="4" t="s">
        <v>3</v>
      </c>
      <c r="E11" s="4"/>
      <c r="F11" s="4" t="s">
        <v>4</v>
      </c>
      <c r="G11" s="4"/>
      <c r="H11" s="2"/>
      <c r="I11" s="2"/>
      <c r="J11" s="2"/>
    </row>
    <row r="12" spans="1:10" x14ac:dyDescent="0.25">
      <c r="A12" s="5" t="s">
        <v>5</v>
      </c>
      <c r="B12" s="5"/>
      <c r="C12" s="6" t="s">
        <v>6</v>
      </c>
      <c r="D12" s="6" t="s">
        <v>7</v>
      </c>
      <c r="E12" s="6" t="s">
        <v>8</v>
      </c>
      <c r="F12" s="6" t="s">
        <v>9</v>
      </c>
      <c r="G12" s="6" t="s">
        <v>10</v>
      </c>
      <c r="H12" s="2"/>
      <c r="I12" s="2"/>
      <c r="J12" s="2"/>
    </row>
    <row r="13" spans="1:10" x14ac:dyDescent="0.25">
      <c r="A13" s="2" t="s">
        <v>11</v>
      </c>
      <c r="B13" s="2"/>
      <c r="C13" s="16">
        <f>H54+I54+C8+C9</f>
        <v>1294274.779387688</v>
      </c>
      <c r="D13" s="16">
        <f>SUM(D54:G54)</f>
        <v>3533270.7844968266</v>
      </c>
      <c r="E13" s="16">
        <f>SUM(D54:G54)</f>
        <v>3533270.7844968266</v>
      </c>
      <c r="F13" s="16">
        <f>SUM(D54:G54)+I54+C9</f>
        <v>3633704.9591815686</v>
      </c>
      <c r="G13" s="16">
        <f>SUM(D55:G55)+J55</f>
        <v>4954323.1616312908</v>
      </c>
      <c r="H13" s="2"/>
      <c r="I13" s="2"/>
      <c r="J13" s="2"/>
    </row>
    <row r="14" spans="1:10" x14ac:dyDescent="0.25">
      <c r="A14" s="5" t="s">
        <v>12</v>
      </c>
      <c r="B14" s="5"/>
      <c r="C14" s="17">
        <f>C7</f>
        <v>276822.17491971684</v>
      </c>
      <c r="D14" s="17">
        <f>H54+C6+C8</f>
        <v>1215021.0237807927</v>
      </c>
      <c r="E14" s="17">
        <f>C6+C8</f>
        <v>123440.7790778465</v>
      </c>
      <c r="F14" s="17">
        <f>C6+C7</f>
        <v>298002.59399756335</v>
      </c>
      <c r="G14" s="17">
        <f>C6+C7</f>
        <v>298002.59399756335</v>
      </c>
      <c r="H14" s="2"/>
      <c r="I14" s="2"/>
      <c r="J14" s="2"/>
    </row>
    <row r="15" spans="1:10" x14ac:dyDescent="0.25">
      <c r="A15" s="2" t="s">
        <v>13</v>
      </c>
      <c r="B15" s="2"/>
      <c r="C15" s="18">
        <f>C13-C14</f>
        <v>1017452.6044679713</v>
      </c>
      <c r="D15" s="18">
        <f t="shared" ref="D15:G15" si="0">D13-D14</f>
        <v>2318249.7607160341</v>
      </c>
      <c r="E15" s="18">
        <f t="shared" si="0"/>
        <v>3409830.00541898</v>
      </c>
      <c r="F15" s="18">
        <f t="shared" si="0"/>
        <v>3335702.3651840053</v>
      </c>
      <c r="G15" s="18">
        <f t="shared" si="0"/>
        <v>4656320.5676337276</v>
      </c>
      <c r="H15" s="2"/>
      <c r="I15" s="2"/>
      <c r="J15" s="2"/>
    </row>
    <row r="16" spans="1:10" x14ac:dyDescent="0.25">
      <c r="A16" s="2" t="s">
        <v>14</v>
      </c>
      <c r="B16" s="2"/>
      <c r="C16" s="19">
        <f>C13/C14</f>
        <v>4.6754736312690621</v>
      </c>
      <c r="D16" s="19">
        <f t="shared" ref="D16:G16" si="1">D13/D14</f>
        <v>2.9079914794414945</v>
      </c>
      <c r="E16" s="19">
        <f t="shared" si="1"/>
        <v>28.623205482757122</v>
      </c>
      <c r="F16" s="19">
        <f t="shared" si="1"/>
        <v>12.193534661685797</v>
      </c>
      <c r="G16" s="19">
        <f t="shared" si="1"/>
        <v>16.625100792484378</v>
      </c>
      <c r="H16" s="2"/>
      <c r="I16" s="2"/>
      <c r="J16" s="2"/>
    </row>
    <row r="17" spans="1:10" x14ac:dyDescent="0.25">
      <c r="A17" s="2" t="s">
        <v>15</v>
      </c>
      <c r="B17" s="2"/>
      <c r="C17" s="20">
        <f>IFERROR(C14/$B$54,0)</f>
        <v>24.094614563187296</v>
      </c>
      <c r="D17" s="20">
        <f t="shared" ref="D17:F17" si="2">IFERROR(D14/$B$54,0)</f>
        <v>105.75548459099352</v>
      </c>
      <c r="E17" s="20">
        <f t="shared" si="2"/>
        <v>10.744290966295788</v>
      </c>
      <c r="F17" s="20">
        <f t="shared" si="2"/>
        <v>25.938159192931991</v>
      </c>
      <c r="G17" s="20">
        <f>IFERROR(G14/$B$55,0)</f>
        <v>20.697834213044317</v>
      </c>
      <c r="H17" s="2"/>
      <c r="I17" s="2"/>
      <c r="J17" s="2"/>
    </row>
    <row r="18" spans="1:10" x14ac:dyDescent="0.25">
      <c r="A18" s="2" t="s">
        <v>33</v>
      </c>
      <c r="B18" s="2"/>
      <c r="C18" s="11">
        <v>7.4300000000000005E-2</v>
      </c>
      <c r="D18" s="11">
        <v>7.4300000000000005E-2</v>
      </c>
      <c r="E18" s="11">
        <v>7.4300000000000005E-2</v>
      </c>
      <c r="F18" s="11">
        <v>7.4300000000000005E-2</v>
      </c>
      <c r="G18" s="11">
        <v>3.56E-2</v>
      </c>
      <c r="H18" s="2"/>
      <c r="I18" s="2"/>
      <c r="J18" s="2"/>
    </row>
    <row r="19" spans="1:10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2"/>
      <c r="B20" s="4"/>
      <c r="C20" s="4"/>
      <c r="D20" s="4" t="s">
        <v>16</v>
      </c>
      <c r="E20" s="4" t="s">
        <v>16</v>
      </c>
      <c r="F20" s="4" t="s">
        <v>16</v>
      </c>
      <c r="G20" s="4"/>
      <c r="H20" s="4"/>
      <c r="I20" s="4"/>
      <c r="J20" s="4"/>
    </row>
    <row r="21" spans="1:10" x14ac:dyDescent="0.25">
      <c r="A21" s="2"/>
      <c r="B21" s="4" t="s">
        <v>17</v>
      </c>
      <c r="C21" s="4" t="s">
        <v>17</v>
      </c>
      <c r="D21" s="4" t="s">
        <v>18</v>
      </c>
      <c r="E21" s="4" t="s">
        <v>19</v>
      </c>
      <c r="F21" s="4" t="s">
        <v>20</v>
      </c>
      <c r="G21" s="4" t="s">
        <v>16</v>
      </c>
      <c r="H21" s="4"/>
      <c r="I21" s="4"/>
      <c r="J21" s="4"/>
    </row>
    <row r="22" spans="1:10" x14ac:dyDescent="0.25">
      <c r="A22" s="2"/>
      <c r="B22" s="4" t="s">
        <v>21</v>
      </c>
      <c r="C22" s="4" t="s">
        <v>22</v>
      </c>
      <c r="D22" s="4" t="s">
        <v>23</v>
      </c>
      <c r="E22" s="4" t="s">
        <v>23</v>
      </c>
      <c r="F22" s="4" t="s">
        <v>23</v>
      </c>
      <c r="G22" s="4" t="s">
        <v>21</v>
      </c>
      <c r="H22" s="4" t="s">
        <v>24</v>
      </c>
      <c r="I22" s="4" t="s">
        <v>57</v>
      </c>
      <c r="J22" s="4"/>
    </row>
    <row r="23" spans="1:10" x14ac:dyDescent="0.25">
      <c r="A23" s="6" t="s">
        <v>25</v>
      </c>
      <c r="B23" s="6" t="s">
        <v>26</v>
      </c>
      <c r="C23" s="6" t="s">
        <v>27</v>
      </c>
      <c r="D23" s="6" t="s">
        <v>28</v>
      </c>
      <c r="E23" s="6" t="s">
        <v>28</v>
      </c>
      <c r="F23" s="6" t="s">
        <v>28</v>
      </c>
      <c r="G23" s="6" t="s">
        <v>28</v>
      </c>
      <c r="H23" s="6" t="s">
        <v>29</v>
      </c>
      <c r="I23" s="6" t="s">
        <v>58</v>
      </c>
      <c r="J23" s="6" t="s">
        <v>30</v>
      </c>
    </row>
    <row r="24" spans="1:10" x14ac:dyDescent="0.25">
      <c r="A24" s="2">
        <v>1</v>
      </c>
      <c r="B24" s="7">
        <f>'Residential Equipment - Elec'!B24+'Residential Audit - Elec'!B24+'Residential Recycling - Elec'!B24+'Nonresidential Equipment - Elec'!B24+'Nonresidential Custom - Elec'!B24+'Nonresidential Audit - Elec'!B24</f>
        <v>1198.2252080299229</v>
      </c>
      <c r="C24" s="7">
        <f>'Residential Equipment - Elec'!C24+'Residential Audit - Elec'!C24+'Residential Recycling - Elec'!C24+'Nonresidential Equipment - Elec'!C24+'Nonresidential Custom - Elec'!C24+'Nonresidential Audit - Elec'!C24</f>
        <v>0.18373514323764459</v>
      </c>
      <c r="D24" s="3">
        <f>'Residential Equipment - Elec'!D24+'Residential Audit - Elec'!D24+'Residential Recycling - Elec'!D24+'Nonresidential Equipment - Elec'!D24+'Nonresidential Custom - Elec'!D24+'Nonresidential Audit - Elec'!D24</f>
        <v>149517.20000000001</v>
      </c>
      <c r="E24" s="3">
        <f>'Residential Equipment - Elec'!E24+'Residential Audit - Elec'!E24+'Residential Recycling - Elec'!E24+'Nonresidential Equipment - Elec'!E24+'Nonresidential Custom - Elec'!E24+'Nonresidential Audit - Elec'!E24</f>
        <v>21592.91</v>
      </c>
      <c r="F24" s="3">
        <f>'Residential Equipment - Elec'!F24+'Residential Audit - Elec'!F24+'Residential Recycling - Elec'!F24+'Nonresidential Equipment - Elec'!F24+'Nonresidential Custom - Elec'!F24+'Nonresidential Audit - Elec'!F24</f>
        <v>54822.450000000004</v>
      </c>
      <c r="G24" s="3">
        <f>'Residential Equipment - Elec'!G24+'Residential Audit - Elec'!G24+'Residential Recycling - Elec'!G24+'Nonresidential Equipment - Elec'!G24+'Nonresidential Custom - Elec'!G24+'Nonresidential Audit - Elec'!G24</f>
        <v>70871.22</v>
      </c>
      <c r="H24" s="3">
        <f>'Residential Equipment - Elec'!H24+'Residential Audit - Elec'!H24+'Residential Recycling - Elec'!H24+'Nonresidential Equipment - Elec'!H24+'Nonresidential Custom - Elec'!H24+'Nonresidential Audit - Elec'!H24</f>
        <v>93172.06</v>
      </c>
      <c r="I24" s="3">
        <f>'Residential Equipment - Elec'!I24+'Residential Audit - Elec'!I24+'Residential Recycling - Elec'!I24+'Nonresidential Equipment - Elec'!I24+'Nonresidential Custom - Elec'!I24+'Nonresidential Audit - Elec'!I24</f>
        <v>248.44</v>
      </c>
      <c r="J24" s="3">
        <f>'Residential Equipment - Elec'!J24+'Residential Audit - Elec'!J24+'Residential Recycling - Elec'!J24+'Nonresidential Equipment - Elec'!J24+'Nonresidential Custom - Elec'!J24+'Nonresidential Audit - Elec'!J24</f>
        <v>29680.378000000004</v>
      </c>
    </row>
    <row r="25" spans="1:10" x14ac:dyDescent="0.25">
      <c r="A25" s="2">
        <v>2</v>
      </c>
      <c r="B25" s="7">
        <f>'Residential Equipment - Elec'!B25+'Residential Audit - Elec'!B25+'Residential Recycling - Elec'!B25+'Nonresidential Equipment - Elec'!B25+'Nonresidential Custom - Elec'!B25+'Nonresidential Audit - Elec'!B25</f>
        <v>1198.2252080299229</v>
      </c>
      <c r="C25" s="7">
        <f>'Residential Equipment - Elec'!C25+'Residential Audit - Elec'!C25+'Residential Recycling - Elec'!C25+'Nonresidential Equipment - Elec'!C25+'Nonresidential Custom - Elec'!C25+'Nonresidential Audit - Elec'!C25</f>
        <v>0.18373514323764459</v>
      </c>
      <c r="D25" s="3">
        <f>'Residential Equipment - Elec'!D25+'Residential Audit - Elec'!D25+'Residential Recycling - Elec'!D25+'Nonresidential Equipment - Elec'!D25+'Nonresidential Custom - Elec'!D25+'Nonresidential Audit - Elec'!D25</f>
        <v>153255.17000000001</v>
      </c>
      <c r="E25" s="3">
        <f>'Residential Equipment - Elec'!E25+'Residential Audit - Elec'!E25+'Residential Recycling - Elec'!E25+'Nonresidential Equipment - Elec'!E25+'Nonresidential Custom - Elec'!E25+'Nonresidential Audit - Elec'!E25</f>
        <v>22132.74</v>
      </c>
      <c r="F25" s="3">
        <f>'Residential Equipment - Elec'!F25+'Residential Audit - Elec'!F25+'Residential Recycling - Elec'!F25+'Nonresidential Equipment - Elec'!F25+'Nonresidential Custom - Elec'!F25+'Nonresidential Audit - Elec'!F25</f>
        <v>56193.020000000004</v>
      </c>
      <c r="G25" s="3">
        <f>'Residential Equipment - Elec'!G25+'Residential Audit - Elec'!G25+'Residential Recycling - Elec'!G25+'Nonresidential Equipment - Elec'!G25+'Nonresidential Custom - Elec'!G25+'Nonresidential Audit - Elec'!G25</f>
        <v>74025.259999999995</v>
      </c>
      <c r="H25" s="3">
        <f>'Residential Equipment - Elec'!H25+'Residential Audit - Elec'!H25+'Residential Recycling - Elec'!H25+'Nonresidential Equipment - Elec'!H25+'Nonresidential Custom - Elec'!H25+'Nonresidential Audit - Elec'!H25</f>
        <v>96339.9</v>
      </c>
      <c r="I25" s="3">
        <f>'Residential Equipment - Elec'!I25+'Residential Audit - Elec'!I25+'Residential Recycling - Elec'!I25+'Nonresidential Equipment - Elec'!I25+'Nonresidential Custom - Elec'!I25+'Nonresidential Audit - Elec'!I25</f>
        <v>248.44</v>
      </c>
      <c r="J25" s="3">
        <f>'Residential Equipment - Elec'!J25+'Residential Audit - Elec'!J25+'Residential Recycling - Elec'!J25+'Nonresidential Equipment - Elec'!J25+'Nonresidential Custom - Elec'!J25+'Nonresidential Audit - Elec'!J25</f>
        <v>30560.619000000002</v>
      </c>
    </row>
    <row r="26" spans="1:10" x14ac:dyDescent="0.25">
      <c r="A26" s="2">
        <v>3</v>
      </c>
      <c r="B26" s="7">
        <f>'Residential Equipment - Elec'!B26+'Residential Audit - Elec'!B26+'Residential Recycling - Elec'!B26+'Nonresidential Equipment - Elec'!B26+'Nonresidential Custom - Elec'!B26+'Nonresidential Audit - Elec'!B26</f>
        <v>1198.2252080299229</v>
      </c>
      <c r="C26" s="7">
        <f>'Residential Equipment - Elec'!C26+'Residential Audit - Elec'!C26+'Residential Recycling - Elec'!C26+'Nonresidential Equipment - Elec'!C26+'Nonresidential Custom - Elec'!C26+'Nonresidential Audit - Elec'!C26</f>
        <v>0.18373514323764459</v>
      </c>
      <c r="D26" s="3">
        <f>'Residential Equipment - Elec'!D26+'Residential Audit - Elec'!D26+'Residential Recycling - Elec'!D26+'Nonresidential Equipment - Elec'!D26+'Nonresidential Custom - Elec'!D26+'Nonresidential Audit - Elec'!D26</f>
        <v>157086.52000000002</v>
      </c>
      <c r="E26" s="3">
        <f>'Residential Equipment - Elec'!E26+'Residential Audit - Elec'!E26+'Residential Recycling - Elec'!E26+'Nonresidential Equipment - Elec'!E26+'Nonresidential Custom - Elec'!E26+'Nonresidential Audit - Elec'!E26</f>
        <v>22686.05</v>
      </c>
      <c r="F26" s="3">
        <f>'Residential Equipment - Elec'!F26+'Residential Audit - Elec'!F26+'Residential Recycling - Elec'!F26+'Nonresidential Equipment - Elec'!F26+'Nonresidential Custom - Elec'!F26+'Nonresidential Audit - Elec'!F26</f>
        <v>57597.83</v>
      </c>
      <c r="G26" s="3">
        <f>'Residential Equipment - Elec'!G26+'Residential Audit - Elec'!G26+'Residential Recycling - Elec'!G26+'Nonresidential Equipment - Elec'!G26+'Nonresidential Custom - Elec'!G26+'Nonresidential Audit - Elec'!G26</f>
        <v>77705.34</v>
      </c>
      <c r="H26" s="3">
        <f>'Residential Equipment - Elec'!H26+'Residential Audit - Elec'!H26+'Residential Recycling - Elec'!H26+'Nonresidential Equipment - Elec'!H26+'Nonresidential Custom - Elec'!H26+'Nonresidential Audit - Elec'!H26</f>
        <v>99615.46</v>
      </c>
      <c r="I26" s="3">
        <f>'Residential Equipment - Elec'!I26+'Residential Audit - Elec'!I26+'Residential Recycling - Elec'!I26+'Nonresidential Equipment - Elec'!I26+'Nonresidential Custom - Elec'!I26+'Nonresidential Audit - Elec'!I26</f>
        <v>248.44</v>
      </c>
      <c r="J26" s="3">
        <f>'Residential Equipment - Elec'!J26+'Residential Audit - Elec'!J26+'Residential Recycling - Elec'!J26+'Nonresidential Equipment - Elec'!J26+'Nonresidential Custom - Elec'!J26+'Nonresidential Audit - Elec'!J26</f>
        <v>31507.574000000004</v>
      </c>
    </row>
    <row r="27" spans="1:10" x14ac:dyDescent="0.25">
      <c r="A27" s="2">
        <v>4</v>
      </c>
      <c r="B27" s="7">
        <f>'Residential Equipment - Elec'!B27+'Residential Audit - Elec'!B27+'Residential Recycling - Elec'!B27+'Nonresidential Equipment - Elec'!B27+'Nonresidential Custom - Elec'!B27+'Nonresidential Audit - Elec'!B27</f>
        <v>1198.2252080299229</v>
      </c>
      <c r="C27" s="7">
        <f>'Residential Equipment - Elec'!C27+'Residential Audit - Elec'!C27+'Residential Recycling - Elec'!C27+'Nonresidential Equipment - Elec'!C27+'Nonresidential Custom - Elec'!C27+'Nonresidential Audit - Elec'!C27</f>
        <v>0.18373514323764459</v>
      </c>
      <c r="D27" s="3">
        <f>'Residential Equipment - Elec'!D27+'Residential Audit - Elec'!D27+'Residential Recycling - Elec'!D27+'Nonresidential Equipment - Elec'!D27+'Nonresidential Custom - Elec'!D27+'Nonresidential Audit - Elec'!D27</f>
        <v>161013.69</v>
      </c>
      <c r="E27" s="3">
        <f>'Residential Equipment - Elec'!E27+'Residential Audit - Elec'!E27+'Residential Recycling - Elec'!E27+'Nonresidential Equipment - Elec'!E27+'Nonresidential Custom - Elec'!E27+'Nonresidential Audit - Elec'!E27</f>
        <v>23253.23</v>
      </c>
      <c r="F27" s="3">
        <f>'Residential Equipment - Elec'!F27+'Residential Audit - Elec'!F27+'Residential Recycling - Elec'!F27+'Nonresidential Equipment - Elec'!F27+'Nonresidential Custom - Elec'!F27+'Nonresidential Audit - Elec'!F27</f>
        <v>59037.799999999996</v>
      </c>
      <c r="G27" s="3">
        <f>'Residential Equipment - Elec'!G27+'Residential Audit - Elec'!G27+'Residential Recycling - Elec'!G27+'Nonresidential Equipment - Elec'!G27+'Nonresidential Custom - Elec'!G27+'Nonresidential Audit - Elec'!G27</f>
        <v>83677.83</v>
      </c>
      <c r="H27" s="3">
        <f>'Residential Equipment - Elec'!H27+'Residential Audit - Elec'!H27+'Residential Recycling - Elec'!H27+'Nonresidential Equipment - Elec'!H27+'Nonresidential Custom - Elec'!H27+'Nonresidential Audit - Elec'!H27</f>
        <v>103002.41</v>
      </c>
      <c r="I27" s="3">
        <f>'Residential Equipment - Elec'!I27+'Residential Audit - Elec'!I27+'Residential Recycling - Elec'!I27+'Nonresidential Equipment - Elec'!I27+'Nonresidential Custom - Elec'!I27+'Nonresidential Audit - Elec'!I27</f>
        <v>248.44</v>
      </c>
      <c r="J27" s="3">
        <f>'Residential Equipment - Elec'!J27+'Residential Audit - Elec'!J27+'Residential Recycling - Elec'!J27+'Nonresidential Equipment - Elec'!J27+'Nonresidential Custom - Elec'!J27+'Nonresidential Audit - Elec'!J27</f>
        <v>32698.255000000001</v>
      </c>
    </row>
    <row r="28" spans="1:10" x14ac:dyDescent="0.25">
      <c r="A28" s="2">
        <v>5</v>
      </c>
      <c r="B28" s="7">
        <f>'Residential Equipment - Elec'!B28+'Residential Audit - Elec'!B28+'Residential Recycling - Elec'!B28+'Nonresidential Equipment - Elec'!B28+'Nonresidential Custom - Elec'!B28+'Nonresidential Audit - Elec'!B28</f>
        <v>1198.2252080299229</v>
      </c>
      <c r="C28" s="7">
        <f>'Residential Equipment - Elec'!C28+'Residential Audit - Elec'!C28+'Residential Recycling - Elec'!C28+'Nonresidential Equipment - Elec'!C28+'Nonresidential Custom - Elec'!C28+'Nonresidential Audit - Elec'!C28</f>
        <v>0.18373514323764459</v>
      </c>
      <c r="D28" s="3">
        <f>'Residential Equipment - Elec'!D28+'Residential Audit - Elec'!D28+'Residential Recycling - Elec'!D28+'Nonresidential Equipment - Elec'!D28+'Nonresidential Custom - Elec'!D28+'Nonresidential Audit - Elec'!D28</f>
        <v>165039.04999999999</v>
      </c>
      <c r="E28" s="3">
        <f>'Residential Equipment - Elec'!E28+'Residential Audit - Elec'!E28+'Residential Recycling - Elec'!E28+'Nonresidential Equipment - Elec'!E28+'Nonresidential Custom - Elec'!E28+'Nonresidential Audit - Elec'!E28</f>
        <v>23834.55</v>
      </c>
      <c r="F28" s="3">
        <f>'Residential Equipment - Elec'!F28+'Residential Audit - Elec'!F28+'Residential Recycling - Elec'!F28+'Nonresidential Equipment - Elec'!F28+'Nonresidential Custom - Elec'!F28+'Nonresidential Audit - Elec'!F28</f>
        <v>60513.729999999996</v>
      </c>
      <c r="G28" s="3">
        <f>'Residential Equipment - Elec'!G28+'Residential Audit - Elec'!G28+'Residential Recycling - Elec'!G28+'Nonresidential Equipment - Elec'!G28+'Nonresidential Custom - Elec'!G28+'Nonresidential Audit - Elec'!G28</f>
        <v>104513.79999999999</v>
      </c>
      <c r="H28" s="3">
        <f>'Residential Equipment - Elec'!H28+'Residential Audit - Elec'!H28+'Residential Recycling - Elec'!H28+'Nonresidential Equipment - Elec'!H28+'Nonresidential Custom - Elec'!H28+'Nonresidential Audit - Elec'!H28</f>
        <v>106504.48</v>
      </c>
      <c r="I28" s="3">
        <f>'Residential Equipment - Elec'!I28+'Residential Audit - Elec'!I28+'Residential Recycling - Elec'!I28+'Nonresidential Equipment - Elec'!I28+'Nonresidential Custom - Elec'!I28+'Nonresidential Audit - Elec'!I28</f>
        <v>248.44</v>
      </c>
      <c r="J28" s="3">
        <f>'Residential Equipment - Elec'!J28+'Residential Audit - Elec'!J28+'Residential Recycling - Elec'!J28+'Nonresidential Equipment - Elec'!J28+'Nonresidential Custom - Elec'!J28+'Nonresidential Audit - Elec'!J28</f>
        <v>35390.113000000005</v>
      </c>
    </row>
    <row r="29" spans="1:10" x14ac:dyDescent="0.25">
      <c r="A29" s="2">
        <v>6</v>
      </c>
      <c r="B29" s="7">
        <f>'Residential Equipment - Elec'!B29+'Residential Audit - Elec'!B29+'Residential Recycling - Elec'!B29+'Nonresidential Equipment - Elec'!B29+'Nonresidential Custom - Elec'!B29+'Nonresidential Audit - Elec'!B29</f>
        <v>1184.5632080299229</v>
      </c>
      <c r="C29" s="7">
        <f>'Residential Equipment - Elec'!C29+'Residential Audit - Elec'!C29+'Residential Recycling - Elec'!C29+'Nonresidential Equipment - Elec'!C29+'Nonresidential Custom - Elec'!C29+'Nonresidential Audit - Elec'!C29</f>
        <v>0.18210394457527049</v>
      </c>
      <c r="D29" s="3">
        <f>'Residential Equipment - Elec'!D29+'Residential Audit - Elec'!D29+'Residential Recycling - Elec'!D29+'Nonresidential Equipment - Elec'!D29+'Nonresidential Custom - Elec'!D29+'Nonresidential Audit - Elec'!D29</f>
        <v>167191.38999999998</v>
      </c>
      <c r="E29" s="3">
        <f>'Residential Equipment - Elec'!E29+'Residential Audit - Elec'!E29+'Residential Recycling - Elec'!E29+'Nonresidential Equipment - Elec'!E29+'Nonresidential Custom - Elec'!E29+'Nonresidential Audit - Elec'!E29</f>
        <v>24145.379999999997</v>
      </c>
      <c r="F29" s="3">
        <f>'Residential Equipment - Elec'!F29+'Residential Audit - Elec'!F29+'Residential Recycling - Elec'!F29+'Nonresidential Equipment - Elec'!F29+'Nonresidential Custom - Elec'!F29+'Nonresidential Audit - Elec'!F29</f>
        <v>61302.920000000006</v>
      </c>
      <c r="G29" s="3">
        <f>'Residential Equipment - Elec'!G29+'Residential Audit - Elec'!G29+'Residential Recycling - Elec'!G29+'Nonresidential Equipment - Elec'!G29+'Nonresidential Custom - Elec'!G29+'Nonresidential Audit - Elec'!G29</f>
        <v>180286.43</v>
      </c>
      <c r="H29" s="3">
        <f>'Residential Equipment - Elec'!H29+'Residential Audit - Elec'!H29+'Residential Recycling - Elec'!H29+'Nonresidential Equipment - Elec'!H29+'Nonresidential Custom - Elec'!H29+'Nonresidential Audit - Elec'!H29</f>
        <v>108646.7</v>
      </c>
      <c r="I29" s="3">
        <f>'Residential Equipment - Elec'!I29+'Residential Audit - Elec'!I29+'Residential Recycling - Elec'!I29+'Nonresidential Equipment - Elec'!I29+'Nonresidential Custom - Elec'!I29+'Nonresidential Audit - Elec'!I29</f>
        <v>248.44</v>
      </c>
      <c r="J29" s="3">
        <f>'Residential Equipment - Elec'!J29+'Residential Audit - Elec'!J29+'Residential Recycling - Elec'!J29+'Nonresidential Equipment - Elec'!J29+'Nonresidential Custom - Elec'!J29+'Nonresidential Audit - Elec'!J29</f>
        <v>43292.612000000008</v>
      </c>
    </row>
    <row r="30" spans="1:10" x14ac:dyDescent="0.25">
      <c r="A30" s="2">
        <v>7</v>
      </c>
      <c r="B30" s="7">
        <f>'Residential Equipment - Elec'!B30+'Residential Audit - Elec'!B30+'Residential Recycling - Elec'!B30+'Nonresidential Equipment - Elec'!B30+'Nonresidential Custom - Elec'!B30+'Nonresidential Audit - Elec'!B30</f>
        <v>1184.5632080299229</v>
      </c>
      <c r="C30" s="7">
        <f>'Residential Equipment - Elec'!C30+'Residential Audit - Elec'!C30+'Residential Recycling - Elec'!C30+'Nonresidential Equipment - Elec'!C30+'Nonresidential Custom - Elec'!C30+'Nonresidential Audit - Elec'!C30</f>
        <v>0.18210394457527049</v>
      </c>
      <c r="D30" s="3">
        <f>'Residential Equipment - Elec'!D30+'Residential Audit - Elec'!D30+'Residential Recycling - Elec'!D30+'Nonresidential Equipment - Elec'!D30+'Nonresidential Custom - Elec'!D30+'Nonresidential Audit - Elec'!D30</f>
        <v>171371.16</v>
      </c>
      <c r="E30" s="3">
        <f>'Residential Equipment - Elec'!E30+'Residential Audit - Elec'!E30+'Residential Recycling - Elec'!E30+'Nonresidential Equipment - Elec'!E30+'Nonresidential Custom - Elec'!E30+'Nonresidential Audit - Elec'!E30</f>
        <v>24749.01</v>
      </c>
      <c r="F30" s="3">
        <f>'Residential Equipment - Elec'!F30+'Residential Audit - Elec'!F30+'Residential Recycling - Elec'!F30+'Nonresidential Equipment - Elec'!F30+'Nonresidential Custom - Elec'!F30+'Nonresidential Audit - Elec'!F30</f>
        <v>62835.5</v>
      </c>
      <c r="G30" s="3">
        <f>'Residential Equipment - Elec'!G30+'Residential Audit - Elec'!G30+'Residential Recycling - Elec'!G30+'Nonresidential Equipment - Elec'!G30+'Nonresidential Custom - Elec'!G30+'Nonresidential Audit - Elec'!G30</f>
        <v>137355.98000000001</v>
      </c>
      <c r="H30" s="3">
        <f>'Residential Equipment - Elec'!H30+'Residential Audit - Elec'!H30+'Residential Recycling - Elec'!H30+'Nonresidential Equipment - Elec'!H30+'Nonresidential Custom - Elec'!H30+'Nonresidential Audit - Elec'!H30</f>
        <v>112340.72</v>
      </c>
      <c r="I30" s="3">
        <f>'Residential Equipment - Elec'!I30+'Residential Audit - Elec'!I30+'Residential Recycling - Elec'!I30+'Nonresidential Equipment - Elec'!I30+'Nonresidential Custom - Elec'!I30+'Nonresidential Audit - Elec'!I30</f>
        <v>248.44</v>
      </c>
      <c r="J30" s="3">
        <f>'Residential Equipment - Elec'!J30+'Residential Audit - Elec'!J30+'Residential Recycling - Elec'!J30+'Nonresidential Equipment - Elec'!J30+'Nonresidential Custom - Elec'!J30+'Nonresidential Audit - Elec'!J30</f>
        <v>39631.165000000008</v>
      </c>
    </row>
    <row r="31" spans="1:10" x14ac:dyDescent="0.25">
      <c r="A31" s="2">
        <v>8</v>
      </c>
      <c r="B31" s="7">
        <f>'Residential Equipment - Elec'!B31+'Residential Audit - Elec'!B31+'Residential Recycling - Elec'!B31+'Nonresidential Equipment - Elec'!B31+'Nonresidential Custom - Elec'!B31+'Nonresidential Audit - Elec'!B31</f>
        <v>1184.5632080299229</v>
      </c>
      <c r="C31" s="7">
        <f>'Residential Equipment - Elec'!C31+'Residential Audit - Elec'!C31+'Residential Recycling - Elec'!C31+'Nonresidential Equipment - Elec'!C31+'Nonresidential Custom - Elec'!C31+'Nonresidential Audit - Elec'!C31</f>
        <v>0.18210394457527049</v>
      </c>
      <c r="D31" s="3">
        <f>'Residential Equipment - Elec'!D31+'Residential Audit - Elec'!D31+'Residential Recycling - Elec'!D31+'Nonresidential Equipment - Elec'!D31+'Nonresidential Custom - Elec'!D31+'Nonresidential Audit - Elec'!D31</f>
        <v>175655.44999999998</v>
      </c>
      <c r="E31" s="3">
        <f>'Residential Equipment - Elec'!E31+'Residential Audit - Elec'!E31+'Residential Recycling - Elec'!E31+'Nonresidential Equipment - Elec'!E31+'Nonresidential Custom - Elec'!E31+'Nonresidential Audit - Elec'!E31</f>
        <v>25367.73</v>
      </c>
      <c r="F31" s="3">
        <f>'Residential Equipment - Elec'!F31+'Residential Audit - Elec'!F31+'Residential Recycling - Elec'!F31+'Nonresidential Equipment - Elec'!F31+'Nonresidential Custom - Elec'!F31+'Nonresidential Audit - Elec'!F31</f>
        <v>64406.39</v>
      </c>
      <c r="G31" s="3">
        <f>'Residential Equipment - Elec'!G31+'Residential Audit - Elec'!G31+'Residential Recycling - Elec'!G31+'Nonresidential Equipment - Elec'!G31+'Nonresidential Custom - Elec'!G31+'Nonresidential Audit - Elec'!G31</f>
        <v>105890.79</v>
      </c>
      <c r="H31" s="3">
        <f>'Residential Equipment - Elec'!H31+'Residential Audit - Elec'!H31+'Residential Recycling - Elec'!H31+'Nonresidential Equipment - Elec'!H31+'Nonresidential Custom - Elec'!H31+'Nonresidential Audit - Elec'!H31</f>
        <v>116160.26</v>
      </c>
      <c r="I31" s="3">
        <f>'Residential Equipment - Elec'!I31+'Residential Audit - Elec'!I31+'Residential Recycling - Elec'!I31+'Nonresidential Equipment - Elec'!I31+'Nonresidential Custom - Elec'!I31+'Nonresidential Audit - Elec'!I31</f>
        <v>248.44</v>
      </c>
      <c r="J31" s="3">
        <f>'Residential Equipment - Elec'!J31+'Residential Audit - Elec'!J31+'Residential Recycling - Elec'!J31+'Nonresidential Equipment - Elec'!J31+'Nonresidential Custom - Elec'!J31+'Nonresidential Audit - Elec'!J31</f>
        <v>37132.036</v>
      </c>
    </row>
    <row r="32" spans="1:10" x14ac:dyDescent="0.25">
      <c r="A32" s="2">
        <v>9</v>
      </c>
      <c r="B32" s="7">
        <f>'Residential Equipment - Elec'!B32+'Residential Audit - Elec'!B32+'Residential Recycling - Elec'!B32+'Nonresidential Equipment - Elec'!B32+'Nonresidential Custom - Elec'!B32+'Nonresidential Audit - Elec'!B32</f>
        <v>1184.5632080299229</v>
      </c>
      <c r="C32" s="7">
        <f>'Residential Equipment - Elec'!C32+'Residential Audit - Elec'!C32+'Residential Recycling - Elec'!C32+'Nonresidential Equipment - Elec'!C32+'Nonresidential Custom - Elec'!C32+'Nonresidential Audit - Elec'!C32</f>
        <v>0.18210394457527049</v>
      </c>
      <c r="D32" s="3">
        <f>'Residential Equipment - Elec'!D32+'Residential Audit - Elec'!D32+'Residential Recycling - Elec'!D32+'Nonresidential Equipment - Elec'!D32+'Nonresidential Custom - Elec'!D32+'Nonresidential Audit - Elec'!D32</f>
        <v>180046.84</v>
      </c>
      <c r="E32" s="3">
        <f>'Residential Equipment - Elec'!E32+'Residential Audit - Elec'!E32+'Residential Recycling - Elec'!E32+'Nonresidential Equipment - Elec'!E32+'Nonresidential Custom - Elec'!E32+'Nonresidential Audit - Elec'!E32</f>
        <v>26001.94</v>
      </c>
      <c r="F32" s="3">
        <f>'Residential Equipment - Elec'!F32+'Residential Audit - Elec'!F32+'Residential Recycling - Elec'!F32+'Nonresidential Equipment - Elec'!F32+'Nonresidential Custom - Elec'!F32+'Nonresidential Audit - Elec'!F32</f>
        <v>66016.55</v>
      </c>
      <c r="G32" s="3">
        <f>'Residential Equipment - Elec'!G32+'Residential Audit - Elec'!G32+'Residential Recycling - Elec'!G32+'Nonresidential Equipment - Elec'!G32+'Nonresidential Custom - Elec'!G32+'Nonresidential Audit - Elec'!G32</f>
        <v>106708.13</v>
      </c>
      <c r="H32" s="3">
        <f>'Residential Equipment - Elec'!H32+'Residential Audit - Elec'!H32+'Residential Recycling - Elec'!H32+'Nonresidential Equipment - Elec'!H32+'Nonresidential Custom - Elec'!H32+'Nonresidential Audit - Elec'!H32</f>
        <v>120109.72</v>
      </c>
      <c r="I32" s="3">
        <f>'Residential Equipment - Elec'!I32+'Residential Audit - Elec'!I32+'Residential Recycling - Elec'!I32+'Nonresidential Equipment - Elec'!I32+'Nonresidential Custom - Elec'!I32+'Nonresidential Audit - Elec'!I32</f>
        <v>248.44</v>
      </c>
      <c r="J32" s="3">
        <f>'Residential Equipment - Elec'!J32+'Residential Audit - Elec'!J32+'Residential Recycling - Elec'!J32+'Nonresidential Equipment - Elec'!J32+'Nonresidential Custom - Elec'!J32+'Nonresidential Audit - Elec'!J32</f>
        <v>37877.346000000005</v>
      </c>
    </row>
    <row r="33" spans="1:10" x14ac:dyDescent="0.25">
      <c r="A33" s="2">
        <v>10</v>
      </c>
      <c r="B33" s="7">
        <f>'Residential Equipment - Elec'!B33+'Residential Audit - Elec'!B33+'Residential Recycling - Elec'!B33+'Nonresidential Equipment - Elec'!B33+'Nonresidential Custom - Elec'!B33+'Nonresidential Audit - Elec'!B33</f>
        <v>1184.5632080299229</v>
      </c>
      <c r="C33" s="7">
        <f>'Residential Equipment - Elec'!C33+'Residential Audit - Elec'!C33+'Residential Recycling - Elec'!C33+'Nonresidential Equipment - Elec'!C33+'Nonresidential Custom - Elec'!C33+'Nonresidential Audit - Elec'!C33</f>
        <v>0.18210394457527049</v>
      </c>
      <c r="D33" s="3">
        <f>'Residential Equipment - Elec'!D33+'Residential Audit - Elec'!D33+'Residential Recycling - Elec'!D33+'Nonresidential Equipment - Elec'!D33+'Nonresidential Custom - Elec'!D33+'Nonresidential Audit - Elec'!D33</f>
        <v>184548</v>
      </c>
      <c r="E33" s="3">
        <f>'Residential Equipment - Elec'!E33+'Residential Audit - Elec'!E33+'Residential Recycling - Elec'!E33+'Nonresidential Equipment - Elec'!E33+'Nonresidential Custom - Elec'!E33+'Nonresidential Audit - Elec'!E33</f>
        <v>26651.960000000003</v>
      </c>
      <c r="F33" s="3">
        <f>'Residential Equipment - Elec'!F33+'Residential Audit - Elec'!F33+'Residential Recycling - Elec'!F33+'Nonresidential Equipment - Elec'!F33+'Nonresidential Custom - Elec'!F33+'Nonresidential Audit - Elec'!F33</f>
        <v>67666.959999999992</v>
      </c>
      <c r="G33" s="3">
        <f>'Residential Equipment - Elec'!G33+'Residential Audit - Elec'!G33+'Residential Recycling - Elec'!G33+'Nonresidential Equipment - Elec'!G33+'Nonresidential Custom - Elec'!G33+'Nonresidential Audit - Elec'!G33</f>
        <v>109645.20000000001</v>
      </c>
      <c r="H33" s="3">
        <f>'Residential Equipment - Elec'!H33+'Residential Audit - Elec'!H33+'Residential Recycling - Elec'!H33+'Nonresidential Equipment - Elec'!H33+'Nonresidential Custom - Elec'!H33+'Nonresidential Audit - Elec'!H33</f>
        <v>124193.44</v>
      </c>
      <c r="I33" s="3">
        <f>'Residential Equipment - Elec'!I33+'Residential Audit - Elec'!I33+'Residential Recycling - Elec'!I33+'Nonresidential Equipment - Elec'!I33+'Nonresidential Custom - Elec'!I33+'Nonresidential Audit - Elec'!I33</f>
        <v>248.44</v>
      </c>
      <c r="J33" s="3">
        <f>'Residential Equipment - Elec'!J33+'Residential Audit - Elec'!J33+'Residential Recycling - Elec'!J33+'Nonresidential Equipment - Elec'!J33+'Nonresidential Custom - Elec'!J33+'Nonresidential Audit - Elec'!J33</f>
        <v>38851.212</v>
      </c>
    </row>
    <row r="34" spans="1:10" x14ac:dyDescent="0.25">
      <c r="A34" s="2">
        <v>11</v>
      </c>
      <c r="B34" s="7">
        <f>'Residential Equipment - Elec'!B34+'Residential Audit - Elec'!B34+'Residential Recycling - Elec'!B34+'Nonresidential Equipment - Elec'!B34+'Nonresidential Custom - Elec'!B34+'Nonresidential Audit - Elec'!B34</f>
        <v>1183.5814880299229</v>
      </c>
      <c r="C34" s="7">
        <f>'Residential Equipment - Elec'!C34+'Residential Audit - Elec'!C34+'Residential Recycling - Elec'!C34+'Nonresidential Equipment - Elec'!C34+'Nonresidential Custom - Elec'!C34+'Nonresidential Audit - Elec'!C34</f>
        <v>0.18198673037889909</v>
      </c>
      <c r="D34" s="3">
        <f>'Residential Equipment - Elec'!D34+'Residential Audit - Elec'!D34+'Residential Recycling - Elec'!D34+'Nonresidential Equipment - Elec'!D34+'Nonresidential Custom - Elec'!D34+'Nonresidential Audit - Elec'!D34</f>
        <v>189144.62</v>
      </c>
      <c r="E34" s="3">
        <f>'Residential Equipment - Elec'!E34+'Residential Audit - Elec'!E34+'Residential Recycling - Elec'!E34+'Nonresidential Equipment - Elec'!E34+'Nonresidential Custom - Elec'!E34+'Nonresidential Audit - Elec'!E34</f>
        <v>27315.809999999998</v>
      </c>
      <c r="F34" s="3">
        <f>'Residential Equipment - Elec'!F34+'Residential Audit - Elec'!F34+'Residential Recycling - Elec'!F34+'Nonresidential Equipment - Elec'!F34+'Nonresidential Custom - Elec'!F34+'Nonresidential Audit - Elec'!F34</f>
        <v>69352.37000000001</v>
      </c>
      <c r="G34" s="3">
        <f>'Residential Equipment - Elec'!G34+'Residential Audit - Elec'!G34+'Residential Recycling - Elec'!G34+'Nonresidential Equipment - Elec'!G34+'Nonresidential Custom - Elec'!G34+'Nonresidential Audit - Elec'!G34</f>
        <v>128843.56</v>
      </c>
      <c r="H34" s="3">
        <f>'Residential Equipment - Elec'!H34+'Residential Audit - Elec'!H34+'Residential Recycling - Elec'!H34+'Nonresidential Equipment - Elec'!H34+'Nonresidential Custom - Elec'!H34+'Nonresidential Audit - Elec'!H34</f>
        <v>128294.23</v>
      </c>
      <c r="I34" s="3">
        <f>'Residential Equipment - Elec'!I34+'Residential Audit - Elec'!I34+'Residential Recycling - Elec'!I34+'Nonresidential Equipment - Elec'!I34+'Nonresidential Custom - Elec'!I34+'Nonresidential Audit - Elec'!I34</f>
        <v>92.3</v>
      </c>
      <c r="J34" s="3">
        <f>'Residential Equipment - Elec'!J34+'Residential Audit - Elec'!J34+'Residential Recycling - Elec'!J34+'Nonresidential Equipment - Elec'!J34+'Nonresidential Custom - Elec'!J34+'Nonresidential Audit - Elec'!J34</f>
        <v>41465.635999999999</v>
      </c>
    </row>
    <row r="35" spans="1:10" x14ac:dyDescent="0.25">
      <c r="A35" s="2">
        <v>12</v>
      </c>
      <c r="B35" s="7">
        <f>'Residential Equipment - Elec'!B35+'Residential Audit - Elec'!B35+'Residential Recycling - Elec'!B35+'Nonresidential Equipment - Elec'!B35+'Nonresidential Custom - Elec'!B35+'Nonresidential Audit - Elec'!B35</f>
        <v>1183.5814880299229</v>
      </c>
      <c r="C35" s="7">
        <f>'Residential Equipment - Elec'!C35+'Residential Audit - Elec'!C35+'Residential Recycling - Elec'!C35+'Nonresidential Equipment - Elec'!C35+'Nonresidential Custom - Elec'!C35+'Nonresidential Audit - Elec'!C35</f>
        <v>0.18198673037889909</v>
      </c>
      <c r="D35" s="3">
        <f>'Residential Equipment - Elec'!D35+'Residential Audit - Elec'!D35+'Residential Recycling - Elec'!D35+'Nonresidential Equipment - Elec'!D35+'Nonresidential Custom - Elec'!D35+'Nonresidential Audit - Elec'!D35</f>
        <v>193873.23</v>
      </c>
      <c r="E35" s="3">
        <f>'Residential Equipment - Elec'!E35+'Residential Audit - Elec'!E35+'Residential Recycling - Elec'!E35+'Nonresidential Equipment - Elec'!E35+'Nonresidential Custom - Elec'!E35+'Nonresidential Audit - Elec'!E35</f>
        <v>27998.7</v>
      </c>
      <c r="F35" s="3">
        <f>'Residential Equipment - Elec'!F35+'Residential Audit - Elec'!F35+'Residential Recycling - Elec'!F35+'Nonresidential Equipment - Elec'!F35+'Nonresidential Custom - Elec'!F35+'Nonresidential Audit - Elec'!F35</f>
        <v>71086.180000000008</v>
      </c>
      <c r="G35" s="3">
        <f>'Residential Equipment - Elec'!G35+'Residential Audit - Elec'!G35+'Residential Recycling - Elec'!G35+'Nonresidential Equipment - Elec'!G35+'Nonresidential Custom - Elec'!G35+'Nonresidential Audit - Elec'!G35</f>
        <v>143778.93</v>
      </c>
      <c r="H35" s="3">
        <f>'Residential Equipment - Elec'!H35+'Residential Audit - Elec'!H35+'Residential Recycling - Elec'!H35+'Nonresidential Equipment - Elec'!H35+'Nonresidential Custom - Elec'!H35+'Nonresidential Audit - Elec'!H35</f>
        <v>132656.22999999998</v>
      </c>
      <c r="I35" s="3">
        <f>'Residential Equipment - Elec'!I35+'Residential Audit - Elec'!I35+'Residential Recycling - Elec'!I35+'Nonresidential Equipment - Elec'!I35+'Nonresidential Custom - Elec'!I35+'Nonresidential Audit - Elec'!I35</f>
        <v>92.3</v>
      </c>
      <c r="J35" s="3">
        <f>'Residential Equipment - Elec'!J35+'Residential Audit - Elec'!J35+'Residential Recycling - Elec'!J35+'Nonresidential Equipment - Elec'!J35+'Nonresidential Custom - Elec'!J35+'Nonresidential Audit - Elec'!J35</f>
        <v>43673.704000000005</v>
      </c>
    </row>
    <row r="36" spans="1:10" x14ac:dyDescent="0.25">
      <c r="A36" s="2">
        <v>13</v>
      </c>
      <c r="B36" s="7">
        <f>'Residential Equipment - Elec'!B36+'Residential Audit - Elec'!B36+'Residential Recycling - Elec'!B36+'Nonresidential Equipment - Elec'!B36+'Nonresidential Custom - Elec'!B36+'Nonresidential Audit - Elec'!B36</f>
        <v>1183.5814880299229</v>
      </c>
      <c r="C36" s="7">
        <f>'Residential Equipment - Elec'!C36+'Residential Audit - Elec'!C36+'Residential Recycling - Elec'!C36+'Nonresidential Equipment - Elec'!C36+'Nonresidential Custom - Elec'!C36+'Nonresidential Audit - Elec'!C36</f>
        <v>0.18198673037889909</v>
      </c>
      <c r="D36" s="3">
        <f>'Residential Equipment - Elec'!D36+'Residential Audit - Elec'!D36+'Residential Recycling - Elec'!D36+'Nonresidential Equipment - Elec'!D36+'Nonresidential Custom - Elec'!D36+'Nonresidential Audit - Elec'!D36</f>
        <v>198720.08</v>
      </c>
      <c r="E36" s="3">
        <f>'Residential Equipment - Elec'!E36+'Residential Audit - Elec'!E36+'Residential Recycling - Elec'!E36+'Nonresidential Equipment - Elec'!E36+'Nonresidential Custom - Elec'!E36+'Nonresidential Audit - Elec'!E36</f>
        <v>28698.69</v>
      </c>
      <c r="F36" s="3">
        <f>'Residential Equipment - Elec'!F36+'Residential Audit - Elec'!F36+'Residential Recycling - Elec'!F36+'Nonresidential Equipment - Elec'!F36+'Nonresidential Custom - Elec'!F36+'Nonresidential Audit - Elec'!F36</f>
        <v>72863.34</v>
      </c>
      <c r="G36" s="3">
        <f>'Residential Equipment - Elec'!G36+'Residential Audit - Elec'!G36+'Residential Recycling - Elec'!G36+'Nonresidential Equipment - Elec'!G36+'Nonresidential Custom - Elec'!G36+'Nonresidential Audit - Elec'!G36</f>
        <v>164338.53</v>
      </c>
      <c r="H36" s="3">
        <f>'Residential Equipment - Elec'!H36+'Residential Audit - Elec'!H36+'Residential Recycling - Elec'!H36+'Nonresidential Equipment - Elec'!H36+'Nonresidential Custom - Elec'!H36+'Nonresidential Audit - Elec'!H36</f>
        <v>137166.56</v>
      </c>
      <c r="I36" s="3">
        <f>'Residential Equipment - Elec'!I36+'Residential Audit - Elec'!I36+'Residential Recycling - Elec'!I36+'Nonresidential Equipment - Elec'!I36+'Nonresidential Custom - Elec'!I36+'Nonresidential Audit - Elec'!I36</f>
        <v>92.3</v>
      </c>
      <c r="J36" s="3">
        <f>'Residential Equipment - Elec'!J36+'Residential Audit - Elec'!J36+'Residential Recycling - Elec'!J36+'Nonresidential Equipment - Elec'!J36+'Nonresidential Custom - Elec'!J36+'Nonresidential Audit - Elec'!J36</f>
        <v>46462.063999999998</v>
      </c>
    </row>
    <row r="37" spans="1:10" x14ac:dyDescent="0.25">
      <c r="A37" s="2">
        <v>14</v>
      </c>
      <c r="B37" s="7">
        <f>'Residential Equipment - Elec'!B37+'Residential Audit - Elec'!B37+'Residential Recycling - Elec'!B37+'Nonresidential Equipment - Elec'!B37+'Nonresidential Custom - Elec'!B37+'Nonresidential Audit - Elec'!B37</f>
        <v>1182.0241280299228</v>
      </c>
      <c r="C37" s="7">
        <f>'Residential Equipment - Elec'!C37+'Residential Audit - Elec'!C37+'Residential Recycling - Elec'!C37+'Nonresidential Equipment - Elec'!C37+'Nonresidential Custom - Elec'!C37+'Nonresidential Audit - Elec'!C37</f>
        <v>0.18175947226481404</v>
      </c>
      <c r="D37" s="3">
        <f>'Residential Equipment - Elec'!D37+'Residential Audit - Elec'!D37+'Residential Recycling - Elec'!D37+'Nonresidential Equipment - Elec'!D37+'Nonresidential Custom - Elec'!D37+'Nonresidential Audit - Elec'!D37</f>
        <v>203652.38999999998</v>
      </c>
      <c r="E37" s="3">
        <f>'Residential Equipment - Elec'!E37+'Residential Audit - Elec'!E37+'Residential Recycling - Elec'!E37+'Nonresidential Equipment - Elec'!E37+'Nonresidential Custom - Elec'!E37+'Nonresidential Audit - Elec'!E37</f>
        <v>29410.99</v>
      </c>
      <c r="F37" s="3">
        <f>'Residential Equipment - Elec'!F37+'Residential Audit - Elec'!F37+'Residential Recycling - Elec'!F37+'Nonresidential Equipment - Elec'!F37+'Nonresidential Custom - Elec'!F37+'Nonresidential Audit - Elec'!F37</f>
        <v>74671.840000000011</v>
      </c>
      <c r="G37" s="3">
        <f>'Residential Equipment - Elec'!G37+'Residential Audit - Elec'!G37+'Residential Recycling - Elec'!G37+'Nonresidential Equipment - Elec'!G37+'Nonresidential Custom - Elec'!G37+'Nonresidential Audit - Elec'!G37</f>
        <v>125988.7</v>
      </c>
      <c r="H37" s="3">
        <f>'Residential Equipment - Elec'!H37+'Residential Audit - Elec'!H37+'Residential Recycling - Elec'!H37+'Nonresidential Equipment - Elec'!H37+'Nonresidential Custom - Elec'!H37+'Nonresidential Audit - Elec'!H37</f>
        <v>141662.53</v>
      </c>
      <c r="I37" s="3">
        <f>'Residential Equipment - Elec'!I37+'Residential Audit - Elec'!I37+'Residential Recycling - Elec'!I37+'Nonresidential Equipment - Elec'!I37+'Nonresidential Custom - Elec'!I37+'Nonresidential Audit - Elec'!I37</f>
        <v>92.3</v>
      </c>
      <c r="J37" s="3">
        <f>'Residential Equipment - Elec'!J37+'Residential Audit - Elec'!J37+'Residential Recycling - Elec'!J37+'Nonresidential Equipment - Elec'!J37+'Nonresidential Custom - Elec'!J37+'Nonresidential Audit - Elec'!J37</f>
        <v>43372.392000000007</v>
      </c>
    </row>
    <row r="38" spans="1:10" x14ac:dyDescent="0.25">
      <c r="A38" s="2">
        <v>15</v>
      </c>
      <c r="B38" s="7">
        <f>'Residential Equipment - Elec'!B38+'Residential Audit - Elec'!B38+'Residential Recycling - Elec'!B38+'Nonresidential Equipment - Elec'!B38+'Nonresidential Custom - Elec'!B38+'Nonresidential Audit - Elec'!B38</f>
        <v>1182.0241280299228</v>
      </c>
      <c r="C38" s="7">
        <f>'Residential Equipment - Elec'!C38+'Residential Audit - Elec'!C38+'Residential Recycling - Elec'!C38+'Nonresidential Equipment - Elec'!C38+'Nonresidential Custom - Elec'!C38+'Nonresidential Audit - Elec'!C38</f>
        <v>0.18175947226481404</v>
      </c>
      <c r="D38" s="3">
        <f>'Residential Equipment - Elec'!D38+'Residential Audit - Elec'!D38+'Residential Recycling - Elec'!D38+'Nonresidential Equipment - Elec'!D38+'Nonresidential Custom - Elec'!D38+'Nonresidential Audit - Elec'!D38</f>
        <v>208743.69</v>
      </c>
      <c r="E38" s="3">
        <f>'Residential Equipment - Elec'!E38+'Residential Audit - Elec'!E38+'Residential Recycling - Elec'!E38+'Nonresidential Equipment - Elec'!E38+'Nonresidential Custom - Elec'!E38+'Nonresidential Audit - Elec'!E38</f>
        <v>30146.260000000002</v>
      </c>
      <c r="F38" s="3">
        <f>'Residential Equipment - Elec'!F38+'Residential Audit - Elec'!F38+'Residential Recycling - Elec'!F38+'Nonresidential Equipment - Elec'!F38+'Nonresidential Custom - Elec'!F38+'Nonresidential Audit - Elec'!F38</f>
        <v>76538.62000000001</v>
      </c>
      <c r="G38" s="3">
        <f>'Residential Equipment - Elec'!G38+'Residential Audit - Elec'!G38+'Residential Recycling - Elec'!G38+'Nonresidential Equipment - Elec'!G38+'Nonresidential Custom - Elec'!G38+'Nonresidential Audit - Elec'!G38</f>
        <v>123085.8</v>
      </c>
      <c r="H38" s="3">
        <f>'Residential Equipment - Elec'!H38+'Residential Audit - Elec'!H38+'Residential Recycling - Elec'!H38+'Nonresidential Equipment - Elec'!H38+'Nonresidential Custom - Elec'!H38+'Nonresidential Audit - Elec'!H38</f>
        <v>146479.06</v>
      </c>
      <c r="I38" s="3">
        <f>'Residential Equipment - Elec'!I38+'Residential Audit - Elec'!I38+'Residential Recycling - Elec'!I38+'Nonresidential Equipment - Elec'!I38+'Nonresidential Custom - Elec'!I38+'Nonresidential Audit - Elec'!I38</f>
        <v>92.3</v>
      </c>
      <c r="J38" s="3">
        <f>'Residential Equipment - Elec'!J38+'Residential Audit - Elec'!J38+'Residential Recycling - Elec'!J38+'Nonresidential Equipment - Elec'!J38+'Nonresidential Custom - Elec'!J38+'Nonresidential Audit - Elec'!J38</f>
        <v>43851.437000000005</v>
      </c>
    </row>
    <row r="39" spans="1:10" x14ac:dyDescent="0.25">
      <c r="A39" s="2">
        <v>16</v>
      </c>
      <c r="B39" s="7">
        <f>'Residential Equipment - Elec'!B39+'Residential Audit - Elec'!B39+'Residential Recycling - Elec'!B39+'Nonresidential Equipment - Elec'!B39+'Nonresidential Custom - Elec'!B39+'Nonresidential Audit - Elec'!B39</f>
        <v>157.62059432266548</v>
      </c>
      <c r="C39" s="7">
        <f>'Residential Equipment - Elec'!C39+'Residential Audit - Elec'!C39+'Residential Recycling - Elec'!C39+'Nonresidential Equipment - Elec'!C39+'Nonresidential Custom - Elec'!C39+'Nonresidential Audit - Elec'!C39</f>
        <v>2.6220115473222474E-2</v>
      </c>
      <c r="D39" s="3">
        <f>'Residential Equipment - Elec'!D39+'Residential Audit - Elec'!D39+'Residential Recycling - Elec'!D39+'Nonresidential Equipment - Elec'!D39+'Nonresidential Custom - Elec'!D39+'Nonresidential Audit - Elec'!D39</f>
        <v>3376.72</v>
      </c>
      <c r="E39" s="3">
        <f>'Residential Equipment - Elec'!E39+'Residential Audit - Elec'!E39+'Residential Recycling - Elec'!E39+'Nonresidential Equipment - Elec'!E39+'Nonresidential Custom - Elec'!E39+'Nonresidential Audit - Elec'!E39</f>
        <v>487.66</v>
      </c>
      <c r="F39" s="3">
        <f>'Residential Equipment - Elec'!F39+'Residential Audit - Elec'!F39+'Residential Recycling - Elec'!F39+'Nonresidential Equipment - Elec'!F39+'Nonresidential Custom - Elec'!F39+'Nonresidential Audit - Elec'!F39</f>
        <v>1238.1199999999999</v>
      </c>
      <c r="G39" s="3">
        <f>'Residential Equipment - Elec'!G39+'Residential Audit - Elec'!G39+'Residential Recycling - Elec'!G39+'Nonresidential Equipment - Elec'!G39+'Nonresidential Custom - Elec'!G39+'Nonresidential Audit - Elec'!G39</f>
        <v>13235.46</v>
      </c>
      <c r="H39" s="3">
        <f>'Residential Equipment - Elec'!H39+'Residential Audit - Elec'!H39+'Residential Recycling - Elec'!H39+'Nonresidential Equipment - Elec'!H39+'Nonresidential Custom - Elec'!H39+'Nonresidential Audit - Elec'!H39</f>
        <v>16909.150000000001</v>
      </c>
      <c r="I39" s="3">
        <f>'Residential Equipment - Elec'!I39+'Residential Audit - Elec'!I39+'Residential Recycling - Elec'!I39+'Nonresidential Equipment - Elec'!I39+'Nonresidential Custom - Elec'!I39+'Nonresidential Audit - Elec'!I39</f>
        <v>0</v>
      </c>
      <c r="J39" s="3">
        <f>'Residential Equipment - Elec'!J39+'Residential Audit - Elec'!J39+'Residential Recycling - Elec'!J39+'Nonresidential Equipment - Elec'!J39+'Nonresidential Custom - Elec'!J39+'Nonresidential Audit - Elec'!J39</f>
        <v>1833.7959999999998</v>
      </c>
    </row>
    <row r="40" spans="1:10" x14ac:dyDescent="0.25">
      <c r="A40" s="2">
        <v>17</v>
      </c>
      <c r="B40" s="7">
        <f>'Residential Equipment - Elec'!B40+'Residential Audit - Elec'!B40+'Residential Recycling - Elec'!B40+'Nonresidential Equipment - Elec'!B40+'Nonresidential Custom - Elec'!B40+'Nonresidential Audit - Elec'!B40</f>
        <v>157.62059432266548</v>
      </c>
      <c r="C40" s="7">
        <f>'Residential Equipment - Elec'!C40+'Residential Audit - Elec'!C40+'Residential Recycling - Elec'!C40+'Nonresidential Equipment - Elec'!C40+'Nonresidential Custom - Elec'!C40+'Nonresidential Audit - Elec'!C40</f>
        <v>2.6220115473222474E-2</v>
      </c>
      <c r="D40" s="3">
        <f>'Residential Equipment - Elec'!D40+'Residential Audit - Elec'!D40+'Residential Recycling - Elec'!D40+'Nonresidential Equipment - Elec'!D40+'Nonresidential Custom - Elec'!D40+'Nonresidential Audit - Elec'!D40</f>
        <v>3461.14</v>
      </c>
      <c r="E40" s="3">
        <f>'Residential Equipment - Elec'!E40+'Residential Audit - Elec'!E40+'Residential Recycling - Elec'!E40+'Nonresidential Equipment - Elec'!E40+'Nonresidential Custom - Elec'!E40+'Nonresidential Audit - Elec'!E40</f>
        <v>499.85</v>
      </c>
      <c r="F40" s="3">
        <f>'Residential Equipment - Elec'!F40+'Residential Audit - Elec'!F40+'Residential Recycling - Elec'!F40+'Nonresidential Equipment - Elec'!F40+'Nonresidential Custom - Elec'!F40+'Nonresidential Audit - Elec'!F40</f>
        <v>1269.07</v>
      </c>
      <c r="G40" s="3">
        <f>'Residential Equipment - Elec'!G40+'Residential Audit - Elec'!G40+'Residential Recycling - Elec'!G40+'Nonresidential Equipment - Elec'!G40+'Nonresidential Custom - Elec'!G40+'Nonresidential Audit - Elec'!G40</f>
        <v>13328.23</v>
      </c>
      <c r="H40" s="3">
        <f>'Residential Equipment - Elec'!H40+'Residential Audit - Elec'!H40+'Residential Recycling - Elec'!H40+'Nonresidential Equipment - Elec'!H40+'Nonresidential Custom - Elec'!H40+'Nonresidential Audit - Elec'!H40</f>
        <v>17484.050000000003</v>
      </c>
      <c r="I40" s="3">
        <f>'Residential Equipment - Elec'!I40+'Residential Audit - Elec'!I40+'Residential Recycling - Elec'!I40+'Nonresidential Equipment - Elec'!I40+'Nonresidential Custom - Elec'!I40+'Nonresidential Audit - Elec'!I40</f>
        <v>0</v>
      </c>
      <c r="J40" s="3">
        <f>'Residential Equipment - Elec'!J40+'Residential Audit - Elec'!J40+'Residential Recycling - Elec'!J40+'Nonresidential Equipment - Elec'!J40+'Nonresidential Custom - Elec'!J40+'Nonresidential Audit - Elec'!J40</f>
        <v>1855.829</v>
      </c>
    </row>
    <row r="41" spans="1:10" x14ac:dyDescent="0.25">
      <c r="A41" s="2">
        <v>18</v>
      </c>
      <c r="B41" s="7">
        <f>'Residential Equipment - Elec'!B41+'Residential Audit - Elec'!B41+'Residential Recycling - Elec'!B41+'Nonresidential Equipment - Elec'!B41+'Nonresidential Custom - Elec'!B41+'Nonresidential Audit - Elec'!B41</f>
        <v>157.62059432266548</v>
      </c>
      <c r="C41" s="7">
        <f>'Residential Equipment - Elec'!C41+'Residential Audit - Elec'!C41+'Residential Recycling - Elec'!C41+'Nonresidential Equipment - Elec'!C41+'Nonresidential Custom - Elec'!C41+'Nonresidential Audit - Elec'!C41</f>
        <v>2.6220115473222474E-2</v>
      </c>
      <c r="D41" s="3">
        <f>'Residential Equipment - Elec'!D41+'Residential Audit - Elec'!D41+'Residential Recycling - Elec'!D41+'Nonresidential Equipment - Elec'!D41+'Nonresidential Custom - Elec'!D41+'Nonresidential Audit - Elec'!D41</f>
        <v>3547.67</v>
      </c>
      <c r="E41" s="3">
        <f>'Residential Equipment - Elec'!E41+'Residential Audit - Elec'!E41+'Residential Recycling - Elec'!E41+'Nonresidential Equipment - Elec'!E41+'Nonresidential Custom - Elec'!E41+'Nonresidential Audit - Elec'!E41</f>
        <v>512.35</v>
      </c>
      <c r="F41" s="3">
        <f>'Residential Equipment - Elec'!F41+'Residential Audit - Elec'!F41+'Residential Recycling - Elec'!F41+'Nonresidential Equipment - Elec'!F41+'Nonresidential Custom - Elec'!F41+'Nonresidential Audit - Elec'!F41</f>
        <v>1300.8</v>
      </c>
      <c r="G41" s="3">
        <f>'Residential Equipment - Elec'!G41+'Residential Audit - Elec'!G41+'Residential Recycling - Elec'!G41+'Nonresidential Equipment - Elec'!G41+'Nonresidential Custom - Elec'!G41+'Nonresidential Audit - Elec'!G41</f>
        <v>13776.69</v>
      </c>
      <c r="H41" s="3">
        <f>'Residential Equipment - Elec'!H41+'Residential Audit - Elec'!H41+'Residential Recycling - Elec'!H41+'Nonresidential Equipment - Elec'!H41+'Nonresidential Custom - Elec'!H41+'Nonresidential Audit - Elec'!H41</f>
        <v>18078.509999999998</v>
      </c>
      <c r="I41" s="3">
        <f>'Residential Equipment - Elec'!I41+'Residential Audit - Elec'!I41+'Residential Recycling - Elec'!I41+'Nonresidential Equipment - Elec'!I41+'Nonresidential Custom - Elec'!I41+'Nonresidential Audit - Elec'!I41</f>
        <v>0</v>
      </c>
      <c r="J41" s="3">
        <f>'Residential Equipment - Elec'!J41+'Residential Audit - Elec'!J41+'Residential Recycling - Elec'!J41+'Nonresidential Equipment - Elec'!J41+'Nonresidential Custom - Elec'!J41+'Nonresidential Audit - Elec'!J41</f>
        <v>1913.751</v>
      </c>
    </row>
    <row r="42" spans="1:10" x14ac:dyDescent="0.25">
      <c r="A42" s="2">
        <v>19</v>
      </c>
      <c r="B42" s="7">
        <f>'Residential Equipment - Elec'!B42+'Residential Audit - Elec'!B42+'Residential Recycling - Elec'!B42+'Nonresidential Equipment - Elec'!B42+'Nonresidential Custom - Elec'!B42+'Nonresidential Audit - Elec'!B42</f>
        <v>0.16746812914540815</v>
      </c>
      <c r="C42" s="7">
        <f>'Residential Equipment - Elec'!C42+'Residential Audit - Elec'!C42+'Residential Recycling - Elec'!C42+'Nonresidential Equipment - Elec'!C42+'Nonresidential Custom - Elec'!C42+'Nonresidential Audit - Elec'!C42</f>
        <v>2.2255374087078018E-4</v>
      </c>
      <c r="D42" s="3">
        <f>'Residential Equipment - Elec'!D42+'Residential Audit - Elec'!D42+'Residential Recycling - Elec'!D42+'Nonresidential Equipment - Elec'!D42+'Nonresidential Custom - Elec'!D42+'Nonresidential Audit - Elec'!D42</f>
        <v>0</v>
      </c>
      <c r="E42" s="3">
        <f>'Residential Equipment - Elec'!E42+'Residential Audit - Elec'!E42+'Residential Recycling - Elec'!E42+'Nonresidential Equipment - Elec'!E42+'Nonresidential Custom - Elec'!E42+'Nonresidential Audit - Elec'!E42</f>
        <v>0</v>
      </c>
      <c r="F42" s="3">
        <f>'Residential Equipment - Elec'!F42+'Residential Audit - Elec'!F42+'Residential Recycling - Elec'!F42+'Nonresidential Equipment - Elec'!F42+'Nonresidential Custom - Elec'!F42+'Nonresidential Audit - Elec'!F42</f>
        <v>0</v>
      </c>
      <c r="G42" s="3">
        <f>'Residential Equipment - Elec'!G42+'Residential Audit - Elec'!G42+'Residential Recycling - Elec'!G42+'Nonresidential Equipment - Elec'!G42+'Nonresidential Custom - Elec'!G42+'Nonresidential Audit - Elec'!G42</f>
        <v>14.96</v>
      </c>
      <c r="H42" s="3">
        <f>'Residential Equipment - Elec'!H42+'Residential Audit - Elec'!H42+'Residential Recycling - Elec'!H42+'Nonresidential Equipment - Elec'!H42+'Nonresidential Custom - Elec'!H42+'Nonresidential Audit - Elec'!H42</f>
        <v>26.53</v>
      </c>
      <c r="I42" s="3">
        <f>'Residential Equipment - Elec'!I42+'Residential Audit - Elec'!I42+'Residential Recycling - Elec'!I42+'Nonresidential Equipment - Elec'!I42+'Nonresidential Custom - Elec'!I42+'Nonresidential Audit - Elec'!I42</f>
        <v>0</v>
      </c>
      <c r="J42" s="3">
        <f>'Residential Equipment - Elec'!J42+'Residential Audit - Elec'!J42+'Residential Recycling - Elec'!J42+'Nonresidential Equipment - Elec'!J42+'Nonresidential Custom - Elec'!J42+'Nonresidential Audit - Elec'!J42</f>
        <v>1.4960000000000002</v>
      </c>
    </row>
    <row r="43" spans="1:10" x14ac:dyDescent="0.25">
      <c r="A43" s="2">
        <v>20</v>
      </c>
      <c r="B43" s="7">
        <f>'Residential Equipment - Elec'!B43+'Residential Audit - Elec'!B43+'Residential Recycling - Elec'!B43+'Nonresidential Equipment - Elec'!B43+'Nonresidential Custom - Elec'!B43+'Nonresidential Audit - Elec'!B43</f>
        <v>0.16746812914540815</v>
      </c>
      <c r="C43" s="7">
        <f>'Residential Equipment - Elec'!C43+'Residential Audit - Elec'!C43+'Residential Recycling - Elec'!C43+'Nonresidential Equipment - Elec'!C43+'Nonresidential Custom - Elec'!C43+'Nonresidential Audit - Elec'!C43</f>
        <v>2.2255374087078018E-4</v>
      </c>
      <c r="D43" s="3">
        <f>'Residential Equipment - Elec'!D43+'Residential Audit - Elec'!D43+'Residential Recycling - Elec'!D43+'Nonresidential Equipment - Elec'!D43+'Nonresidential Custom - Elec'!D43+'Nonresidential Audit - Elec'!D43</f>
        <v>0</v>
      </c>
      <c r="E43" s="3">
        <f>'Residential Equipment - Elec'!E43+'Residential Audit - Elec'!E43+'Residential Recycling - Elec'!E43+'Nonresidential Equipment - Elec'!E43+'Nonresidential Custom - Elec'!E43+'Nonresidential Audit - Elec'!E43</f>
        <v>0</v>
      </c>
      <c r="F43" s="3">
        <f>'Residential Equipment - Elec'!F43+'Residential Audit - Elec'!F43+'Residential Recycling - Elec'!F43+'Nonresidential Equipment - Elec'!F43+'Nonresidential Custom - Elec'!F43+'Nonresidential Audit - Elec'!F43</f>
        <v>0</v>
      </c>
      <c r="G43" s="3">
        <f>'Residential Equipment - Elec'!G43+'Residential Audit - Elec'!G43+'Residential Recycling - Elec'!G43+'Nonresidential Equipment - Elec'!G43+'Nonresidential Custom - Elec'!G43+'Nonresidential Audit - Elec'!G43</f>
        <v>15.41</v>
      </c>
      <c r="H43" s="3">
        <f>'Residential Equipment - Elec'!H43+'Residential Audit - Elec'!H43+'Residential Recycling - Elec'!H43+'Nonresidential Equipment - Elec'!H43+'Nonresidential Custom - Elec'!H43+'Nonresidential Audit - Elec'!H43</f>
        <v>27.43</v>
      </c>
      <c r="I43" s="3">
        <f>'Residential Equipment - Elec'!I43+'Residential Audit - Elec'!I43+'Residential Recycling - Elec'!I43+'Nonresidential Equipment - Elec'!I43+'Nonresidential Custom - Elec'!I43+'Nonresidential Audit - Elec'!I43</f>
        <v>0</v>
      </c>
      <c r="J43" s="3">
        <f>'Residential Equipment - Elec'!J43+'Residential Audit - Elec'!J43+'Residential Recycling - Elec'!J43+'Nonresidential Equipment - Elec'!J43+'Nonresidential Custom - Elec'!J43+'Nonresidential Audit - Elec'!J43</f>
        <v>1.5410000000000001</v>
      </c>
    </row>
    <row r="44" spans="1:10" x14ac:dyDescent="0.25">
      <c r="A44" s="2">
        <v>21</v>
      </c>
      <c r="B44" s="7">
        <f>'Residential Equipment - Elec'!B44+'Residential Audit - Elec'!B44+'Residential Recycling - Elec'!B44+'Nonresidential Equipment - Elec'!B44+'Nonresidential Custom - Elec'!B44+'Nonresidential Audit - Elec'!B44</f>
        <v>0</v>
      </c>
      <c r="C44" s="7">
        <f>'Residential Equipment - Elec'!C44+'Residential Audit - Elec'!C44+'Residential Recycling - Elec'!C44+'Nonresidential Equipment - Elec'!C44+'Nonresidential Custom - Elec'!C44+'Nonresidential Audit - Elec'!C44</f>
        <v>0</v>
      </c>
      <c r="D44" s="3">
        <f>'Residential Equipment - Elec'!D44+'Residential Audit - Elec'!D44+'Residential Recycling - Elec'!D44+'Nonresidential Equipment - Elec'!D44+'Nonresidential Custom - Elec'!D44+'Nonresidential Audit - Elec'!D44</f>
        <v>0</v>
      </c>
      <c r="E44" s="3">
        <f>'Residential Equipment - Elec'!E44+'Residential Audit - Elec'!E44+'Residential Recycling - Elec'!E44+'Nonresidential Equipment - Elec'!E44+'Nonresidential Custom - Elec'!E44+'Nonresidential Audit - Elec'!E44</f>
        <v>0</v>
      </c>
      <c r="F44" s="3">
        <f>'Residential Equipment - Elec'!F44+'Residential Audit - Elec'!F44+'Residential Recycling - Elec'!F44+'Nonresidential Equipment - Elec'!F44+'Nonresidential Custom - Elec'!F44+'Nonresidential Audit - Elec'!F44</f>
        <v>0</v>
      </c>
      <c r="G44" s="3">
        <f>'Residential Equipment - Elec'!G44+'Residential Audit - Elec'!G44+'Residential Recycling - Elec'!G44+'Nonresidential Equipment - Elec'!G44+'Nonresidential Custom - Elec'!G44+'Nonresidential Audit - Elec'!G44</f>
        <v>0</v>
      </c>
      <c r="H44" s="3">
        <f>'Residential Equipment - Elec'!H44+'Residential Audit - Elec'!H44+'Residential Recycling - Elec'!H44+'Nonresidential Equipment - Elec'!H44+'Nonresidential Custom - Elec'!H44+'Nonresidential Audit - Elec'!H44</f>
        <v>0</v>
      </c>
      <c r="I44" s="3">
        <f>'Residential Equipment - Elec'!I44+'Residential Audit - Elec'!I44+'Residential Recycling - Elec'!I44+'Nonresidential Equipment - Elec'!I44+'Nonresidential Custom - Elec'!I44+'Nonresidential Audit - Elec'!I44</f>
        <v>0</v>
      </c>
      <c r="J44" s="3">
        <f>'Residential Equipment - Elec'!J44+'Residential Audit - Elec'!J44+'Residential Recycling - Elec'!J44+'Nonresidential Equipment - Elec'!J44+'Nonresidential Custom - Elec'!J44+'Nonresidential Audit - Elec'!J44</f>
        <v>0</v>
      </c>
    </row>
    <row r="45" spans="1:10" x14ac:dyDescent="0.25">
      <c r="A45" s="2">
        <v>22</v>
      </c>
      <c r="B45" s="7">
        <f>'Residential Equipment - Elec'!B45+'Residential Audit - Elec'!B45+'Residential Recycling - Elec'!B45+'Nonresidential Equipment - Elec'!B45+'Nonresidential Custom - Elec'!B45+'Nonresidential Audit - Elec'!B45</f>
        <v>0</v>
      </c>
      <c r="C45" s="7">
        <f>'Residential Equipment - Elec'!C45+'Residential Audit - Elec'!C45+'Residential Recycling - Elec'!C45+'Nonresidential Equipment - Elec'!C45+'Nonresidential Custom - Elec'!C45+'Nonresidential Audit - Elec'!C45</f>
        <v>0</v>
      </c>
      <c r="D45" s="3">
        <f>'Residential Equipment - Elec'!D45+'Residential Audit - Elec'!D45+'Residential Recycling - Elec'!D45+'Nonresidential Equipment - Elec'!D45+'Nonresidential Custom - Elec'!D45+'Nonresidential Audit - Elec'!D45</f>
        <v>0</v>
      </c>
      <c r="E45" s="3">
        <f>'Residential Equipment - Elec'!E45+'Residential Audit - Elec'!E45+'Residential Recycling - Elec'!E45+'Nonresidential Equipment - Elec'!E45+'Nonresidential Custom - Elec'!E45+'Nonresidential Audit - Elec'!E45</f>
        <v>0</v>
      </c>
      <c r="F45" s="3">
        <f>'Residential Equipment - Elec'!F45+'Residential Audit - Elec'!F45+'Residential Recycling - Elec'!F45+'Nonresidential Equipment - Elec'!F45+'Nonresidential Custom - Elec'!F45+'Nonresidential Audit - Elec'!F45</f>
        <v>0</v>
      </c>
      <c r="G45" s="3">
        <f>'Residential Equipment - Elec'!G45+'Residential Audit - Elec'!G45+'Residential Recycling - Elec'!G45+'Nonresidential Equipment - Elec'!G45+'Nonresidential Custom - Elec'!G45+'Nonresidential Audit - Elec'!G45</f>
        <v>0</v>
      </c>
      <c r="H45" s="3">
        <f>'Residential Equipment - Elec'!H45+'Residential Audit - Elec'!H45+'Residential Recycling - Elec'!H45+'Nonresidential Equipment - Elec'!H45+'Nonresidential Custom - Elec'!H45+'Nonresidential Audit - Elec'!H45</f>
        <v>0</v>
      </c>
      <c r="I45" s="3">
        <f>'Residential Equipment - Elec'!I45+'Residential Audit - Elec'!I45+'Residential Recycling - Elec'!I45+'Nonresidential Equipment - Elec'!I45+'Nonresidential Custom - Elec'!I45+'Nonresidential Audit - Elec'!I45</f>
        <v>0</v>
      </c>
      <c r="J45" s="3">
        <f>'Residential Equipment - Elec'!J45+'Residential Audit - Elec'!J45+'Residential Recycling - Elec'!J45+'Nonresidential Equipment - Elec'!J45+'Nonresidential Custom - Elec'!J45+'Nonresidential Audit - Elec'!J45</f>
        <v>0</v>
      </c>
    </row>
    <row r="46" spans="1:10" x14ac:dyDescent="0.25">
      <c r="A46" s="2">
        <v>23</v>
      </c>
      <c r="B46" s="7">
        <f>'Residential Equipment - Elec'!B46+'Residential Audit - Elec'!B46+'Residential Recycling - Elec'!B46+'Nonresidential Equipment - Elec'!B46+'Nonresidential Custom - Elec'!B46+'Nonresidential Audit - Elec'!B46</f>
        <v>0</v>
      </c>
      <c r="C46" s="7">
        <f>'Residential Equipment - Elec'!C46+'Residential Audit - Elec'!C46+'Residential Recycling - Elec'!C46+'Nonresidential Equipment - Elec'!C46+'Nonresidential Custom - Elec'!C46+'Nonresidential Audit - Elec'!C46</f>
        <v>0</v>
      </c>
      <c r="D46" s="3">
        <f>'Residential Equipment - Elec'!D46+'Residential Audit - Elec'!D46+'Residential Recycling - Elec'!D46+'Nonresidential Equipment - Elec'!D46+'Nonresidential Custom - Elec'!D46+'Nonresidential Audit - Elec'!D46</f>
        <v>0</v>
      </c>
      <c r="E46" s="3">
        <f>'Residential Equipment - Elec'!E46+'Residential Audit - Elec'!E46+'Residential Recycling - Elec'!E46+'Nonresidential Equipment - Elec'!E46+'Nonresidential Custom - Elec'!E46+'Nonresidential Audit - Elec'!E46</f>
        <v>0</v>
      </c>
      <c r="F46" s="3">
        <f>'Residential Equipment - Elec'!F46+'Residential Audit - Elec'!F46+'Residential Recycling - Elec'!F46+'Nonresidential Equipment - Elec'!F46+'Nonresidential Custom - Elec'!F46+'Nonresidential Audit - Elec'!F46</f>
        <v>0</v>
      </c>
      <c r="G46" s="3">
        <f>'Residential Equipment - Elec'!G46+'Residential Audit - Elec'!G46+'Residential Recycling - Elec'!G46+'Nonresidential Equipment - Elec'!G46+'Nonresidential Custom - Elec'!G46+'Nonresidential Audit - Elec'!G46</f>
        <v>0</v>
      </c>
      <c r="H46" s="3">
        <f>'Residential Equipment - Elec'!H46+'Residential Audit - Elec'!H46+'Residential Recycling - Elec'!H46+'Nonresidential Equipment - Elec'!H46+'Nonresidential Custom - Elec'!H46+'Nonresidential Audit - Elec'!H46</f>
        <v>0</v>
      </c>
      <c r="I46" s="3">
        <f>'Residential Equipment - Elec'!I46+'Residential Audit - Elec'!I46+'Residential Recycling - Elec'!I46+'Nonresidential Equipment - Elec'!I46+'Nonresidential Custom - Elec'!I46+'Nonresidential Audit - Elec'!I46</f>
        <v>0</v>
      </c>
      <c r="J46" s="3">
        <f>'Residential Equipment - Elec'!J46+'Residential Audit - Elec'!J46+'Residential Recycling - Elec'!J46+'Nonresidential Equipment - Elec'!J46+'Nonresidential Custom - Elec'!J46+'Nonresidential Audit - Elec'!J46</f>
        <v>0</v>
      </c>
    </row>
    <row r="47" spans="1:10" x14ac:dyDescent="0.25">
      <c r="A47" s="2">
        <v>24</v>
      </c>
      <c r="B47" s="7">
        <f>'Residential Equipment - Elec'!B47+'Residential Audit - Elec'!B47+'Residential Recycling - Elec'!B47+'Nonresidential Equipment - Elec'!B47+'Nonresidential Custom - Elec'!B47+'Nonresidential Audit - Elec'!B47</f>
        <v>0</v>
      </c>
      <c r="C47" s="7">
        <f>'Residential Equipment - Elec'!C47+'Residential Audit - Elec'!C47+'Residential Recycling - Elec'!C47+'Nonresidential Equipment - Elec'!C47+'Nonresidential Custom - Elec'!C47+'Nonresidential Audit - Elec'!C47</f>
        <v>0</v>
      </c>
      <c r="D47" s="3">
        <f>'Residential Equipment - Elec'!D47+'Residential Audit - Elec'!D47+'Residential Recycling - Elec'!D47+'Nonresidential Equipment - Elec'!D47+'Nonresidential Custom - Elec'!D47+'Nonresidential Audit - Elec'!D47</f>
        <v>0</v>
      </c>
      <c r="E47" s="3">
        <f>'Residential Equipment - Elec'!E47+'Residential Audit - Elec'!E47+'Residential Recycling - Elec'!E47+'Nonresidential Equipment - Elec'!E47+'Nonresidential Custom - Elec'!E47+'Nonresidential Audit - Elec'!E47</f>
        <v>0</v>
      </c>
      <c r="F47" s="3">
        <f>'Residential Equipment - Elec'!F47+'Residential Audit - Elec'!F47+'Residential Recycling - Elec'!F47+'Nonresidential Equipment - Elec'!F47+'Nonresidential Custom - Elec'!F47+'Nonresidential Audit - Elec'!F47</f>
        <v>0</v>
      </c>
      <c r="G47" s="3">
        <f>'Residential Equipment - Elec'!G47+'Residential Audit - Elec'!G47+'Residential Recycling - Elec'!G47+'Nonresidential Equipment - Elec'!G47+'Nonresidential Custom - Elec'!G47+'Nonresidential Audit - Elec'!G47</f>
        <v>0</v>
      </c>
      <c r="H47" s="3">
        <f>'Residential Equipment - Elec'!H47+'Residential Audit - Elec'!H47+'Residential Recycling - Elec'!H47+'Nonresidential Equipment - Elec'!H47+'Nonresidential Custom - Elec'!H47+'Nonresidential Audit - Elec'!H47</f>
        <v>0</v>
      </c>
      <c r="I47" s="3">
        <f>'Residential Equipment - Elec'!I47+'Residential Audit - Elec'!I47+'Residential Recycling - Elec'!I47+'Nonresidential Equipment - Elec'!I47+'Nonresidential Custom - Elec'!I47+'Nonresidential Audit - Elec'!I47</f>
        <v>0</v>
      </c>
      <c r="J47" s="3">
        <f>'Residential Equipment - Elec'!J47+'Residential Audit - Elec'!J47+'Residential Recycling - Elec'!J47+'Nonresidential Equipment - Elec'!J47+'Nonresidential Custom - Elec'!J47+'Nonresidential Audit - Elec'!J47</f>
        <v>0</v>
      </c>
    </row>
    <row r="48" spans="1:10" x14ac:dyDescent="0.25">
      <c r="A48" s="2">
        <v>25</v>
      </c>
      <c r="B48" s="7">
        <f>'Residential Equipment - Elec'!B48+'Residential Audit - Elec'!B48+'Residential Recycling - Elec'!B48+'Nonresidential Equipment - Elec'!B48+'Nonresidential Custom - Elec'!B48+'Nonresidential Audit - Elec'!B48</f>
        <v>0</v>
      </c>
      <c r="C48" s="7">
        <f>'Residential Equipment - Elec'!C48+'Residential Audit - Elec'!C48+'Residential Recycling - Elec'!C48+'Nonresidential Equipment - Elec'!C48+'Nonresidential Custom - Elec'!C48+'Nonresidential Audit - Elec'!C48</f>
        <v>0</v>
      </c>
      <c r="D48" s="3">
        <f>'Residential Equipment - Elec'!D48+'Residential Audit - Elec'!D48+'Residential Recycling - Elec'!D48+'Nonresidential Equipment - Elec'!D48+'Nonresidential Custom - Elec'!D48+'Nonresidential Audit - Elec'!D48</f>
        <v>0</v>
      </c>
      <c r="E48" s="3">
        <f>'Residential Equipment - Elec'!E48+'Residential Audit - Elec'!E48+'Residential Recycling - Elec'!E48+'Nonresidential Equipment - Elec'!E48+'Nonresidential Custom - Elec'!E48+'Nonresidential Audit - Elec'!E48</f>
        <v>0</v>
      </c>
      <c r="F48" s="3">
        <f>'Residential Equipment - Elec'!F48+'Residential Audit - Elec'!F48+'Residential Recycling - Elec'!F48+'Nonresidential Equipment - Elec'!F48+'Nonresidential Custom - Elec'!F48+'Nonresidential Audit - Elec'!F48</f>
        <v>0</v>
      </c>
      <c r="G48" s="3">
        <f>'Residential Equipment - Elec'!G48+'Residential Audit - Elec'!G48+'Residential Recycling - Elec'!G48+'Nonresidential Equipment - Elec'!G48+'Nonresidential Custom - Elec'!G48+'Nonresidential Audit - Elec'!G48</f>
        <v>0</v>
      </c>
      <c r="H48" s="3">
        <f>'Residential Equipment - Elec'!H48+'Residential Audit - Elec'!H48+'Residential Recycling - Elec'!H48+'Nonresidential Equipment - Elec'!H48+'Nonresidential Custom - Elec'!H48+'Nonresidential Audit - Elec'!H48</f>
        <v>0</v>
      </c>
      <c r="I48" s="3">
        <f>'Residential Equipment - Elec'!I48+'Residential Audit - Elec'!I48+'Residential Recycling - Elec'!I48+'Nonresidential Equipment - Elec'!I48+'Nonresidential Custom - Elec'!I48+'Nonresidential Audit - Elec'!I48</f>
        <v>0</v>
      </c>
      <c r="J48" s="3">
        <f>'Residential Equipment - Elec'!J48+'Residential Audit - Elec'!J48+'Residential Recycling - Elec'!J48+'Nonresidential Equipment - Elec'!J48+'Nonresidential Custom - Elec'!J48+'Nonresidential Audit - Elec'!J48</f>
        <v>0</v>
      </c>
    </row>
    <row r="49" spans="1:10" x14ac:dyDescent="0.25">
      <c r="A49" s="2">
        <v>26</v>
      </c>
      <c r="B49" s="7">
        <f>'Residential Equipment - Elec'!B49+'Residential Audit - Elec'!B49+'Residential Recycling - Elec'!B49+'Nonresidential Equipment - Elec'!B49+'Nonresidential Custom - Elec'!B49+'Nonresidential Audit - Elec'!B49</f>
        <v>0</v>
      </c>
      <c r="C49" s="7">
        <f>'Residential Equipment - Elec'!C49+'Residential Audit - Elec'!C49+'Residential Recycling - Elec'!C49+'Nonresidential Equipment - Elec'!C49+'Nonresidential Custom - Elec'!C49+'Nonresidential Audit - Elec'!C49</f>
        <v>0</v>
      </c>
      <c r="D49" s="3">
        <f>'Residential Equipment - Elec'!D49+'Residential Audit - Elec'!D49+'Residential Recycling - Elec'!D49+'Nonresidential Equipment - Elec'!D49+'Nonresidential Custom - Elec'!D49+'Nonresidential Audit - Elec'!D49</f>
        <v>0</v>
      </c>
      <c r="E49" s="3">
        <f>'Residential Equipment - Elec'!E49+'Residential Audit - Elec'!E49+'Residential Recycling - Elec'!E49+'Nonresidential Equipment - Elec'!E49+'Nonresidential Custom - Elec'!E49+'Nonresidential Audit - Elec'!E49</f>
        <v>0</v>
      </c>
      <c r="F49" s="3">
        <f>'Residential Equipment - Elec'!F49+'Residential Audit - Elec'!F49+'Residential Recycling - Elec'!F49+'Nonresidential Equipment - Elec'!F49+'Nonresidential Custom - Elec'!F49+'Nonresidential Audit - Elec'!F49</f>
        <v>0</v>
      </c>
      <c r="G49" s="3">
        <f>'Residential Equipment - Elec'!G49+'Residential Audit - Elec'!G49+'Residential Recycling - Elec'!G49+'Nonresidential Equipment - Elec'!G49+'Nonresidential Custom - Elec'!G49+'Nonresidential Audit - Elec'!G49</f>
        <v>0</v>
      </c>
      <c r="H49" s="3">
        <f>'Residential Equipment - Elec'!H49+'Residential Audit - Elec'!H49+'Residential Recycling - Elec'!H49+'Nonresidential Equipment - Elec'!H49+'Nonresidential Custom - Elec'!H49+'Nonresidential Audit - Elec'!H49</f>
        <v>0</v>
      </c>
      <c r="I49" s="3">
        <f>'Residential Equipment - Elec'!I49+'Residential Audit - Elec'!I49+'Residential Recycling - Elec'!I49+'Nonresidential Equipment - Elec'!I49+'Nonresidential Custom - Elec'!I49+'Nonresidential Audit - Elec'!I49</f>
        <v>0</v>
      </c>
      <c r="J49" s="3">
        <f>'Residential Equipment - Elec'!J49+'Residential Audit - Elec'!J49+'Residential Recycling - Elec'!J49+'Nonresidential Equipment - Elec'!J49+'Nonresidential Custom - Elec'!J49+'Nonresidential Audit - Elec'!J49</f>
        <v>0</v>
      </c>
    </row>
    <row r="50" spans="1:10" x14ac:dyDescent="0.25">
      <c r="A50" s="2">
        <v>27</v>
      </c>
      <c r="B50" s="7">
        <f>'Residential Equipment - Elec'!B50+'Residential Audit - Elec'!B50+'Residential Recycling - Elec'!B50+'Nonresidential Equipment - Elec'!B50+'Nonresidential Custom - Elec'!B50+'Nonresidential Audit - Elec'!B50</f>
        <v>0</v>
      </c>
      <c r="C50" s="7">
        <f>'Residential Equipment - Elec'!C50+'Residential Audit - Elec'!C50+'Residential Recycling - Elec'!C50+'Nonresidential Equipment - Elec'!C50+'Nonresidential Custom - Elec'!C50+'Nonresidential Audit - Elec'!C50</f>
        <v>0</v>
      </c>
      <c r="D50" s="3">
        <f>'Residential Equipment - Elec'!D50+'Residential Audit - Elec'!D50+'Residential Recycling - Elec'!D50+'Nonresidential Equipment - Elec'!D50+'Nonresidential Custom - Elec'!D50+'Nonresidential Audit - Elec'!D50</f>
        <v>0</v>
      </c>
      <c r="E50" s="3">
        <f>'Residential Equipment - Elec'!E50+'Residential Audit - Elec'!E50+'Residential Recycling - Elec'!E50+'Nonresidential Equipment - Elec'!E50+'Nonresidential Custom - Elec'!E50+'Nonresidential Audit - Elec'!E50</f>
        <v>0</v>
      </c>
      <c r="F50" s="3">
        <f>'Residential Equipment - Elec'!F50+'Residential Audit - Elec'!F50+'Residential Recycling - Elec'!F50+'Nonresidential Equipment - Elec'!F50+'Nonresidential Custom - Elec'!F50+'Nonresidential Audit - Elec'!F50</f>
        <v>0</v>
      </c>
      <c r="G50" s="3">
        <f>'Residential Equipment - Elec'!G50+'Residential Audit - Elec'!G50+'Residential Recycling - Elec'!G50+'Nonresidential Equipment - Elec'!G50+'Nonresidential Custom - Elec'!G50+'Nonresidential Audit - Elec'!G50</f>
        <v>0</v>
      </c>
      <c r="H50" s="3">
        <f>'Residential Equipment - Elec'!H50+'Residential Audit - Elec'!H50+'Residential Recycling - Elec'!H50+'Nonresidential Equipment - Elec'!H50+'Nonresidential Custom - Elec'!H50+'Nonresidential Audit - Elec'!H50</f>
        <v>0</v>
      </c>
      <c r="I50" s="3">
        <f>'Residential Equipment - Elec'!I50+'Residential Audit - Elec'!I50+'Residential Recycling - Elec'!I50+'Nonresidential Equipment - Elec'!I50+'Nonresidential Custom - Elec'!I50+'Nonresidential Audit - Elec'!I50</f>
        <v>0</v>
      </c>
      <c r="J50" s="3">
        <f>'Residential Equipment - Elec'!J50+'Residential Audit - Elec'!J50+'Residential Recycling - Elec'!J50+'Nonresidential Equipment - Elec'!J50+'Nonresidential Custom - Elec'!J50+'Nonresidential Audit - Elec'!J50</f>
        <v>0</v>
      </c>
    </row>
    <row r="51" spans="1:10" x14ac:dyDescent="0.25">
      <c r="A51" s="2">
        <v>28</v>
      </c>
      <c r="B51" s="7">
        <f>'Residential Equipment - Elec'!B51+'Residential Audit - Elec'!B51+'Residential Recycling - Elec'!B51+'Nonresidential Equipment - Elec'!B51+'Nonresidential Custom - Elec'!B51+'Nonresidential Audit - Elec'!B51</f>
        <v>0</v>
      </c>
      <c r="C51" s="7">
        <f>'Residential Equipment - Elec'!C51+'Residential Audit - Elec'!C51+'Residential Recycling - Elec'!C51+'Nonresidential Equipment - Elec'!C51+'Nonresidential Custom - Elec'!C51+'Nonresidential Audit - Elec'!C51</f>
        <v>0</v>
      </c>
      <c r="D51" s="3">
        <f>'Residential Equipment - Elec'!D51+'Residential Audit - Elec'!D51+'Residential Recycling - Elec'!D51+'Nonresidential Equipment - Elec'!D51+'Nonresidential Custom - Elec'!D51+'Nonresidential Audit - Elec'!D51</f>
        <v>0</v>
      </c>
      <c r="E51" s="3">
        <f>'Residential Equipment - Elec'!E51+'Residential Audit - Elec'!E51+'Residential Recycling - Elec'!E51+'Nonresidential Equipment - Elec'!E51+'Nonresidential Custom - Elec'!E51+'Nonresidential Audit - Elec'!E51</f>
        <v>0</v>
      </c>
      <c r="F51" s="3">
        <f>'Residential Equipment - Elec'!F51+'Residential Audit - Elec'!F51+'Residential Recycling - Elec'!F51+'Nonresidential Equipment - Elec'!F51+'Nonresidential Custom - Elec'!F51+'Nonresidential Audit - Elec'!F51</f>
        <v>0</v>
      </c>
      <c r="G51" s="3">
        <f>'Residential Equipment - Elec'!G51+'Residential Audit - Elec'!G51+'Residential Recycling - Elec'!G51+'Nonresidential Equipment - Elec'!G51+'Nonresidential Custom - Elec'!G51+'Nonresidential Audit - Elec'!G51</f>
        <v>0</v>
      </c>
      <c r="H51" s="3">
        <f>'Residential Equipment - Elec'!H51+'Residential Audit - Elec'!H51+'Residential Recycling - Elec'!H51+'Nonresidential Equipment - Elec'!H51+'Nonresidential Custom - Elec'!H51+'Nonresidential Audit - Elec'!H51</f>
        <v>0</v>
      </c>
      <c r="I51" s="3">
        <f>'Residential Equipment - Elec'!I51+'Residential Audit - Elec'!I51+'Residential Recycling - Elec'!I51+'Nonresidential Equipment - Elec'!I51+'Nonresidential Custom - Elec'!I51+'Nonresidential Audit - Elec'!I51</f>
        <v>0</v>
      </c>
      <c r="J51" s="3">
        <f>'Residential Equipment - Elec'!J51+'Residential Audit - Elec'!J51+'Residential Recycling - Elec'!J51+'Nonresidential Equipment - Elec'!J51+'Nonresidential Custom - Elec'!J51+'Nonresidential Audit - Elec'!J51</f>
        <v>0</v>
      </c>
    </row>
    <row r="52" spans="1:10" x14ac:dyDescent="0.25">
      <c r="A52" s="2">
        <v>29</v>
      </c>
      <c r="B52" s="7">
        <f>'Residential Equipment - Elec'!B52+'Residential Audit - Elec'!B52+'Residential Recycling - Elec'!B52+'Nonresidential Equipment - Elec'!B52+'Nonresidential Custom - Elec'!B52+'Nonresidential Audit - Elec'!B52</f>
        <v>0</v>
      </c>
      <c r="C52" s="7">
        <f>'Residential Equipment - Elec'!C52+'Residential Audit - Elec'!C52+'Residential Recycling - Elec'!C52+'Nonresidential Equipment - Elec'!C52+'Nonresidential Custom - Elec'!C52+'Nonresidential Audit - Elec'!C52</f>
        <v>0</v>
      </c>
      <c r="D52" s="3">
        <f>'Residential Equipment - Elec'!D52+'Residential Audit - Elec'!D52+'Residential Recycling - Elec'!D52+'Nonresidential Equipment - Elec'!D52+'Nonresidential Custom - Elec'!D52+'Nonresidential Audit - Elec'!D52</f>
        <v>0</v>
      </c>
      <c r="E52" s="3">
        <f>'Residential Equipment - Elec'!E52+'Residential Audit - Elec'!E52+'Residential Recycling - Elec'!E52+'Nonresidential Equipment - Elec'!E52+'Nonresidential Custom - Elec'!E52+'Nonresidential Audit - Elec'!E52</f>
        <v>0</v>
      </c>
      <c r="F52" s="3">
        <f>'Residential Equipment - Elec'!F52+'Residential Audit - Elec'!F52+'Residential Recycling - Elec'!F52+'Nonresidential Equipment - Elec'!F52+'Nonresidential Custom - Elec'!F52+'Nonresidential Audit - Elec'!F52</f>
        <v>0</v>
      </c>
      <c r="G52" s="3">
        <f>'Residential Equipment - Elec'!G52+'Residential Audit - Elec'!G52+'Residential Recycling - Elec'!G52+'Nonresidential Equipment - Elec'!G52+'Nonresidential Custom - Elec'!G52+'Nonresidential Audit - Elec'!G52</f>
        <v>0</v>
      </c>
      <c r="H52" s="3">
        <f>'Residential Equipment - Elec'!H52+'Residential Audit - Elec'!H52+'Residential Recycling - Elec'!H52+'Nonresidential Equipment - Elec'!H52+'Nonresidential Custom - Elec'!H52+'Nonresidential Audit - Elec'!H52</f>
        <v>0</v>
      </c>
      <c r="I52" s="3">
        <f>'Residential Equipment - Elec'!I52+'Residential Audit - Elec'!I52+'Residential Recycling - Elec'!I52+'Nonresidential Equipment - Elec'!I52+'Nonresidential Custom - Elec'!I52+'Nonresidential Audit - Elec'!I52</f>
        <v>0</v>
      </c>
      <c r="J52" s="3">
        <f>'Residential Equipment - Elec'!J52+'Residential Audit - Elec'!J52+'Residential Recycling - Elec'!J52+'Nonresidential Equipment - Elec'!J52+'Nonresidential Custom - Elec'!J52+'Nonresidential Audit - Elec'!J52</f>
        <v>0</v>
      </c>
    </row>
    <row r="53" spans="1:10" x14ac:dyDescent="0.25">
      <c r="A53" s="5">
        <v>30</v>
      </c>
      <c r="B53" s="8">
        <f>'Residential Equipment - Elec'!B53+'Residential Audit - Elec'!B53+'Residential Recycling - Elec'!B53+'Nonresidential Equipment - Elec'!B53+'Nonresidential Custom - Elec'!B53+'Nonresidential Audit - Elec'!B53</f>
        <v>0</v>
      </c>
      <c r="C53" s="8">
        <f>'Residential Equipment - Elec'!C53+'Residential Audit - Elec'!C53+'Residential Recycling - Elec'!C53+'Nonresidential Equipment - Elec'!C53+'Nonresidential Custom - Elec'!C53+'Nonresidential Audit - Elec'!C53</f>
        <v>0</v>
      </c>
      <c r="D53" s="9">
        <f>'Residential Equipment - Elec'!D53+'Residential Audit - Elec'!D53+'Residential Recycling - Elec'!D53+'Nonresidential Equipment - Elec'!D53+'Nonresidential Custom - Elec'!D53+'Nonresidential Audit - Elec'!D53</f>
        <v>0</v>
      </c>
      <c r="E53" s="9">
        <f>'Residential Equipment - Elec'!E53+'Residential Audit - Elec'!E53+'Residential Recycling - Elec'!E53+'Nonresidential Equipment - Elec'!E53+'Nonresidential Custom - Elec'!E53+'Nonresidential Audit - Elec'!E53</f>
        <v>0</v>
      </c>
      <c r="F53" s="9">
        <f>'Residential Equipment - Elec'!F53+'Residential Audit - Elec'!F53+'Residential Recycling - Elec'!F53+'Nonresidential Equipment - Elec'!F53+'Nonresidential Custom - Elec'!F53+'Nonresidential Audit - Elec'!F53</f>
        <v>0</v>
      </c>
      <c r="G53" s="9">
        <f>'Residential Equipment - Elec'!G53+'Residential Audit - Elec'!G53+'Residential Recycling - Elec'!G53+'Nonresidential Equipment - Elec'!G53+'Nonresidential Custom - Elec'!G53+'Nonresidential Audit - Elec'!G53</f>
        <v>0</v>
      </c>
      <c r="H53" s="9">
        <f>'Residential Equipment - Elec'!H53+'Residential Audit - Elec'!H53+'Residential Recycling - Elec'!H53+'Nonresidential Equipment - Elec'!H53+'Nonresidential Custom - Elec'!H53+'Nonresidential Audit - Elec'!H53</f>
        <v>0</v>
      </c>
      <c r="I53" s="9">
        <f>'Residential Equipment - Elec'!I53+'Residential Audit - Elec'!I53+'Residential Recycling - Elec'!I53+'Nonresidential Equipment - Elec'!I53+'Nonresidential Custom - Elec'!I53+'Nonresidential Audit - Elec'!I53</f>
        <v>0</v>
      </c>
      <c r="J53" s="9">
        <f>'Residential Equipment - Elec'!J53+'Residential Audit - Elec'!J53+'Residential Recycling - Elec'!J53+'Nonresidential Equipment - Elec'!J53+'Nonresidential Custom - Elec'!J53+'Nonresidential Audit - Elec'!J53</f>
        <v>0</v>
      </c>
    </row>
    <row r="54" spans="1:10" x14ac:dyDescent="0.25">
      <c r="A54" s="4" t="s">
        <v>31</v>
      </c>
      <c r="B54" s="7">
        <f>B24+NPV($F$18,B25:B53)</f>
        <v>11488.964647836978</v>
      </c>
      <c r="C54" s="7">
        <f t="shared" ref="C54:J54" si="3">C24+NPV($F$18,C25:C53)</f>
        <v>1.766250366970578</v>
      </c>
      <c r="D54" s="3">
        <f t="shared" si="3"/>
        <v>1639671.5673227913</v>
      </c>
      <c r="E54" s="3">
        <f t="shared" si="3"/>
        <v>236797.42833854051</v>
      </c>
      <c r="F54" s="3">
        <f t="shared" si="3"/>
        <v>601207.1776416346</v>
      </c>
      <c r="G54" s="3">
        <f t="shared" si="3"/>
        <v>1055594.6111938604</v>
      </c>
      <c r="H54" s="3">
        <f t="shared" si="3"/>
        <v>1091580.2447029462</v>
      </c>
      <c r="I54" s="3">
        <f t="shared" si="3"/>
        <v>2034.1746847418483</v>
      </c>
      <c r="J54" s="3">
        <f t="shared" si="3"/>
        <v>353327.07844968274</v>
      </c>
    </row>
    <row r="55" spans="1:10" x14ac:dyDescent="0.25">
      <c r="A55" s="4" t="s">
        <v>32</v>
      </c>
      <c r="B55" s="7">
        <f>B24+NPV($G$18,B25:B53)</f>
        <v>14397.766980361372</v>
      </c>
      <c r="C55" s="7">
        <f t="shared" ref="C55:J55" si="4">C24+NPV($G$18,C25:C53)</f>
        <v>2.2149347603364413</v>
      </c>
      <c r="D55" s="3">
        <f t="shared" si="4"/>
        <v>2078982.1218659335</v>
      </c>
      <c r="E55" s="3">
        <f t="shared" si="4"/>
        <v>300241.60427777207</v>
      </c>
      <c r="F55" s="3">
        <f t="shared" si="4"/>
        <v>762286.18514588207</v>
      </c>
      <c r="G55" s="3">
        <f t="shared" si="4"/>
        <v>1362420.2356479492</v>
      </c>
      <c r="H55" s="3">
        <f t="shared" si="4"/>
        <v>1399594.6509151945</v>
      </c>
      <c r="I55" s="3">
        <f t="shared" si="4"/>
        <v>2436.9445614296615</v>
      </c>
      <c r="J55" s="3">
        <f t="shared" si="4"/>
        <v>450393.01469375374</v>
      </c>
    </row>
  </sheetData>
  <pageMargins left="0.7" right="0.7" top="0.75" bottom="0.75" header="0.3" footer="0.3"/>
  <pageSetup scale="60" orientation="portrait" r:id="rId1"/>
  <headerFooter>
    <oddHeader>&amp;RMidAmerican Energy  Company
South Dakota Energy Efficiency
2017 Annual Report
Annual Program Results
Exhibit D</oddHeader>
    <oddFooter>&amp;L&amp;A&amp;CPage &amp;P of &amp;N&amp;RExhibit 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zoomScale="80" zoomScaleNormal="80" workbookViewId="0"/>
  </sheetViews>
  <sheetFormatPr defaultRowHeight="15" x14ac:dyDescent="0.25"/>
  <cols>
    <col min="1" max="1" width="11.28515625" customWidth="1"/>
    <col min="2" max="2" width="15.140625" customWidth="1"/>
    <col min="3" max="3" width="15.85546875" customWidth="1"/>
    <col min="4" max="7" width="15.140625" customWidth="1"/>
    <col min="8" max="9" width="15.85546875" customWidth="1"/>
    <col min="10" max="10" width="16" customWidth="1"/>
  </cols>
  <sheetData>
    <row r="1" spans="1:10" ht="18" x14ac:dyDescent="0.25">
      <c r="A1" s="10" t="s">
        <v>34</v>
      </c>
      <c r="B1" s="1"/>
      <c r="C1" s="1"/>
    </row>
    <row r="2" spans="1:10" ht="18" x14ac:dyDescent="0.25">
      <c r="A2" s="10" t="s">
        <v>35</v>
      </c>
      <c r="B2" s="1"/>
      <c r="C2" s="1"/>
    </row>
    <row r="3" spans="1:10" ht="18" x14ac:dyDescent="0.25">
      <c r="A3" s="10" t="s">
        <v>37</v>
      </c>
      <c r="B3" s="1"/>
      <c r="C3" s="1"/>
    </row>
    <row r="4" spans="1:10" ht="18" x14ac:dyDescent="0.25">
      <c r="A4" s="10" t="s">
        <v>38</v>
      </c>
      <c r="B4" s="1"/>
      <c r="C4" s="1"/>
    </row>
    <row r="6" spans="1:10" x14ac:dyDescent="0.25">
      <c r="A6" s="2" t="s">
        <v>0</v>
      </c>
      <c r="B6" s="2"/>
      <c r="C6" s="3">
        <v>33254.815066809591</v>
      </c>
      <c r="D6" s="2"/>
      <c r="E6" s="2"/>
      <c r="F6" s="2"/>
      <c r="G6" s="2"/>
      <c r="H6" s="2"/>
      <c r="I6" s="2"/>
      <c r="J6" s="2"/>
    </row>
    <row r="7" spans="1:10" x14ac:dyDescent="0.25">
      <c r="A7" s="2" t="s">
        <v>1</v>
      </c>
      <c r="B7" s="2"/>
      <c r="C7" s="3">
        <v>1898603.8854999999</v>
      </c>
      <c r="D7" s="2"/>
      <c r="E7" s="2"/>
      <c r="F7" s="2"/>
      <c r="G7" s="2"/>
      <c r="H7" s="2"/>
      <c r="I7" s="2"/>
      <c r="J7" s="2"/>
    </row>
    <row r="8" spans="1:10" x14ac:dyDescent="0.25">
      <c r="A8" s="2" t="s">
        <v>2</v>
      </c>
      <c r="B8" s="2"/>
      <c r="C8" s="3">
        <v>425336.25</v>
      </c>
      <c r="D8" s="2"/>
      <c r="E8" s="2"/>
      <c r="F8" s="2"/>
      <c r="G8" s="2"/>
      <c r="H8" s="2"/>
      <c r="I8" s="2"/>
      <c r="J8" s="2"/>
    </row>
    <row r="9" spans="1:10" x14ac:dyDescent="0.25">
      <c r="A9" s="14" t="s">
        <v>56</v>
      </c>
      <c r="B9" s="14"/>
      <c r="C9" s="15">
        <v>0</v>
      </c>
      <c r="D9" s="2"/>
      <c r="E9" s="2"/>
      <c r="F9" s="2"/>
      <c r="G9" s="2"/>
      <c r="H9" s="2"/>
      <c r="I9" s="2"/>
      <c r="J9" s="2"/>
    </row>
    <row r="10" spans="1:10" x14ac:dyDescent="0.25">
      <c r="A10" s="2"/>
      <c r="B10" s="2"/>
      <c r="C10" s="3"/>
      <c r="D10" s="2"/>
      <c r="E10" s="2"/>
      <c r="F10" s="2"/>
      <c r="G10" s="2"/>
      <c r="H10" s="2"/>
      <c r="I10" s="2"/>
      <c r="J10" s="2"/>
    </row>
    <row r="11" spans="1:10" x14ac:dyDescent="0.25">
      <c r="A11" s="2"/>
      <c r="B11" s="2"/>
      <c r="C11" s="4"/>
      <c r="D11" s="4" t="s">
        <v>3</v>
      </c>
      <c r="E11" s="4"/>
      <c r="F11" s="4" t="s">
        <v>4</v>
      </c>
      <c r="G11" s="4"/>
      <c r="H11" s="2"/>
      <c r="I11" s="2"/>
      <c r="J11" s="2"/>
    </row>
    <row r="12" spans="1:10" x14ac:dyDescent="0.25">
      <c r="A12" s="5" t="s">
        <v>5</v>
      </c>
      <c r="B12" s="5"/>
      <c r="C12" s="6" t="s">
        <v>6</v>
      </c>
      <c r="D12" s="6" t="s">
        <v>7</v>
      </c>
      <c r="E12" s="6" t="s">
        <v>8</v>
      </c>
      <c r="F12" s="6" t="s">
        <v>9</v>
      </c>
      <c r="G12" s="6" t="s">
        <v>10</v>
      </c>
      <c r="H12" s="2"/>
      <c r="I12" s="2"/>
      <c r="J12" s="2"/>
    </row>
    <row r="13" spans="1:10" x14ac:dyDescent="0.25">
      <c r="A13" s="2" t="s">
        <v>11</v>
      </c>
      <c r="B13" s="2"/>
      <c r="C13" s="16">
        <f>H54+I54+C8+C9</f>
        <v>2863126.9087831681</v>
      </c>
      <c r="D13" s="16">
        <f>SUM(D54:G54)</f>
        <v>2305837.6284467275</v>
      </c>
      <c r="E13" s="16">
        <f>SUM(D54:G54)</f>
        <v>2305837.6284467275</v>
      </c>
      <c r="F13" s="16">
        <f>SUM(D54:G54)+I54+C9</f>
        <v>2450390.8705080524</v>
      </c>
      <c r="G13" s="16">
        <f>SUM(D55:G55)+J55</f>
        <v>3360672.5576874791</v>
      </c>
      <c r="H13" s="2"/>
      <c r="I13" s="2"/>
      <c r="J13" s="2"/>
    </row>
    <row r="14" spans="1:10" x14ac:dyDescent="0.25">
      <c r="A14" s="5" t="s">
        <v>12</v>
      </c>
      <c r="B14" s="5"/>
      <c r="C14" s="17">
        <f>C7</f>
        <v>1898603.8854999999</v>
      </c>
      <c r="D14" s="17">
        <f>H54+C6+C8</f>
        <v>2751828.4817886529</v>
      </c>
      <c r="E14" s="17">
        <f>C6+C8</f>
        <v>458591.06506680959</v>
      </c>
      <c r="F14" s="17">
        <f>C6+C7</f>
        <v>1931858.7005668094</v>
      </c>
      <c r="G14" s="17">
        <f>C6+C7</f>
        <v>1931858.7005668094</v>
      </c>
      <c r="H14" s="2"/>
      <c r="I14" s="2"/>
      <c r="J14" s="2"/>
    </row>
    <row r="15" spans="1:10" x14ac:dyDescent="0.25">
      <c r="A15" s="2" t="s">
        <v>13</v>
      </c>
      <c r="B15" s="2"/>
      <c r="C15" s="18">
        <f>C13-C14</f>
        <v>964523.02328316821</v>
      </c>
      <c r="D15" s="18">
        <f t="shared" ref="D15:G15" si="0">D13-D14</f>
        <v>-445990.85334192542</v>
      </c>
      <c r="E15" s="18">
        <f t="shared" si="0"/>
        <v>1847246.563379918</v>
      </c>
      <c r="F15" s="18">
        <f t="shared" si="0"/>
        <v>518532.16994124302</v>
      </c>
      <c r="G15" s="18">
        <f t="shared" si="0"/>
        <v>1428813.8571206697</v>
      </c>
      <c r="H15" s="2"/>
      <c r="I15" s="2"/>
      <c r="J15" s="2"/>
    </row>
    <row r="16" spans="1:10" x14ac:dyDescent="0.25">
      <c r="A16" s="2" t="s">
        <v>14</v>
      </c>
      <c r="B16" s="2"/>
      <c r="C16" s="19">
        <f>IFERROR(C13/C14,0)</f>
        <v>1.5080169858754713</v>
      </c>
      <c r="D16" s="19">
        <f>IFERROR(D13/D14,0)</f>
        <v>0.83792926910472376</v>
      </c>
      <c r="E16" s="19">
        <f>IFERROR(E13/E14,0)</f>
        <v>5.0280910468912055</v>
      </c>
      <c r="F16" s="19">
        <f>IFERROR(F13/F14,0)</f>
        <v>1.2684110229123409</v>
      </c>
      <c r="G16" s="19">
        <f>IFERROR(G13/G14,0)</f>
        <v>1.7396057779492125</v>
      </c>
      <c r="H16" s="2"/>
      <c r="I16" s="2"/>
      <c r="J16" s="2"/>
    </row>
    <row r="17" spans="1:10" x14ac:dyDescent="0.25">
      <c r="A17" s="14" t="s">
        <v>41</v>
      </c>
      <c r="B17" s="2"/>
      <c r="C17" s="20">
        <f>IFERROR(C14/$B$54,0)</f>
        <v>7.9171465735590489</v>
      </c>
      <c r="D17" s="20">
        <f>IFERROR(D14/$B$54,0)</f>
        <v>11.475078926154044</v>
      </c>
      <c r="E17" s="20">
        <f>IFERROR(E14/$B$54,0)</f>
        <v>1.9123171016277196</v>
      </c>
      <c r="F17" s="20">
        <f>IFERROR(F14/$B$54,0)</f>
        <v>8.055818598393337</v>
      </c>
      <c r="G17" s="20">
        <f>IFERROR(G14/$B$55,0)</f>
        <v>6.1022468915927517</v>
      </c>
      <c r="H17" s="2"/>
      <c r="I17" s="2"/>
      <c r="J17" s="2"/>
    </row>
    <row r="18" spans="1:10" x14ac:dyDescent="0.25">
      <c r="A18" s="2" t="s">
        <v>33</v>
      </c>
      <c r="B18" s="2"/>
      <c r="C18" s="11">
        <v>7.4300000000000005E-2</v>
      </c>
      <c r="D18" s="11">
        <v>7.4300000000000005E-2</v>
      </c>
      <c r="E18" s="11">
        <v>7.4300000000000005E-2</v>
      </c>
      <c r="F18" s="11">
        <v>7.4300000000000005E-2</v>
      </c>
      <c r="G18" s="11">
        <v>3.56E-2</v>
      </c>
      <c r="H18" s="2"/>
      <c r="I18" s="2"/>
      <c r="J18" s="2"/>
    </row>
    <row r="19" spans="1:10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2"/>
      <c r="B20" s="14"/>
      <c r="C20" s="14"/>
      <c r="D20" s="21" t="s">
        <v>16</v>
      </c>
      <c r="E20" s="21" t="s">
        <v>16</v>
      </c>
      <c r="F20" s="21" t="s">
        <v>16</v>
      </c>
      <c r="G20" s="21"/>
      <c r="H20" s="21"/>
      <c r="I20" s="21"/>
      <c r="J20" s="21"/>
    </row>
    <row r="21" spans="1:10" x14ac:dyDescent="0.25">
      <c r="A21" s="2"/>
      <c r="B21" s="21"/>
      <c r="C21" s="21"/>
      <c r="D21" s="21" t="s">
        <v>39</v>
      </c>
      <c r="E21" s="21" t="s">
        <v>19</v>
      </c>
      <c r="F21" s="21" t="s">
        <v>20</v>
      </c>
      <c r="G21" s="21" t="s">
        <v>16</v>
      </c>
      <c r="H21" s="21"/>
      <c r="I21" s="21"/>
      <c r="J21" s="21"/>
    </row>
    <row r="22" spans="1:10" x14ac:dyDescent="0.25">
      <c r="A22" s="2"/>
      <c r="B22" s="21" t="s">
        <v>21</v>
      </c>
      <c r="C22" s="21" t="s">
        <v>22</v>
      </c>
      <c r="D22" s="21" t="s">
        <v>23</v>
      </c>
      <c r="E22" s="21" t="s">
        <v>23</v>
      </c>
      <c r="F22" s="21" t="s">
        <v>23</v>
      </c>
      <c r="G22" s="21" t="s">
        <v>21</v>
      </c>
      <c r="H22" s="21" t="s">
        <v>24</v>
      </c>
      <c r="I22" s="21" t="s">
        <v>57</v>
      </c>
      <c r="J22" s="21"/>
    </row>
    <row r="23" spans="1:10" x14ac:dyDescent="0.25">
      <c r="A23" s="6" t="s">
        <v>25</v>
      </c>
      <c r="B23" s="13" t="s">
        <v>40</v>
      </c>
      <c r="C23" s="13" t="s">
        <v>40</v>
      </c>
      <c r="D23" s="22" t="s">
        <v>28</v>
      </c>
      <c r="E23" s="22" t="s">
        <v>28</v>
      </c>
      <c r="F23" s="22" t="s">
        <v>28</v>
      </c>
      <c r="G23" s="22" t="s">
        <v>28</v>
      </c>
      <c r="H23" s="22" t="s">
        <v>29</v>
      </c>
      <c r="I23" s="22" t="s">
        <v>58</v>
      </c>
      <c r="J23" s="22" t="s">
        <v>30</v>
      </c>
    </row>
    <row r="24" spans="1:10" x14ac:dyDescent="0.25">
      <c r="A24" s="2">
        <v>1</v>
      </c>
      <c r="B24" s="23">
        <v>22166.668986916069</v>
      </c>
      <c r="C24" s="23">
        <v>288.23255796940293</v>
      </c>
      <c r="D24" s="3">
        <v>29950.83</v>
      </c>
      <c r="E24" s="3">
        <v>0</v>
      </c>
      <c r="F24" s="3">
        <v>0</v>
      </c>
      <c r="G24" s="3">
        <v>143174.21</v>
      </c>
      <c r="H24" s="3">
        <v>158385.41</v>
      </c>
      <c r="I24" s="3">
        <v>15177.25</v>
      </c>
      <c r="J24" s="3">
        <v>12984.377999999999</v>
      </c>
    </row>
    <row r="25" spans="1:10" x14ac:dyDescent="0.25">
      <c r="A25" s="2">
        <v>2</v>
      </c>
      <c r="B25" s="23">
        <v>22166.668986916069</v>
      </c>
      <c r="C25" s="23">
        <v>288.23255796940293</v>
      </c>
      <c r="D25" s="3">
        <v>29950.83</v>
      </c>
      <c r="E25" s="3">
        <v>0</v>
      </c>
      <c r="F25" s="3">
        <v>0</v>
      </c>
      <c r="G25" s="3">
        <v>147667.45000000001</v>
      </c>
      <c r="H25" s="3">
        <v>166223.99</v>
      </c>
      <c r="I25" s="3">
        <v>15177.25</v>
      </c>
      <c r="J25" s="3">
        <v>13321.371000000001</v>
      </c>
    </row>
    <row r="26" spans="1:10" x14ac:dyDescent="0.25">
      <c r="A26" s="2">
        <v>3</v>
      </c>
      <c r="B26" s="23">
        <v>22166.668986916069</v>
      </c>
      <c r="C26" s="23">
        <v>288.23255796940293</v>
      </c>
      <c r="D26" s="3">
        <v>29950.83</v>
      </c>
      <c r="E26" s="3">
        <v>0</v>
      </c>
      <c r="F26" s="3">
        <v>0</v>
      </c>
      <c r="G26" s="3">
        <v>152917.79</v>
      </c>
      <c r="H26" s="3">
        <v>176250.31</v>
      </c>
      <c r="I26" s="3">
        <v>15177.25</v>
      </c>
      <c r="J26" s="3">
        <v>13715.146499999999</v>
      </c>
    </row>
    <row r="27" spans="1:10" x14ac:dyDescent="0.25">
      <c r="A27" s="2">
        <v>4</v>
      </c>
      <c r="B27" s="23">
        <v>22166.668986916069</v>
      </c>
      <c r="C27" s="23">
        <v>288.23255796940293</v>
      </c>
      <c r="D27" s="3">
        <v>29950.83</v>
      </c>
      <c r="E27" s="3">
        <v>0</v>
      </c>
      <c r="F27" s="3">
        <v>0</v>
      </c>
      <c r="G27" s="3">
        <v>161646.23000000001</v>
      </c>
      <c r="H27" s="3">
        <v>184667.74</v>
      </c>
      <c r="I27" s="3">
        <v>15177.25</v>
      </c>
      <c r="J27" s="3">
        <v>14369.779499999999</v>
      </c>
    </row>
    <row r="28" spans="1:10" x14ac:dyDescent="0.25">
      <c r="A28" s="2">
        <v>5</v>
      </c>
      <c r="B28" s="23">
        <v>22166.668986916069</v>
      </c>
      <c r="C28" s="23">
        <v>288.23255796940293</v>
      </c>
      <c r="D28" s="3">
        <v>29950.83</v>
      </c>
      <c r="E28" s="3">
        <v>0</v>
      </c>
      <c r="F28" s="3">
        <v>0</v>
      </c>
      <c r="G28" s="3">
        <v>173767.39</v>
      </c>
      <c r="H28" s="3">
        <v>191633.58</v>
      </c>
      <c r="I28" s="3">
        <v>15177.25</v>
      </c>
      <c r="J28" s="3">
        <v>15278.866500000002</v>
      </c>
    </row>
    <row r="29" spans="1:10" x14ac:dyDescent="0.25">
      <c r="A29" s="2">
        <v>6</v>
      </c>
      <c r="B29" s="23">
        <v>22166.668986916069</v>
      </c>
      <c r="C29" s="23">
        <v>288.23255796940293</v>
      </c>
      <c r="D29" s="3">
        <v>29950.83</v>
      </c>
      <c r="E29" s="3">
        <v>0</v>
      </c>
      <c r="F29" s="3">
        <v>0</v>
      </c>
      <c r="G29" s="3">
        <v>178250.49</v>
      </c>
      <c r="H29" s="3">
        <v>197217.15</v>
      </c>
      <c r="I29" s="3">
        <v>15177.25</v>
      </c>
      <c r="J29" s="3">
        <v>15615.099</v>
      </c>
    </row>
    <row r="30" spans="1:10" x14ac:dyDescent="0.25">
      <c r="A30" s="2">
        <v>7</v>
      </c>
      <c r="B30" s="23">
        <v>22166.668986916069</v>
      </c>
      <c r="C30" s="23">
        <v>288.23255796940293</v>
      </c>
      <c r="D30" s="3">
        <v>29950.83</v>
      </c>
      <c r="E30" s="3">
        <v>0</v>
      </c>
      <c r="F30" s="3">
        <v>0</v>
      </c>
      <c r="G30" s="3">
        <v>182263.38</v>
      </c>
      <c r="H30" s="3">
        <v>203582.36</v>
      </c>
      <c r="I30" s="3">
        <v>15177.25</v>
      </c>
      <c r="J30" s="3">
        <v>15916.065750000002</v>
      </c>
    </row>
    <row r="31" spans="1:10" x14ac:dyDescent="0.25">
      <c r="A31" s="2">
        <v>8</v>
      </c>
      <c r="B31" s="23">
        <v>22166.668986916069</v>
      </c>
      <c r="C31" s="23">
        <v>288.23255796940293</v>
      </c>
      <c r="D31" s="3">
        <v>29950.83</v>
      </c>
      <c r="E31" s="3">
        <v>0</v>
      </c>
      <c r="F31" s="3">
        <v>0</v>
      </c>
      <c r="G31" s="3">
        <v>186368.42</v>
      </c>
      <c r="H31" s="3">
        <v>213450.74</v>
      </c>
      <c r="I31" s="3">
        <v>15177.25</v>
      </c>
      <c r="J31" s="3">
        <v>16223.943749999999</v>
      </c>
    </row>
    <row r="32" spans="1:10" x14ac:dyDescent="0.25">
      <c r="A32" s="2">
        <v>9</v>
      </c>
      <c r="B32" s="23">
        <v>22166.668986916069</v>
      </c>
      <c r="C32" s="23">
        <v>288.23255796940293</v>
      </c>
      <c r="D32" s="3">
        <v>29950.83</v>
      </c>
      <c r="E32" s="3">
        <v>0</v>
      </c>
      <c r="F32" s="3">
        <v>0</v>
      </c>
      <c r="G32" s="3">
        <v>190559.29</v>
      </c>
      <c r="H32" s="3">
        <v>226737.51</v>
      </c>
      <c r="I32" s="3">
        <v>15177.25</v>
      </c>
      <c r="J32" s="3">
        <v>16538.258999999998</v>
      </c>
    </row>
    <row r="33" spans="1:10" x14ac:dyDescent="0.25">
      <c r="A33" s="2">
        <v>10</v>
      </c>
      <c r="B33" s="23">
        <v>22166.668986916069</v>
      </c>
      <c r="C33" s="23">
        <v>288.23255796940293</v>
      </c>
      <c r="D33" s="3">
        <v>29950.83</v>
      </c>
      <c r="E33" s="3">
        <v>0</v>
      </c>
      <c r="F33" s="3">
        <v>0</v>
      </c>
      <c r="G33" s="3">
        <v>194849.98</v>
      </c>
      <c r="H33" s="3">
        <v>232412.44</v>
      </c>
      <c r="I33" s="3">
        <v>15177.25</v>
      </c>
      <c r="J33" s="3">
        <v>16860.060750000001</v>
      </c>
    </row>
    <row r="34" spans="1:10" x14ac:dyDescent="0.25">
      <c r="A34" s="2">
        <v>11</v>
      </c>
      <c r="B34" s="23">
        <v>22166.668986916069</v>
      </c>
      <c r="C34" s="23">
        <v>288.23255796940293</v>
      </c>
      <c r="D34" s="3">
        <v>29950.83</v>
      </c>
      <c r="E34" s="3">
        <v>0</v>
      </c>
      <c r="F34" s="3">
        <v>0</v>
      </c>
      <c r="G34" s="3">
        <v>199225.36</v>
      </c>
      <c r="H34" s="3">
        <v>237643.96</v>
      </c>
      <c r="I34" s="3">
        <v>15177.25</v>
      </c>
      <c r="J34" s="3">
        <v>17188.214250000001</v>
      </c>
    </row>
    <row r="35" spans="1:10" x14ac:dyDescent="0.25">
      <c r="A35" s="2">
        <v>12</v>
      </c>
      <c r="B35" s="23">
        <v>22166.668986916069</v>
      </c>
      <c r="C35" s="23">
        <v>288.23255796940293</v>
      </c>
      <c r="D35" s="3">
        <v>29950.83</v>
      </c>
      <c r="E35" s="3">
        <v>0</v>
      </c>
      <c r="F35" s="3">
        <v>0</v>
      </c>
      <c r="G35" s="3">
        <v>203707.91</v>
      </c>
      <c r="H35" s="3">
        <v>242995.07</v>
      </c>
      <c r="I35" s="3">
        <v>15177.25</v>
      </c>
      <c r="J35" s="3">
        <v>17524.405499999997</v>
      </c>
    </row>
    <row r="36" spans="1:10" x14ac:dyDescent="0.25">
      <c r="A36" s="2">
        <v>13</v>
      </c>
      <c r="B36" s="23">
        <v>22166.668986916069</v>
      </c>
      <c r="C36" s="23">
        <v>288.23255796940293</v>
      </c>
      <c r="D36" s="3">
        <v>29950.83</v>
      </c>
      <c r="E36" s="3">
        <v>0</v>
      </c>
      <c r="F36" s="3">
        <v>0</v>
      </c>
      <c r="G36" s="3">
        <v>208298.19</v>
      </c>
      <c r="H36" s="3">
        <v>248460.05</v>
      </c>
      <c r="I36" s="3">
        <v>15177.25</v>
      </c>
      <c r="J36" s="3">
        <v>17868.676500000001</v>
      </c>
    </row>
    <row r="37" spans="1:10" x14ac:dyDescent="0.25">
      <c r="A37" s="2">
        <v>14</v>
      </c>
      <c r="B37" s="23">
        <v>22166.668986916069</v>
      </c>
      <c r="C37" s="23">
        <v>288.23255796940293</v>
      </c>
      <c r="D37" s="3">
        <v>29950.83</v>
      </c>
      <c r="E37" s="3">
        <v>0</v>
      </c>
      <c r="F37" s="3">
        <v>0</v>
      </c>
      <c r="G37" s="3">
        <v>212979.35</v>
      </c>
      <c r="H37" s="3">
        <v>254053.5</v>
      </c>
      <c r="I37" s="3">
        <v>15177.25</v>
      </c>
      <c r="J37" s="3">
        <v>18219.763499999997</v>
      </c>
    </row>
    <row r="38" spans="1:10" x14ac:dyDescent="0.25">
      <c r="A38" s="2">
        <v>15</v>
      </c>
      <c r="B38" s="23">
        <v>22166.668986916069</v>
      </c>
      <c r="C38" s="23">
        <v>288.23255796940293</v>
      </c>
      <c r="D38" s="3">
        <v>29950.83</v>
      </c>
      <c r="E38" s="3">
        <v>0</v>
      </c>
      <c r="F38" s="3">
        <v>0</v>
      </c>
      <c r="G38" s="3">
        <v>217776.24</v>
      </c>
      <c r="H38" s="3">
        <v>259760.96</v>
      </c>
      <c r="I38" s="3">
        <v>15177.25</v>
      </c>
      <c r="J38" s="3">
        <v>18579.53025</v>
      </c>
    </row>
    <row r="39" spans="1:10" x14ac:dyDescent="0.25">
      <c r="A39" s="2">
        <v>16</v>
      </c>
      <c r="B39" s="23">
        <v>19302.380500516087</v>
      </c>
      <c r="C39" s="23">
        <v>250.98829733264796</v>
      </c>
      <c r="D39" s="3">
        <v>26080.7</v>
      </c>
      <c r="E39" s="3">
        <v>0</v>
      </c>
      <c r="F39" s="3">
        <v>0</v>
      </c>
      <c r="G39" s="3">
        <v>193908.79</v>
      </c>
      <c r="H39" s="3">
        <v>231285.08</v>
      </c>
      <c r="I39" s="3">
        <v>0</v>
      </c>
      <c r="J39" s="3">
        <v>16499.211750000002</v>
      </c>
    </row>
    <row r="40" spans="1:10" x14ac:dyDescent="0.25">
      <c r="A40" s="2">
        <v>17</v>
      </c>
      <c r="B40" s="23">
        <v>19302.380500516087</v>
      </c>
      <c r="C40" s="23">
        <v>250.98829733264796</v>
      </c>
      <c r="D40" s="3">
        <v>26080.7</v>
      </c>
      <c r="E40" s="3">
        <v>0</v>
      </c>
      <c r="F40" s="3">
        <v>0</v>
      </c>
      <c r="G40" s="3">
        <v>198266.74</v>
      </c>
      <c r="H40" s="3">
        <v>236494.95</v>
      </c>
      <c r="I40" s="3">
        <v>0</v>
      </c>
      <c r="J40" s="3">
        <v>16826.058000000001</v>
      </c>
    </row>
    <row r="41" spans="1:10" x14ac:dyDescent="0.25">
      <c r="A41" s="2">
        <v>18</v>
      </c>
      <c r="B41" s="23">
        <v>19302.380500516087</v>
      </c>
      <c r="C41" s="23">
        <v>250.98829733264796</v>
      </c>
      <c r="D41" s="3">
        <v>26080.7</v>
      </c>
      <c r="E41" s="3">
        <v>0</v>
      </c>
      <c r="F41" s="3">
        <v>0</v>
      </c>
      <c r="G41" s="3">
        <v>202726.52</v>
      </c>
      <c r="H41" s="3">
        <v>241811.26</v>
      </c>
      <c r="I41" s="3">
        <v>0</v>
      </c>
      <c r="J41" s="3">
        <v>17160.541499999999</v>
      </c>
    </row>
    <row r="42" spans="1:10" x14ac:dyDescent="0.25">
      <c r="A42" s="2">
        <v>19</v>
      </c>
      <c r="B42" s="23">
        <v>19302.380500516087</v>
      </c>
      <c r="C42" s="23">
        <v>250.98829733264796</v>
      </c>
      <c r="D42" s="3">
        <v>26080.7</v>
      </c>
      <c r="E42" s="3">
        <v>0</v>
      </c>
      <c r="F42" s="3">
        <v>0</v>
      </c>
      <c r="G42" s="3">
        <v>207288.09</v>
      </c>
      <c r="H42" s="3">
        <v>247256.24</v>
      </c>
      <c r="I42" s="3">
        <v>0</v>
      </c>
      <c r="J42" s="3">
        <v>17502.659250000001</v>
      </c>
    </row>
    <row r="43" spans="1:10" x14ac:dyDescent="0.25">
      <c r="A43" s="2">
        <v>20</v>
      </c>
      <c r="B43" s="23">
        <v>19302.380500516087</v>
      </c>
      <c r="C43" s="23">
        <v>250.98829733264796</v>
      </c>
      <c r="D43" s="3">
        <v>26080.7</v>
      </c>
      <c r="E43" s="3">
        <v>0</v>
      </c>
      <c r="F43" s="3">
        <v>0</v>
      </c>
      <c r="G43" s="3">
        <v>211951.74</v>
      </c>
      <c r="H43" s="3">
        <v>252825.42</v>
      </c>
      <c r="I43" s="3">
        <v>0</v>
      </c>
      <c r="J43" s="3">
        <v>17852.433000000001</v>
      </c>
    </row>
    <row r="44" spans="1:10" x14ac:dyDescent="0.25">
      <c r="A44" s="2">
        <v>21</v>
      </c>
      <c r="B44" s="23">
        <v>0</v>
      </c>
      <c r="C44" s="2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x14ac:dyDescent="0.25">
      <c r="A45" s="2">
        <v>22</v>
      </c>
      <c r="B45" s="23">
        <v>0</v>
      </c>
      <c r="C45" s="2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x14ac:dyDescent="0.25">
      <c r="A46" s="2">
        <v>23</v>
      </c>
      <c r="B46" s="23">
        <v>0</v>
      </c>
      <c r="C46" s="2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x14ac:dyDescent="0.25">
      <c r="A47" s="2">
        <v>24</v>
      </c>
      <c r="B47" s="23">
        <v>0</v>
      </c>
      <c r="C47" s="2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x14ac:dyDescent="0.25">
      <c r="A48" s="2">
        <v>25</v>
      </c>
      <c r="B48" s="23">
        <v>0</v>
      </c>
      <c r="C48" s="2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x14ac:dyDescent="0.25">
      <c r="A49" s="2">
        <v>26</v>
      </c>
      <c r="B49" s="23">
        <v>0</v>
      </c>
      <c r="C49" s="2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x14ac:dyDescent="0.25">
      <c r="A50" s="2">
        <v>27</v>
      </c>
      <c r="B50" s="23">
        <v>0</v>
      </c>
      <c r="C50" s="2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x14ac:dyDescent="0.25">
      <c r="A51" s="2">
        <v>28</v>
      </c>
      <c r="B51" s="23">
        <v>0</v>
      </c>
      <c r="C51" s="2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x14ac:dyDescent="0.25">
      <c r="A52" s="2">
        <v>29</v>
      </c>
      <c r="B52" s="23">
        <v>0</v>
      </c>
      <c r="C52" s="2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x14ac:dyDescent="0.25">
      <c r="A53" s="5">
        <v>30</v>
      </c>
      <c r="B53" s="24">
        <v>0</v>
      </c>
      <c r="C53" s="24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</row>
    <row r="54" spans="1:10" x14ac:dyDescent="0.25">
      <c r="A54" s="4" t="s">
        <v>31</v>
      </c>
      <c r="B54" s="23">
        <f>B24+NPV($F$18,B25:B53)</f>
        <v>239809.11151004591</v>
      </c>
      <c r="C54" s="23">
        <f t="shared" ref="C54:J54" si="1">C24+NPV($F$18,C25:C53)</f>
        <v>3118.2309654061714</v>
      </c>
      <c r="D54" s="3">
        <f t="shared" si="1"/>
        <v>324021.70244259894</v>
      </c>
      <c r="E54" s="3">
        <f t="shared" si="1"/>
        <v>0</v>
      </c>
      <c r="F54" s="3">
        <f t="shared" si="1"/>
        <v>0</v>
      </c>
      <c r="G54" s="3">
        <f t="shared" si="1"/>
        <v>1981815.9260041288</v>
      </c>
      <c r="H54" s="3">
        <f t="shared" si="1"/>
        <v>2293237.4167218432</v>
      </c>
      <c r="I54" s="3">
        <f t="shared" si="1"/>
        <v>144553.24206132494</v>
      </c>
      <c r="J54" s="3">
        <f t="shared" si="1"/>
        <v>172937.82213350458</v>
      </c>
    </row>
    <row r="55" spans="1:10" x14ac:dyDescent="0.25">
      <c r="A55" s="4" t="s">
        <v>32</v>
      </c>
      <c r="B55" s="23">
        <f>B24+NPV($G$18,B25:B53)</f>
        <v>316581.53707749664</v>
      </c>
      <c r="C55" s="23">
        <f t="shared" ref="C55:J55" si="2">C24+NPV($G$18,C25:C53)</f>
        <v>4116.5006023950755</v>
      </c>
      <c r="D55" s="3">
        <f t="shared" si="2"/>
        <v>427753.92197096627</v>
      </c>
      <c r="E55" s="3">
        <f t="shared" si="2"/>
        <v>0</v>
      </c>
      <c r="F55" s="3">
        <f t="shared" si="2"/>
        <v>0</v>
      </c>
      <c r="G55" s="3">
        <f t="shared" si="2"/>
        <v>2698453.1084359908</v>
      </c>
      <c r="H55" s="3">
        <f t="shared" si="2"/>
        <v>3138621.5942323217</v>
      </c>
      <c r="I55" s="3">
        <f t="shared" si="2"/>
        <v>180255.57629561311</v>
      </c>
      <c r="J55" s="3">
        <f t="shared" si="2"/>
        <v>234465.52728052181</v>
      </c>
    </row>
  </sheetData>
  <pageMargins left="0.7" right="0.7" top="0.75" bottom="0.75" header="0.3" footer="0.3"/>
  <pageSetup scale="60" orientation="portrait" r:id="rId1"/>
  <headerFooter>
    <oddHeader>&amp;RMidAmerican Energy  Company
South Dakota Energy Efficiency
2017 Annual Report
Annual Program Results
Exhibit D</oddHeader>
    <oddFooter>&amp;L&amp;A&amp;CPage &amp;P of &amp;N&amp;RExhibit 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zoomScale="80" zoomScaleNormal="80" workbookViewId="0"/>
  </sheetViews>
  <sheetFormatPr defaultRowHeight="15" x14ac:dyDescent="0.25"/>
  <cols>
    <col min="1" max="1" width="11.28515625" customWidth="1"/>
    <col min="2" max="2" width="15.140625" customWidth="1"/>
    <col min="3" max="3" width="15.85546875" customWidth="1"/>
    <col min="4" max="7" width="15.140625" customWidth="1"/>
    <col min="8" max="9" width="15.85546875" customWidth="1"/>
    <col min="10" max="10" width="16" customWidth="1"/>
  </cols>
  <sheetData>
    <row r="1" spans="1:10" ht="18" x14ac:dyDescent="0.25">
      <c r="A1" s="10" t="s">
        <v>34</v>
      </c>
      <c r="B1" s="1"/>
      <c r="C1" s="1"/>
    </row>
    <row r="2" spans="1:10" ht="18" x14ac:dyDescent="0.25">
      <c r="A2" s="10" t="s">
        <v>35</v>
      </c>
      <c r="B2" s="1"/>
      <c r="C2" s="1"/>
    </row>
    <row r="3" spans="1:10" ht="18" x14ac:dyDescent="0.25">
      <c r="A3" s="10" t="s">
        <v>37</v>
      </c>
      <c r="B3" s="1"/>
      <c r="C3" s="1"/>
    </row>
    <row r="4" spans="1:10" ht="18" x14ac:dyDescent="0.25">
      <c r="A4" s="10" t="s">
        <v>43</v>
      </c>
      <c r="B4" s="1"/>
      <c r="C4" s="1"/>
    </row>
    <row r="6" spans="1:10" x14ac:dyDescent="0.25">
      <c r="A6" s="2" t="s">
        <v>0</v>
      </c>
      <c r="B6" s="2"/>
      <c r="C6" s="3">
        <v>23178.565765553431</v>
      </c>
      <c r="D6" s="2"/>
      <c r="E6" s="2"/>
      <c r="F6" s="2"/>
      <c r="G6" s="2"/>
      <c r="H6" s="2"/>
      <c r="I6" s="2"/>
      <c r="J6" s="2"/>
    </row>
    <row r="7" spans="1:10" x14ac:dyDescent="0.25">
      <c r="A7" s="2" t="s">
        <v>1</v>
      </c>
      <c r="B7" s="2"/>
      <c r="C7" s="3">
        <v>179511.01499999993</v>
      </c>
      <c r="D7" s="2"/>
      <c r="E7" s="2"/>
      <c r="F7" s="2"/>
      <c r="G7" s="2"/>
      <c r="H7" s="2"/>
      <c r="I7" s="2"/>
      <c r="J7" s="2"/>
    </row>
    <row r="8" spans="1:10" x14ac:dyDescent="0.25">
      <c r="A8" s="2" t="s">
        <v>2</v>
      </c>
      <c r="B8" s="2"/>
      <c r="C8" s="3">
        <v>119940.28999999991</v>
      </c>
      <c r="D8" s="2"/>
      <c r="E8" s="2"/>
      <c r="F8" s="2"/>
      <c r="G8" s="2"/>
      <c r="H8" s="2"/>
      <c r="I8" s="2"/>
      <c r="J8" s="2"/>
    </row>
    <row r="9" spans="1:10" x14ac:dyDescent="0.25">
      <c r="A9" s="14" t="s">
        <v>56</v>
      </c>
      <c r="B9" s="14"/>
      <c r="C9" s="15">
        <v>0</v>
      </c>
      <c r="D9" s="2"/>
      <c r="E9" s="2"/>
      <c r="F9" s="2"/>
      <c r="G9" s="2"/>
      <c r="H9" s="2"/>
      <c r="I9" s="2"/>
      <c r="J9" s="2"/>
    </row>
    <row r="10" spans="1:10" x14ac:dyDescent="0.25">
      <c r="A10" s="2"/>
      <c r="B10" s="2"/>
      <c r="C10" s="3"/>
      <c r="D10" s="2"/>
      <c r="E10" s="2"/>
      <c r="F10" s="2"/>
      <c r="G10" s="2"/>
      <c r="H10" s="2"/>
      <c r="I10" s="2"/>
      <c r="J10" s="2"/>
    </row>
    <row r="11" spans="1:10" x14ac:dyDescent="0.25">
      <c r="A11" s="2"/>
      <c r="B11" s="2"/>
      <c r="C11" s="4"/>
      <c r="D11" s="4" t="s">
        <v>3</v>
      </c>
      <c r="E11" s="4"/>
      <c r="F11" s="4" t="s">
        <v>4</v>
      </c>
      <c r="G11" s="4"/>
      <c r="H11" s="2"/>
      <c r="I11" s="2"/>
      <c r="J11" s="2"/>
    </row>
    <row r="12" spans="1:10" x14ac:dyDescent="0.25">
      <c r="A12" s="5" t="s">
        <v>5</v>
      </c>
      <c r="B12" s="5"/>
      <c r="C12" s="6" t="s">
        <v>6</v>
      </c>
      <c r="D12" s="6" t="s">
        <v>7</v>
      </c>
      <c r="E12" s="6" t="s">
        <v>8</v>
      </c>
      <c r="F12" s="6" t="s">
        <v>9</v>
      </c>
      <c r="G12" s="6" t="s">
        <v>10</v>
      </c>
      <c r="H12" s="2"/>
      <c r="I12" s="2"/>
      <c r="J12" s="2"/>
    </row>
    <row r="13" spans="1:10" x14ac:dyDescent="0.25">
      <c r="A13" s="2" t="s">
        <v>11</v>
      </c>
      <c r="B13" s="2"/>
      <c r="C13" s="16">
        <f>H54+I54+C8+C9</f>
        <v>377264.69184744661</v>
      </c>
      <c r="D13" s="16">
        <f>SUM(D54:G54)</f>
        <v>161583.88946398874</v>
      </c>
      <c r="E13" s="16">
        <f>SUM(D54:G54)</f>
        <v>161583.88946398874</v>
      </c>
      <c r="F13" s="16">
        <f>SUM(D54:G54)+I54+C9</f>
        <v>257211.28323922312</v>
      </c>
      <c r="G13" s="16">
        <f>SUM(D55:G55)+J55</f>
        <v>233245.64143073853</v>
      </c>
      <c r="H13" s="2"/>
      <c r="I13" s="2"/>
      <c r="J13" s="2"/>
    </row>
    <row r="14" spans="1:10" x14ac:dyDescent="0.25">
      <c r="A14" s="5" t="s">
        <v>12</v>
      </c>
      <c r="B14" s="5"/>
      <c r="C14" s="17">
        <f>C7</f>
        <v>179511.01499999993</v>
      </c>
      <c r="D14" s="17">
        <f>H54+C6+C8</f>
        <v>304815.86383776565</v>
      </c>
      <c r="E14" s="17">
        <f>C6+C8</f>
        <v>143118.85576555334</v>
      </c>
      <c r="F14" s="17">
        <f>C6+C7</f>
        <v>202689.58076555334</v>
      </c>
      <c r="G14" s="17">
        <f>C6+C7</f>
        <v>202689.58076555334</v>
      </c>
      <c r="H14" s="2"/>
      <c r="I14" s="2"/>
      <c r="J14" s="2"/>
    </row>
    <row r="15" spans="1:10" x14ac:dyDescent="0.25">
      <c r="A15" s="2" t="s">
        <v>13</v>
      </c>
      <c r="B15" s="2"/>
      <c r="C15" s="18">
        <f>C13-C14</f>
        <v>197753.67684744668</v>
      </c>
      <c r="D15" s="18">
        <f t="shared" ref="D15:G15" si="0">D13-D14</f>
        <v>-143231.9743737769</v>
      </c>
      <c r="E15" s="18">
        <f t="shared" si="0"/>
        <v>18465.033698435407</v>
      </c>
      <c r="F15" s="18">
        <f t="shared" si="0"/>
        <v>54521.702473669779</v>
      </c>
      <c r="G15" s="18">
        <f t="shared" si="0"/>
        <v>30556.060665185185</v>
      </c>
      <c r="H15" s="2"/>
      <c r="I15" s="2"/>
      <c r="J15" s="2"/>
    </row>
    <row r="16" spans="1:10" x14ac:dyDescent="0.25">
      <c r="A16" s="2" t="s">
        <v>14</v>
      </c>
      <c r="B16" s="2"/>
      <c r="C16" s="19">
        <f>IFERROR(C13/C14,0)</f>
        <v>2.1016241919608487</v>
      </c>
      <c r="D16" s="19">
        <f>IFERROR(D13/D14,0)</f>
        <v>0.53010328081214864</v>
      </c>
      <c r="E16" s="19">
        <f>IFERROR(E13/E14,0)</f>
        <v>1.1290188745547509</v>
      </c>
      <c r="F16" s="19">
        <f>IFERROR(F13/F14,0)</f>
        <v>1.2689911453156235</v>
      </c>
      <c r="G16" s="19">
        <f>IFERROR(G13/G14,0)</f>
        <v>1.150752991593232</v>
      </c>
      <c r="H16" s="2"/>
      <c r="I16" s="2"/>
      <c r="J16" s="2"/>
    </row>
    <row r="17" spans="1:10" x14ac:dyDescent="0.25">
      <c r="A17" s="14" t="s">
        <v>41</v>
      </c>
      <c r="B17" s="2"/>
      <c r="C17" s="20">
        <f>IFERROR(C14/$B$54,0)</f>
        <v>10.51749630304101</v>
      </c>
      <c r="D17" s="20">
        <f>IFERROR(D14/$B$54,0)</f>
        <v>17.859069656655628</v>
      </c>
      <c r="E17" s="20">
        <f>IFERROR(E14/$B$54,0)</f>
        <v>8.3852906542234606</v>
      </c>
      <c r="F17" s="20">
        <f>IFERROR(F14/$B$54,0)</f>
        <v>11.875521490236354</v>
      </c>
      <c r="G17" s="20">
        <f>IFERROR(G14/$B$55,0)</f>
        <v>9.0872071526014135</v>
      </c>
      <c r="H17" s="2"/>
      <c r="I17" s="2"/>
      <c r="J17" s="2"/>
    </row>
    <row r="18" spans="1:10" x14ac:dyDescent="0.25">
      <c r="A18" s="2" t="s">
        <v>33</v>
      </c>
      <c r="B18" s="2"/>
      <c r="C18" s="11">
        <v>7.4300000000000005E-2</v>
      </c>
      <c r="D18" s="11">
        <v>7.4300000000000005E-2</v>
      </c>
      <c r="E18" s="11">
        <v>7.4300000000000005E-2</v>
      </c>
      <c r="F18" s="11">
        <v>7.4300000000000005E-2</v>
      </c>
      <c r="G18" s="11">
        <v>3.56E-2</v>
      </c>
      <c r="H18" s="2"/>
      <c r="I18" s="2"/>
      <c r="J18" s="2"/>
    </row>
    <row r="19" spans="1:10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2"/>
      <c r="B20" s="14"/>
      <c r="C20" s="14"/>
      <c r="D20" s="21" t="s">
        <v>16</v>
      </c>
      <c r="E20" s="21" t="s">
        <v>16</v>
      </c>
      <c r="F20" s="21" t="s">
        <v>16</v>
      </c>
      <c r="G20" s="21"/>
      <c r="H20" s="21"/>
      <c r="I20" s="21"/>
      <c r="J20" s="21"/>
    </row>
    <row r="21" spans="1:10" x14ac:dyDescent="0.25">
      <c r="A21" s="2"/>
      <c r="B21" s="21"/>
      <c r="C21" s="21"/>
      <c r="D21" s="21" t="s">
        <v>39</v>
      </c>
      <c r="E21" s="21" t="s">
        <v>19</v>
      </c>
      <c r="F21" s="21" t="s">
        <v>20</v>
      </c>
      <c r="G21" s="21" t="s">
        <v>16</v>
      </c>
      <c r="H21" s="21"/>
      <c r="I21" s="21"/>
      <c r="J21" s="21"/>
    </row>
    <row r="22" spans="1:10" x14ac:dyDescent="0.25">
      <c r="A22" s="2"/>
      <c r="B22" s="21" t="s">
        <v>21</v>
      </c>
      <c r="C22" s="21" t="s">
        <v>22</v>
      </c>
      <c r="D22" s="21" t="s">
        <v>23</v>
      </c>
      <c r="E22" s="21" t="s">
        <v>23</v>
      </c>
      <c r="F22" s="21" t="s">
        <v>23</v>
      </c>
      <c r="G22" s="21" t="s">
        <v>21</v>
      </c>
      <c r="H22" s="21" t="s">
        <v>24</v>
      </c>
      <c r="I22" s="21" t="s">
        <v>57</v>
      </c>
      <c r="J22" s="21"/>
    </row>
    <row r="23" spans="1:10" x14ac:dyDescent="0.25">
      <c r="A23" s="6" t="s">
        <v>25</v>
      </c>
      <c r="B23" s="13" t="s">
        <v>40</v>
      </c>
      <c r="C23" s="13" t="s">
        <v>40</v>
      </c>
      <c r="D23" s="22" t="s">
        <v>28</v>
      </c>
      <c r="E23" s="22" t="s">
        <v>28</v>
      </c>
      <c r="F23" s="22" t="s">
        <v>28</v>
      </c>
      <c r="G23" s="22" t="s">
        <v>28</v>
      </c>
      <c r="H23" s="22" t="s">
        <v>29</v>
      </c>
      <c r="I23" s="22" t="s">
        <v>58</v>
      </c>
      <c r="J23" s="22" t="s">
        <v>30</v>
      </c>
    </row>
    <row r="24" spans="1:10" x14ac:dyDescent="0.25">
      <c r="A24" s="2">
        <v>1</v>
      </c>
      <c r="B24" s="23">
        <v>1632.642666040532</v>
      </c>
      <c r="C24" s="23">
        <v>19.394527860631396</v>
      </c>
      <c r="D24" s="3">
        <v>2015.32</v>
      </c>
      <c r="E24" s="3">
        <v>0</v>
      </c>
      <c r="F24" s="3">
        <v>0</v>
      </c>
      <c r="G24" s="3">
        <v>10510.68</v>
      </c>
      <c r="H24" s="3">
        <v>11632.12</v>
      </c>
      <c r="I24" s="3">
        <v>11409.8</v>
      </c>
      <c r="J24" s="3">
        <v>939.44999999999993</v>
      </c>
    </row>
    <row r="25" spans="1:10" x14ac:dyDescent="0.25">
      <c r="A25" s="2">
        <v>2</v>
      </c>
      <c r="B25" s="23">
        <v>1632.642666040532</v>
      </c>
      <c r="C25" s="23">
        <v>19.394527860631396</v>
      </c>
      <c r="D25" s="3">
        <v>2015.32</v>
      </c>
      <c r="E25" s="3">
        <v>0</v>
      </c>
      <c r="F25" s="3">
        <v>0</v>
      </c>
      <c r="G25" s="3">
        <v>10859.12</v>
      </c>
      <c r="H25" s="3">
        <v>12207.45</v>
      </c>
      <c r="I25" s="3">
        <v>11409.8</v>
      </c>
      <c r="J25" s="3">
        <v>965.58299999999997</v>
      </c>
    </row>
    <row r="26" spans="1:10" x14ac:dyDescent="0.25">
      <c r="A26" s="2">
        <v>3</v>
      </c>
      <c r="B26" s="23">
        <v>1632.642666040532</v>
      </c>
      <c r="C26" s="23">
        <v>19.394527860631396</v>
      </c>
      <c r="D26" s="3">
        <v>2015.32</v>
      </c>
      <c r="E26" s="3">
        <v>0</v>
      </c>
      <c r="F26" s="3">
        <v>0</v>
      </c>
      <c r="G26" s="3">
        <v>11259.05</v>
      </c>
      <c r="H26" s="3">
        <v>12949.73</v>
      </c>
      <c r="I26" s="3">
        <v>11409.8</v>
      </c>
      <c r="J26" s="3">
        <v>995.57774999999992</v>
      </c>
    </row>
    <row r="27" spans="1:10" x14ac:dyDescent="0.25">
      <c r="A27" s="2">
        <v>4</v>
      </c>
      <c r="B27" s="23">
        <v>1632.642666040532</v>
      </c>
      <c r="C27" s="23">
        <v>19.394527860631396</v>
      </c>
      <c r="D27" s="3">
        <v>2015.32</v>
      </c>
      <c r="E27" s="3">
        <v>0</v>
      </c>
      <c r="F27" s="3">
        <v>0</v>
      </c>
      <c r="G27" s="3">
        <v>11899.58</v>
      </c>
      <c r="H27" s="3">
        <v>13562.91</v>
      </c>
      <c r="I27" s="3">
        <v>11409.8</v>
      </c>
      <c r="J27" s="3">
        <v>1043.6174999999998</v>
      </c>
    </row>
    <row r="28" spans="1:10" x14ac:dyDescent="0.25">
      <c r="A28" s="2">
        <v>5</v>
      </c>
      <c r="B28" s="23">
        <v>1632.642666040532</v>
      </c>
      <c r="C28" s="23">
        <v>19.394527860631396</v>
      </c>
      <c r="D28" s="3">
        <v>2015.32</v>
      </c>
      <c r="E28" s="3">
        <v>0</v>
      </c>
      <c r="F28" s="3">
        <v>0</v>
      </c>
      <c r="G28" s="3">
        <v>12801.64</v>
      </c>
      <c r="H28" s="3">
        <v>14079.85</v>
      </c>
      <c r="I28" s="3">
        <v>11409.8</v>
      </c>
      <c r="J28" s="3">
        <v>1111.2719999999999</v>
      </c>
    </row>
    <row r="29" spans="1:10" x14ac:dyDescent="0.25">
      <c r="A29" s="2">
        <v>6</v>
      </c>
      <c r="B29" s="23">
        <v>1632.642666040532</v>
      </c>
      <c r="C29" s="23">
        <v>19.394527860631396</v>
      </c>
      <c r="D29" s="3">
        <v>2015.32</v>
      </c>
      <c r="E29" s="3">
        <v>0</v>
      </c>
      <c r="F29" s="3">
        <v>0</v>
      </c>
      <c r="G29" s="3">
        <v>13127.3</v>
      </c>
      <c r="H29" s="3">
        <v>14508.6</v>
      </c>
      <c r="I29" s="3">
        <v>11409.8</v>
      </c>
      <c r="J29" s="3">
        <v>1135.6964999999998</v>
      </c>
    </row>
    <row r="30" spans="1:10" x14ac:dyDescent="0.25">
      <c r="A30" s="2">
        <v>7</v>
      </c>
      <c r="B30" s="23">
        <v>1632.642666040532</v>
      </c>
      <c r="C30" s="23">
        <v>19.394527860631396</v>
      </c>
      <c r="D30" s="3">
        <v>2015.32</v>
      </c>
      <c r="E30" s="3">
        <v>0</v>
      </c>
      <c r="F30" s="3">
        <v>0</v>
      </c>
      <c r="G30" s="3">
        <v>13422.8</v>
      </c>
      <c r="H30" s="3">
        <v>14990.66</v>
      </c>
      <c r="I30" s="3">
        <v>11409.8</v>
      </c>
      <c r="J30" s="3">
        <v>1157.8589999999999</v>
      </c>
    </row>
    <row r="31" spans="1:10" x14ac:dyDescent="0.25">
      <c r="A31" s="2">
        <v>8</v>
      </c>
      <c r="B31" s="23">
        <v>1632.642666040532</v>
      </c>
      <c r="C31" s="23">
        <v>19.394527860631396</v>
      </c>
      <c r="D31" s="3">
        <v>2015.32</v>
      </c>
      <c r="E31" s="3">
        <v>0</v>
      </c>
      <c r="F31" s="3">
        <v>0</v>
      </c>
      <c r="G31" s="3">
        <v>13725.09</v>
      </c>
      <c r="H31" s="3">
        <v>15715.13</v>
      </c>
      <c r="I31" s="3">
        <v>11409.8</v>
      </c>
      <c r="J31" s="3">
        <v>1180.5307499999999</v>
      </c>
    </row>
    <row r="32" spans="1:10" x14ac:dyDescent="0.25">
      <c r="A32" s="2">
        <v>9</v>
      </c>
      <c r="B32" s="23">
        <v>1632.642666040532</v>
      </c>
      <c r="C32" s="23">
        <v>19.394527860631396</v>
      </c>
      <c r="D32" s="3">
        <v>2015.32</v>
      </c>
      <c r="E32" s="3">
        <v>0</v>
      </c>
      <c r="F32" s="3">
        <v>0</v>
      </c>
      <c r="G32" s="3">
        <v>14033.72</v>
      </c>
      <c r="H32" s="3">
        <v>16703.04</v>
      </c>
      <c r="I32" s="3">
        <v>11409.8</v>
      </c>
      <c r="J32" s="3">
        <v>1203.6779999999999</v>
      </c>
    </row>
    <row r="33" spans="1:10" x14ac:dyDescent="0.25">
      <c r="A33" s="2">
        <v>10</v>
      </c>
      <c r="B33" s="23">
        <v>1632.642666040532</v>
      </c>
      <c r="C33" s="23">
        <v>19.394527860631396</v>
      </c>
      <c r="D33" s="3">
        <v>2015.32</v>
      </c>
      <c r="E33" s="3">
        <v>0</v>
      </c>
      <c r="F33" s="3">
        <v>0</v>
      </c>
      <c r="G33" s="3">
        <v>14349.71</v>
      </c>
      <c r="H33" s="3">
        <v>17116.48</v>
      </c>
      <c r="I33" s="3">
        <v>11409.8</v>
      </c>
      <c r="J33" s="3">
        <v>1227.3772499999998</v>
      </c>
    </row>
    <row r="34" spans="1:10" x14ac:dyDescent="0.25">
      <c r="A34" s="2">
        <v>11</v>
      </c>
      <c r="B34" s="23">
        <v>1504.1386660405321</v>
      </c>
      <c r="C34" s="23">
        <v>19.052317758157972</v>
      </c>
      <c r="D34" s="3">
        <v>1979.76</v>
      </c>
      <c r="E34" s="3">
        <v>0</v>
      </c>
      <c r="F34" s="3">
        <v>0</v>
      </c>
      <c r="G34" s="3">
        <v>13518.18</v>
      </c>
      <c r="H34" s="3">
        <v>16125.15</v>
      </c>
      <c r="I34" s="3">
        <v>3587.1</v>
      </c>
      <c r="J34" s="3">
        <v>1162.3454999999999</v>
      </c>
    </row>
    <row r="35" spans="1:10" x14ac:dyDescent="0.25">
      <c r="A35" s="2">
        <v>12</v>
      </c>
      <c r="B35" s="23">
        <v>1504.1386660405321</v>
      </c>
      <c r="C35" s="23">
        <v>19.052317758157972</v>
      </c>
      <c r="D35" s="3">
        <v>1979.76</v>
      </c>
      <c r="E35" s="3">
        <v>0</v>
      </c>
      <c r="F35" s="3">
        <v>0</v>
      </c>
      <c r="G35" s="3">
        <v>13822.35</v>
      </c>
      <c r="H35" s="3">
        <v>16488.22</v>
      </c>
      <c r="I35" s="3">
        <v>3587.1</v>
      </c>
      <c r="J35" s="3">
        <v>1185.15825</v>
      </c>
    </row>
    <row r="36" spans="1:10" x14ac:dyDescent="0.25">
      <c r="A36" s="2">
        <v>13</v>
      </c>
      <c r="B36" s="23">
        <v>1504.1386660405321</v>
      </c>
      <c r="C36" s="23">
        <v>19.052317758157972</v>
      </c>
      <c r="D36" s="3">
        <v>1979.76</v>
      </c>
      <c r="E36" s="3">
        <v>0</v>
      </c>
      <c r="F36" s="3">
        <v>0</v>
      </c>
      <c r="G36" s="3">
        <v>14133.8</v>
      </c>
      <c r="H36" s="3">
        <v>16859.05</v>
      </c>
      <c r="I36" s="3">
        <v>3587.1</v>
      </c>
      <c r="J36" s="3">
        <v>1208.5169999999998</v>
      </c>
    </row>
    <row r="37" spans="1:10" x14ac:dyDescent="0.25">
      <c r="A37" s="2">
        <v>14</v>
      </c>
      <c r="B37" s="23">
        <v>1455.2066660405321</v>
      </c>
      <c r="C37" s="23">
        <v>18.922010337889112</v>
      </c>
      <c r="D37" s="3">
        <v>1966.22</v>
      </c>
      <c r="E37" s="3">
        <v>0</v>
      </c>
      <c r="F37" s="3">
        <v>0</v>
      </c>
      <c r="G37" s="3">
        <v>13981.75</v>
      </c>
      <c r="H37" s="3">
        <v>16678.21</v>
      </c>
      <c r="I37" s="3">
        <v>3587.1</v>
      </c>
      <c r="J37" s="3">
        <v>1196.0977499999999</v>
      </c>
    </row>
    <row r="38" spans="1:10" x14ac:dyDescent="0.25">
      <c r="A38" s="2">
        <v>15</v>
      </c>
      <c r="B38" s="23">
        <v>1455.2066660405321</v>
      </c>
      <c r="C38" s="23">
        <v>18.922010337889112</v>
      </c>
      <c r="D38" s="3">
        <v>1966.22</v>
      </c>
      <c r="E38" s="3">
        <v>0</v>
      </c>
      <c r="F38" s="3">
        <v>0</v>
      </c>
      <c r="G38" s="3">
        <v>14296.66</v>
      </c>
      <c r="H38" s="3">
        <v>17052.89</v>
      </c>
      <c r="I38" s="3">
        <v>3587.1</v>
      </c>
      <c r="J38" s="3">
        <v>1219.7159999999999</v>
      </c>
    </row>
    <row r="39" spans="1:10" x14ac:dyDescent="0.25">
      <c r="A39" s="2">
        <v>16</v>
      </c>
      <c r="B39" s="23">
        <v>1230.3593444405317</v>
      </c>
      <c r="C39" s="23">
        <v>15.998327095468216</v>
      </c>
      <c r="D39" s="3">
        <v>1662.41</v>
      </c>
      <c r="E39" s="3">
        <v>0</v>
      </c>
      <c r="F39" s="3">
        <v>0</v>
      </c>
      <c r="G39" s="3">
        <v>12360.01</v>
      </c>
      <c r="H39" s="3">
        <v>14742.42</v>
      </c>
      <c r="I39" s="3">
        <v>2417.37</v>
      </c>
      <c r="J39" s="3">
        <v>1051.6814999999999</v>
      </c>
    </row>
    <row r="40" spans="1:10" x14ac:dyDescent="0.25">
      <c r="A40" s="2">
        <v>17</v>
      </c>
      <c r="B40" s="23">
        <v>1230.3593444405317</v>
      </c>
      <c r="C40" s="23">
        <v>15.998327095468216</v>
      </c>
      <c r="D40" s="3">
        <v>1662.41</v>
      </c>
      <c r="E40" s="3">
        <v>0</v>
      </c>
      <c r="F40" s="3">
        <v>0</v>
      </c>
      <c r="G40" s="3">
        <v>12637.79</v>
      </c>
      <c r="H40" s="3">
        <v>15074.5</v>
      </c>
      <c r="I40" s="3">
        <v>2417.37</v>
      </c>
      <c r="J40" s="3">
        <v>1072.5150000000001</v>
      </c>
    </row>
    <row r="41" spans="1:10" x14ac:dyDescent="0.25">
      <c r="A41" s="2">
        <v>18</v>
      </c>
      <c r="B41" s="23">
        <v>1230.3593444405317</v>
      </c>
      <c r="C41" s="23">
        <v>15.998327095468216</v>
      </c>
      <c r="D41" s="3">
        <v>1662.41</v>
      </c>
      <c r="E41" s="3">
        <v>0</v>
      </c>
      <c r="F41" s="3">
        <v>0</v>
      </c>
      <c r="G41" s="3">
        <v>12922.06</v>
      </c>
      <c r="H41" s="3">
        <v>15413.37</v>
      </c>
      <c r="I41" s="3">
        <v>2417.37</v>
      </c>
      <c r="J41" s="3">
        <v>1093.8352499999999</v>
      </c>
    </row>
    <row r="42" spans="1:10" x14ac:dyDescent="0.25">
      <c r="A42" s="2">
        <v>19</v>
      </c>
      <c r="B42" s="23">
        <v>1230.3593444405317</v>
      </c>
      <c r="C42" s="23">
        <v>15.998327095468216</v>
      </c>
      <c r="D42" s="3">
        <v>1662.41</v>
      </c>
      <c r="E42" s="3">
        <v>0</v>
      </c>
      <c r="F42" s="3">
        <v>0</v>
      </c>
      <c r="G42" s="3">
        <v>13212.81</v>
      </c>
      <c r="H42" s="3">
        <v>15760.44</v>
      </c>
      <c r="I42" s="3">
        <v>2417.37</v>
      </c>
      <c r="J42" s="3">
        <v>1115.6415</v>
      </c>
    </row>
    <row r="43" spans="1:10" x14ac:dyDescent="0.25">
      <c r="A43" s="2">
        <v>20</v>
      </c>
      <c r="B43" s="23">
        <v>1230.3593444405317</v>
      </c>
      <c r="C43" s="23">
        <v>15.998327095468216</v>
      </c>
      <c r="D43" s="3">
        <v>1662.41</v>
      </c>
      <c r="E43" s="3">
        <v>0</v>
      </c>
      <c r="F43" s="3">
        <v>0</v>
      </c>
      <c r="G43" s="3">
        <v>13510.09</v>
      </c>
      <c r="H43" s="3">
        <v>16115.42</v>
      </c>
      <c r="I43" s="3">
        <v>2417.37</v>
      </c>
      <c r="J43" s="3">
        <v>1137.9375</v>
      </c>
    </row>
    <row r="44" spans="1:10" x14ac:dyDescent="0.25">
      <c r="A44" s="2">
        <v>21</v>
      </c>
      <c r="B44" s="23">
        <v>0</v>
      </c>
      <c r="C44" s="2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x14ac:dyDescent="0.25">
      <c r="A45" s="2">
        <v>22</v>
      </c>
      <c r="B45" s="23">
        <v>0</v>
      </c>
      <c r="C45" s="2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x14ac:dyDescent="0.25">
      <c r="A46" s="2">
        <v>23</v>
      </c>
      <c r="B46" s="23">
        <v>0</v>
      </c>
      <c r="C46" s="2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x14ac:dyDescent="0.25">
      <c r="A47" s="2">
        <v>24</v>
      </c>
      <c r="B47" s="23">
        <v>0</v>
      </c>
      <c r="C47" s="2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x14ac:dyDescent="0.25">
      <c r="A48" s="2">
        <v>25</v>
      </c>
      <c r="B48" s="23">
        <v>0</v>
      </c>
      <c r="C48" s="2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x14ac:dyDescent="0.25">
      <c r="A49" s="2">
        <v>26</v>
      </c>
      <c r="B49" s="23">
        <v>0</v>
      </c>
      <c r="C49" s="2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x14ac:dyDescent="0.25">
      <c r="A50" s="2">
        <v>27</v>
      </c>
      <c r="B50" s="23">
        <v>0</v>
      </c>
      <c r="C50" s="2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x14ac:dyDescent="0.25">
      <c r="A51" s="2">
        <v>28</v>
      </c>
      <c r="B51" s="23">
        <v>0</v>
      </c>
      <c r="C51" s="2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x14ac:dyDescent="0.25">
      <c r="A52" s="2">
        <v>29</v>
      </c>
      <c r="B52" s="23">
        <v>0</v>
      </c>
      <c r="C52" s="2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x14ac:dyDescent="0.25">
      <c r="A53" s="5">
        <v>30</v>
      </c>
      <c r="B53" s="24">
        <v>0</v>
      </c>
      <c r="C53" s="24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</row>
    <row r="54" spans="1:10" x14ac:dyDescent="0.25">
      <c r="A54" s="4" t="s">
        <v>31</v>
      </c>
      <c r="B54" s="23">
        <f>B24+NPV($F$18,B25:B53)</f>
        <v>17067.846741062931</v>
      </c>
      <c r="C54" s="23">
        <f t="shared" ref="C54:J54" si="1">C24+NPV($F$18,C25:C53)</f>
        <v>207.66912166853209</v>
      </c>
      <c r="D54" s="3">
        <f t="shared" si="1"/>
        <v>21579.261656181192</v>
      </c>
      <c r="E54" s="3">
        <f t="shared" si="1"/>
        <v>0</v>
      </c>
      <c r="F54" s="3">
        <f t="shared" si="1"/>
        <v>0</v>
      </c>
      <c r="G54" s="3">
        <f t="shared" si="1"/>
        <v>140004.62780780756</v>
      </c>
      <c r="H54" s="3">
        <f t="shared" si="1"/>
        <v>161697.00807221231</v>
      </c>
      <c r="I54" s="3">
        <f t="shared" si="1"/>
        <v>95627.393775234392</v>
      </c>
      <c r="J54" s="3">
        <f t="shared" si="1"/>
        <v>12118.791709799154</v>
      </c>
    </row>
    <row r="55" spans="1:10" x14ac:dyDescent="0.25">
      <c r="A55" s="4" t="s">
        <v>32</v>
      </c>
      <c r="B55" s="23">
        <f>B24+NPV($G$18,B25:B53)</f>
        <v>22304.936749189103</v>
      </c>
      <c r="C55" s="23">
        <f t="shared" ref="C55:J55" si="2">C24+NPV($G$18,C25:C53)</f>
        <v>273.24317597215634</v>
      </c>
      <c r="D55" s="3">
        <f t="shared" si="2"/>
        <v>28393.172476964352</v>
      </c>
      <c r="E55" s="3">
        <f t="shared" si="2"/>
        <v>0</v>
      </c>
      <c r="F55" s="3">
        <f t="shared" si="2"/>
        <v>0</v>
      </c>
      <c r="G55" s="3">
        <f t="shared" si="2"/>
        <v>188579.51722604822</v>
      </c>
      <c r="H55" s="3">
        <f t="shared" si="2"/>
        <v>218931.30220516465</v>
      </c>
      <c r="I55" s="3">
        <f t="shared" si="2"/>
        <v>116450.95825630253</v>
      </c>
      <c r="J55" s="3">
        <f t="shared" si="2"/>
        <v>16272.951727725944</v>
      </c>
    </row>
  </sheetData>
  <pageMargins left="0.7" right="0.7" top="0.75" bottom="0.75" header="0.3" footer="0.3"/>
  <pageSetup scale="60" orientation="portrait" r:id="rId1"/>
  <headerFooter>
    <oddHeader>&amp;RMidAmerican Energy  Company
South Dakota Energy Efficiency
2017 Annual Report
Annual Program Results
Exhibit D</oddHeader>
    <oddFooter>&amp;L&amp;A&amp;CPage &amp;P of &amp;N&amp;RExhibit 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zoomScale="80" zoomScaleNormal="80" workbookViewId="0"/>
  </sheetViews>
  <sheetFormatPr defaultRowHeight="15" x14ac:dyDescent="0.25"/>
  <cols>
    <col min="1" max="1" width="11.28515625" customWidth="1"/>
    <col min="2" max="2" width="15.140625" customWidth="1"/>
    <col min="3" max="3" width="15.85546875" customWidth="1"/>
    <col min="4" max="7" width="15.140625" customWidth="1"/>
    <col min="8" max="9" width="15.85546875" customWidth="1"/>
    <col min="10" max="10" width="16" customWidth="1"/>
  </cols>
  <sheetData>
    <row r="1" spans="1:10" ht="18" x14ac:dyDescent="0.25">
      <c r="A1" s="10" t="s">
        <v>34</v>
      </c>
      <c r="B1" s="1"/>
      <c r="C1" s="1"/>
    </row>
    <row r="2" spans="1:10" ht="18" x14ac:dyDescent="0.25">
      <c r="A2" s="10" t="s">
        <v>35</v>
      </c>
      <c r="B2" s="1"/>
      <c r="C2" s="1"/>
    </row>
    <row r="3" spans="1:10" ht="18" x14ac:dyDescent="0.25">
      <c r="A3" s="10" t="s">
        <v>37</v>
      </c>
      <c r="B3" s="1"/>
      <c r="C3" s="1"/>
    </row>
    <row r="4" spans="1:10" ht="18" x14ac:dyDescent="0.25">
      <c r="A4" s="10" t="s">
        <v>44</v>
      </c>
      <c r="B4" s="1"/>
      <c r="C4" s="1"/>
    </row>
    <row r="6" spans="1:10" x14ac:dyDescent="0.25">
      <c r="A6" s="2" t="s">
        <v>0</v>
      </c>
      <c r="B6" s="2"/>
      <c r="C6" s="3">
        <v>10759.457072799123</v>
      </c>
      <c r="D6" s="2"/>
      <c r="E6" s="2"/>
      <c r="F6" s="2"/>
      <c r="G6" s="2"/>
      <c r="H6" s="2"/>
      <c r="I6" s="2"/>
      <c r="J6" s="2"/>
    </row>
    <row r="7" spans="1:10" x14ac:dyDescent="0.25">
      <c r="A7" s="2" t="s">
        <v>1</v>
      </c>
      <c r="B7" s="2"/>
      <c r="C7" s="3">
        <v>670125.34989999724</v>
      </c>
      <c r="D7" s="2"/>
      <c r="E7" s="2"/>
      <c r="F7" s="2"/>
      <c r="G7" s="2"/>
      <c r="H7" s="2"/>
      <c r="I7" s="2"/>
      <c r="J7" s="2"/>
    </row>
    <row r="8" spans="1:10" x14ac:dyDescent="0.25">
      <c r="A8" s="2" t="s">
        <v>2</v>
      </c>
      <c r="B8" s="2"/>
      <c r="C8" s="3">
        <v>157437.5</v>
      </c>
      <c r="D8" s="2"/>
      <c r="E8" s="2"/>
      <c r="F8" s="2"/>
      <c r="G8" s="2"/>
      <c r="H8" s="2"/>
      <c r="I8" s="2"/>
      <c r="J8" s="2"/>
    </row>
    <row r="9" spans="1:10" x14ac:dyDescent="0.25">
      <c r="A9" s="14" t="s">
        <v>56</v>
      </c>
      <c r="B9" s="14"/>
      <c r="C9" s="15">
        <v>0</v>
      </c>
      <c r="D9" s="2"/>
      <c r="E9" s="2"/>
      <c r="F9" s="2"/>
      <c r="G9" s="2"/>
      <c r="H9" s="2"/>
      <c r="I9" s="2"/>
      <c r="J9" s="2"/>
    </row>
    <row r="10" spans="1:10" x14ac:dyDescent="0.25">
      <c r="A10" s="2"/>
      <c r="B10" s="2"/>
      <c r="C10" s="3"/>
      <c r="D10" s="2"/>
      <c r="E10" s="2"/>
      <c r="F10" s="2"/>
      <c r="G10" s="2"/>
      <c r="H10" s="2"/>
      <c r="I10" s="2"/>
      <c r="J10" s="2"/>
    </row>
    <row r="11" spans="1:10" x14ac:dyDescent="0.25">
      <c r="A11" s="2"/>
      <c r="B11" s="2"/>
      <c r="C11" s="4"/>
      <c r="D11" s="4" t="s">
        <v>3</v>
      </c>
      <c r="E11" s="4"/>
      <c r="F11" s="4" t="s">
        <v>4</v>
      </c>
      <c r="G11" s="4"/>
      <c r="H11" s="2"/>
      <c r="I11" s="2"/>
      <c r="J11" s="2"/>
    </row>
    <row r="12" spans="1:10" x14ac:dyDescent="0.25">
      <c r="A12" s="5" t="s">
        <v>5</v>
      </c>
      <c r="B12" s="5"/>
      <c r="C12" s="6" t="s">
        <v>6</v>
      </c>
      <c r="D12" s="6" t="s">
        <v>7</v>
      </c>
      <c r="E12" s="6" t="s">
        <v>8</v>
      </c>
      <c r="F12" s="6" t="s">
        <v>9</v>
      </c>
      <c r="G12" s="6" t="s">
        <v>10</v>
      </c>
      <c r="H12" s="2"/>
      <c r="I12" s="2"/>
      <c r="J12" s="2"/>
    </row>
    <row r="13" spans="1:10" x14ac:dyDescent="0.25">
      <c r="A13" s="2" t="s">
        <v>11</v>
      </c>
      <c r="B13" s="2"/>
      <c r="C13" s="16">
        <f>H54+I54+C8+C9</f>
        <v>1548697.591362861</v>
      </c>
      <c r="D13" s="16">
        <f>SUM(D54:G54)</f>
        <v>1455656.440049124</v>
      </c>
      <c r="E13" s="16">
        <f>SUM(D54:G54)</f>
        <v>1455656.440049124</v>
      </c>
      <c r="F13" s="16">
        <f>SUM(D54:G54)+I54+C9</f>
        <v>1468162.8468191728</v>
      </c>
      <c r="G13" s="16">
        <f>SUM(D55:G55)+J55</f>
        <v>2098298.0548085901</v>
      </c>
      <c r="H13" s="2"/>
      <c r="I13" s="2"/>
      <c r="J13" s="2"/>
    </row>
    <row r="14" spans="1:10" x14ac:dyDescent="0.25">
      <c r="A14" s="5" t="s">
        <v>12</v>
      </c>
      <c r="B14" s="5"/>
      <c r="C14" s="17">
        <f>C7</f>
        <v>670125.34989999724</v>
      </c>
      <c r="D14" s="17">
        <f>H54+C6+C8</f>
        <v>1546950.6416656112</v>
      </c>
      <c r="E14" s="17">
        <f>C6+C8</f>
        <v>168196.95707279912</v>
      </c>
      <c r="F14" s="17">
        <f>C6+C7</f>
        <v>680884.80697279633</v>
      </c>
      <c r="G14" s="17">
        <f>C6+C7</f>
        <v>680884.80697279633</v>
      </c>
      <c r="H14" s="2"/>
      <c r="I14" s="2"/>
      <c r="J14" s="2"/>
    </row>
    <row r="15" spans="1:10" x14ac:dyDescent="0.25">
      <c r="A15" s="2" t="s">
        <v>13</v>
      </c>
      <c r="B15" s="2"/>
      <c r="C15" s="18">
        <f>C13-C14</f>
        <v>878572.24146286375</v>
      </c>
      <c r="D15" s="18">
        <f t="shared" ref="D15:G15" si="0">D13-D14</f>
        <v>-91294.201616487233</v>
      </c>
      <c r="E15" s="18">
        <f t="shared" si="0"/>
        <v>1287459.4829763249</v>
      </c>
      <c r="F15" s="18">
        <f t="shared" si="0"/>
        <v>787278.03984637652</v>
      </c>
      <c r="G15" s="18">
        <f t="shared" si="0"/>
        <v>1417413.2478357938</v>
      </c>
      <c r="H15" s="2"/>
      <c r="I15" s="2"/>
      <c r="J15" s="2"/>
    </row>
    <row r="16" spans="1:10" x14ac:dyDescent="0.25">
      <c r="A16" s="2" t="s">
        <v>14</v>
      </c>
      <c r="B16" s="2"/>
      <c r="C16" s="19">
        <f>IFERROR(C13/C14,0)</f>
        <v>2.31105656813904</v>
      </c>
      <c r="D16" s="19">
        <f>IFERROR(D13/D14,0)</f>
        <v>0.94098441207006434</v>
      </c>
      <c r="E16" s="19">
        <f>IFERROR(E13/E14,0)</f>
        <v>8.6544754755526618</v>
      </c>
      <c r="F16" s="19">
        <f>IFERROR(F13/F14,0)</f>
        <v>2.1562573166327543</v>
      </c>
      <c r="G16" s="19">
        <f>IFERROR(G13/G14,0)</f>
        <v>3.0817225370875758</v>
      </c>
      <c r="H16" s="2"/>
      <c r="I16" s="2"/>
      <c r="J16" s="2"/>
    </row>
    <row r="17" spans="1:10" x14ac:dyDescent="0.25">
      <c r="A17" s="14" t="s">
        <v>41</v>
      </c>
      <c r="B17" s="2"/>
      <c r="C17" s="20">
        <f>IFERROR(C14/$B$54,0)</f>
        <v>4.4230504351891078</v>
      </c>
      <c r="D17" s="20">
        <f>IFERROR(D14/$B$54,0)</f>
        <v>10.210389309785429</v>
      </c>
      <c r="E17" s="20">
        <f>IFERROR(E14/$B$54,0)</f>
        <v>1.1101559197683635</v>
      </c>
      <c r="F17" s="20">
        <f>IFERROR(F14/$B$54,0)</f>
        <v>4.4940664343530621</v>
      </c>
      <c r="G17" s="20">
        <f>IFERROR(G14/$B$55,0)</f>
        <v>3.4372356586121504</v>
      </c>
      <c r="H17" s="2"/>
      <c r="I17" s="2"/>
      <c r="J17" s="2"/>
    </row>
    <row r="18" spans="1:10" x14ac:dyDescent="0.25">
      <c r="A18" s="2" t="s">
        <v>33</v>
      </c>
      <c r="B18" s="2"/>
      <c r="C18" s="11">
        <v>7.4300000000000005E-2</v>
      </c>
      <c r="D18" s="11">
        <v>7.4300000000000005E-2</v>
      </c>
      <c r="E18" s="11">
        <v>7.4300000000000005E-2</v>
      </c>
      <c r="F18" s="11">
        <v>7.4300000000000005E-2</v>
      </c>
      <c r="G18" s="11">
        <v>3.56E-2</v>
      </c>
      <c r="H18" s="2"/>
      <c r="I18" s="2"/>
      <c r="J18" s="2"/>
    </row>
    <row r="19" spans="1:10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2"/>
      <c r="B20" s="14"/>
      <c r="C20" s="14"/>
      <c r="D20" s="21" t="s">
        <v>16</v>
      </c>
      <c r="E20" s="21" t="s">
        <v>16</v>
      </c>
      <c r="F20" s="21" t="s">
        <v>16</v>
      </c>
      <c r="G20" s="21"/>
      <c r="H20" s="21"/>
      <c r="I20" s="21"/>
      <c r="J20" s="21"/>
    </row>
    <row r="21" spans="1:10" x14ac:dyDescent="0.25">
      <c r="A21" s="2"/>
      <c r="B21" s="21"/>
      <c r="C21" s="21"/>
      <c r="D21" s="21" t="s">
        <v>39</v>
      </c>
      <c r="E21" s="21" t="s">
        <v>19</v>
      </c>
      <c r="F21" s="21" t="s">
        <v>20</v>
      </c>
      <c r="G21" s="21" t="s">
        <v>16</v>
      </c>
      <c r="H21" s="21"/>
      <c r="I21" s="21"/>
      <c r="J21" s="21"/>
    </row>
    <row r="22" spans="1:10" x14ac:dyDescent="0.25">
      <c r="A22" s="2"/>
      <c r="B22" s="21" t="s">
        <v>21</v>
      </c>
      <c r="C22" s="21" t="s">
        <v>22</v>
      </c>
      <c r="D22" s="21" t="s">
        <v>23</v>
      </c>
      <c r="E22" s="21" t="s">
        <v>23</v>
      </c>
      <c r="F22" s="21" t="s">
        <v>23</v>
      </c>
      <c r="G22" s="21" t="s">
        <v>21</v>
      </c>
      <c r="H22" s="21" t="s">
        <v>24</v>
      </c>
      <c r="I22" s="21" t="s">
        <v>57</v>
      </c>
      <c r="J22" s="21"/>
    </row>
    <row r="23" spans="1:10" x14ac:dyDescent="0.25">
      <c r="A23" s="6" t="s">
        <v>25</v>
      </c>
      <c r="B23" s="13" t="s">
        <v>40</v>
      </c>
      <c r="C23" s="13" t="s">
        <v>40</v>
      </c>
      <c r="D23" s="22" t="s">
        <v>28</v>
      </c>
      <c r="E23" s="22" t="s">
        <v>28</v>
      </c>
      <c r="F23" s="22" t="s">
        <v>28</v>
      </c>
      <c r="G23" s="22" t="s">
        <v>28</v>
      </c>
      <c r="H23" s="22" t="s">
        <v>29</v>
      </c>
      <c r="I23" s="22" t="s">
        <v>58</v>
      </c>
      <c r="J23" s="22" t="s">
        <v>30</v>
      </c>
    </row>
    <row r="24" spans="1:10" x14ac:dyDescent="0.25">
      <c r="A24" s="2">
        <v>1</v>
      </c>
      <c r="B24" s="23">
        <v>14334.21805413774</v>
      </c>
      <c r="C24" s="23">
        <v>194.86006732152799</v>
      </c>
      <c r="D24" s="3">
        <v>20009.830000000002</v>
      </c>
      <c r="E24" s="3">
        <v>0</v>
      </c>
      <c r="F24" s="3">
        <v>0</v>
      </c>
      <c r="G24" s="3">
        <v>92582.24</v>
      </c>
      <c r="H24" s="3">
        <v>97597.91</v>
      </c>
      <c r="I24" s="3">
        <v>1313.1</v>
      </c>
      <c r="J24" s="3">
        <v>8444.4052499999998</v>
      </c>
    </row>
    <row r="25" spans="1:10" x14ac:dyDescent="0.25">
      <c r="A25" s="2">
        <v>2</v>
      </c>
      <c r="B25" s="23">
        <v>14334.21805413774</v>
      </c>
      <c r="C25" s="23">
        <v>194.86006732152799</v>
      </c>
      <c r="D25" s="3">
        <v>20009.830000000002</v>
      </c>
      <c r="E25" s="3">
        <v>0</v>
      </c>
      <c r="F25" s="3">
        <v>0</v>
      </c>
      <c r="G25" s="3">
        <v>95494.81</v>
      </c>
      <c r="H25" s="3">
        <v>102557.75</v>
      </c>
      <c r="I25" s="3">
        <v>1313.1</v>
      </c>
      <c r="J25" s="3">
        <v>8662.848</v>
      </c>
    </row>
    <row r="26" spans="1:10" x14ac:dyDescent="0.25">
      <c r="A26" s="2">
        <v>3</v>
      </c>
      <c r="B26" s="23">
        <v>14334.21805413774</v>
      </c>
      <c r="C26" s="23">
        <v>194.86006732152799</v>
      </c>
      <c r="D26" s="3">
        <v>20009.830000000002</v>
      </c>
      <c r="E26" s="3">
        <v>0</v>
      </c>
      <c r="F26" s="3">
        <v>0</v>
      </c>
      <c r="G26" s="3">
        <v>98882.65</v>
      </c>
      <c r="H26" s="3">
        <v>108917.09</v>
      </c>
      <c r="I26" s="3">
        <v>1313.1</v>
      </c>
      <c r="J26" s="3">
        <v>8916.9359999999997</v>
      </c>
    </row>
    <row r="27" spans="1:10" x14ac:dyDescent="0.25">
      <c r="A27" s="2">
        <v>4</v>
      </c>
      <c r="B27" s="23">
        <v>14334.21805413774</v>
      </c>
      <c r="C27" s="23">
        <v>194.86006732152799</v>
      </c>
      <c r="D27" s="3">
        <v>20009.830000000002</v>
      </c>
      <c r="E27" s="3">
        <v>0</v>
      </c>
      <c r="F27" s="3">
        <v>0</v>
      </c>
      <c r="G27" s="3">
        <v>104518.12</v>
      </c>
      <c r="H27" s="3">
        <v>114261.85</v>
      </c>
      <c r="I27" s="3">
        <v>1313.1</v>
      </c>
      <c r="J27" s="3">
        <v>9339.5962499999987</v>
      </c>
    </row>
    <row r="28" spans="1:10" x14ac:dyDescent="0.25">
      <c r="A28" s="2">
        <v>5</v>
      </c>
      <c r="B28" s="23">
        <v>14334.21805413774</v>
      </c>
      <c r="C28" s="23">
        <v>194.86006732152799</v>
      </c>
      <c r="D28" s="3">
        <v>20009.830000000002</v>
      </c>
      <c r="E28" s="3">
        <v>0</v>
      </c>
      <c r="F28" s="3">
        <v>0</v>
      </c>
      <c r="G28" s="3">
        <v>112352.25</v>
      </c>
      <c r="H28" s="3">
        <v>118661.6</v>
      </c>
      <c r="I28" s="3">
        <v>1313.1</v>
      </c>
      <c r="J28" s="3">
        <v>9927.1560000000009</v>
      </c>
    </row>
    <row r="29" spans="1:10" x14ac:dyDescent="0.25">
      <c r="A29" s="2">
        <v>6</v>
      </c>
      <c r="B29" s="23">
        <v>14334.21805413774</v>
      </c>
      <c r="C29" s="23">
        <v>194.86006732152799</v>
      </c>
      <c r="D29" s="3">
        <v>20009.830000000002</v>
      </c>
      <c r="E29" s="3">
        <v>0</v>
      </c>
      <c r="F29" s="3">
        <v>0</v>
      </c>
      <c r="G29" s="3">
        <v>115264.71</v>
      </c>
      <c r="H29" s="3">
        <v>122160.95</v>
      </c>
      <c r="I29" s="3">
        <v>1313.1</v>
      </c>
      <c r="J29" s="3">
        <v>10145.5905</v>
      </c>
    </row>
    <row r="30" spans="1:10" x14ac:dyDescent="0.25">
      <c r="A30" s="2">
        <v>7</v>
      </c>
      <c r="B30" s="23">
        <v>14334.21805413774</v>
      </c>
      <c r="C30" s="23">
        <v>194.86006732152799</v>
      </c>
      <c r="D30" s="3">
        <v>20009.830000000002</v>
      </c>
      <c r="E30" s="3">
        <v>0</v>
      </c>
      <c r="F30" s="3">
        <v>0</v>
      </c>
      <c r="G30" s="3">
        <v>117859.65</v>
      </c>
      <c r="H30" s="3">
        <v>126148.78</v>
      </c>
      <c r="I30" s="3">
        <v>1313.1</v>
      </c>
      <c r="J30" s="3">
        <v>10340.210999999998</v>
      </c>
    </row>
    <row r="31" spans="1:10" x14ac:dyDescent="0.25">
      <c r="A31" s="2">
        <v>8</v>
      </c>
      <c r="B31" s="23">
        <v>14334.21805413774</v>
      </c>
      <c r="C31" s="23">
        <v>194.86006732152799</v>
      </c>
      <c r="D31" s="3">
        <v>20009.830000000002</v>
      </c>
      <c r="E31" s="3">
        <v>0</v>
      </c>
      <c r="F31" s="3">
        <v>0</v>
      </c>
      <c r="G31" s="3">
        <v>120514.13</v>
      </c>
      <c r="H31" s="3">
        <v>132397.74</v>
      </c>
      <c r="I31" s="3">
        <v>1313.1</v>
      </c>
      <c r="J31" s="3">
        <v>10539.297</v>
      </c>
    </row>
    <row r="32" spans="1:10" x14ac:dyDescent="0.25">
      <c r="A32" s="2">
        <v>9</v>
      </c>
      <c r="B32" s="23">
        <v>14334.21805413774</v>
      </c>
      <c r="C32" s="23">
        <v>194.86006732152799</v>
      </c>
      <c r="D32" s="3">
        <v>20009.830000000002</v>
      </c>
      <c r="E32" s="3">
        <v>0</v>
      </c>
      <c r="F32" s="3">
        <v>0</v>
      </c>
      <c r="G32" s="3">
        <v>123224.19</v>
      </c>
      <c r="H32" s="3">
        <v>140859.15</v>
      </c>
      <c r="I32" s="3">
        <v>1313.1</v>
      </c>
      <c r="J32" s="3">
        <v>10742.551500000001</v>
      </c>
    </row>
    <row r="33" spans="1:10" x14ac:dyDescent="0.25">
      <c r="A33" s="2">
        <v>10</v>
      </c>
      <c r="B33" s="23">
        <v>14334.21805413774</v>
      </c>
      <c r="C33" s="23">
        <v>194.86006732152799</v>
      </c>
      <c r="D33" s="3">
        <v>20009.830000000002</v>
      </c>
      <c r="E33" s="3">
        <v>0</v>
      </c>
      <c r="F33" s="3">
        <v>0</v>
      </c>
      <c r="G33" s="3">
        <v>125998.7</v>
      </c>
      <c r="H33" s="3">
        <v>144413.03</v>
      </c>
      <c r="I33" s="3">
        <v>1313.1</v>
      </c>
      <c r="J33" s="3">
        <v>10950.63975</v>
      </c>
    </row>
    <row r="34" spans="1:10" x14ac:dyDescent="0.25">
      <c r="A34" s="2">
        <v>11</v>
      </c>
      <c r="B34" s="23">
        <v>14334.21805413774</v>
      </c>
      <c r="C34" s="23">
        <v>194.86006732152799</v>
      </c>
      <c r="D34" s="3">
        <v>20009.830000000002</v>
      </c>
      <c r="E34" s="3">
        <v>0</v>
      </c>
      <c r="F34" s="3">
        <v>0</v>
      </c>
      <c r="G34" s="3">
        <v>128828</v>
      </c>
      <c r="H34" s="3">
        <v>147663.79</v>
      </c>
      <c r="I34" s="3">
        <v>1313.1</v>
      </c>
      <c r="J34" s="3">
        <v>11162.83725</v>
      </c>
    </row>
    <row r="35" spans="1:10" x14ac:dyDescent="0.25">
      <c r="A35" s="2">
        <v>12</v>
      </c>
      <c r="B35" s="23">
        <v>14334.21805413774</v>
      </c>
      <c r="C35" s="23">
        <v>194.86006732152799</v>
      </c>
      <c r="D35" s="3">
        <v>20009.830000000002</v>
      </c>
      <c r="E35" s="3">
        <v>0</v>
      </c>
      <c r="F35" s="3">
        <v>0</v>
      </c>
      <c r="G35" s="3">
        <v>131726.6</v>
      </c>
      <c r="H35" s="3">
        <v>150988.88</v>
      </c>
      <c r="I35" s="3">
        <v>1313.1</v>
      </c>
      <c r="J35" s="3">
        <v>11380.232249999999</v>
      </c>
    </row>
    <row r="36" spans="1:10" x14ac:dyDescent="0.25">
      <c r="A36" s="2">
        <v>13</v>
      </c>
      <c r="B36" s="23">
        <v>14334.21805413774</v>
      </c>
      <c r="C36" s="23">
        <v>194.86006732152799</v>
      </c>
      <c r="D36" s="3">
        <v>20009.830000000002</v>
      </c>
      <c r="E36" s="3">
        <v>0</v>
      </c>
      <c r="F36" s="3">
        <v>0</v>
      </c>
      <c r="G36" s="3">
        <v>134694.89000000001</v>
      </c>
      <c r="H36" s="3">
        <v>154384.60999999999</v>
      </c>
      <c r="I36" s="3">
        <v>1313.1</v>
      </c>
      <c r="J36" s="3">
        <v>11602.854000000001</v>
      </c>
    </row>
    <row r="37" spans="1:10" x14ac:dyDescent="0.25">
      <c r="A37" s="2">
        <v>14</v>
      </c>
      <c r="B37" s="23">
        <v>14334.21805413774</v>
      </c>
      <c r="C37" s="23">
        <v>194.86006732152799</v>
      </c>
      <c r="D37" s="3">
        <v>20009.830000000002</v>
      </c>
      <c r="E37" s="3">
        <v>0</v>
      </c>
      <c r="F37" s="3">
        <v>0</v>
      </c>
      <c r="G37" s="3">
        <v>137721.94</v>
      </c>
      <c r="H37" s="3">
        <v>157860.23000000001</v>
      </c>
      <c r="I37" s="3">
        <v>1313.1</v>
      </c>
      <c r="J37" s="3">
        <v>11829.882750000001</v>
      </c>
    </row>
    <row r="38" spans="1:10" x14ac:dyDescent="0.25">
      <c r="A38" s="2">
        <v>15</v>
      </c>
      <c r="B38" s="23">
        <v>14334.21805413774</v>
      </c>
      <c r="C38" s="23">
        <v>194.86006732152799</v>
      </c>
      <c r="D38" s="3">
        <v>20009.830000000002</v>
      </c>
      <c r="E38" s="3">
        <v>0</v>
      </c>
      <c r="F38" s="3">
        <v>0</v>
      </c>
      <c r="G38" s="3">
        <v>140823.85999999999</v>
      </c>
      <c r="H38" s="3">
        <v>161406.42000000001</v>
      </c>
      <c r="I38" s="3">
        <v>1313.1</v>
      </c>
      <c r="J38" s="3">
        <v>12062.526749999999</v>
      </c>
    </row>
    <row r="39" spans="1:10" x14ac:dyDescent="0.25">
      <c r="A39" s="2">
        <v>16</v>
      </c>
      <c r="B39" s="23">
        <v>10082.12988783774</v>
      </c>
      <c r="C39" s="23">
        <v>137.72639091152311</v>
      </c>
      <c r="D39" s="3">
        <v>14074.13</v>
      </c>
      <c r="E39" s="3">
        <v>0</v>
      </c>
      <c r="F39" s="3">
        <v>0</v>
      </c>
      <c r="G39" s="3">
        <v>101281.67</v>
      </c>
      <c r="H39" s="3">
        <v>116081.32</v>
      </c>
      <c r="I39" s="3">
        <v>0</v>
      </c>
      <c r="J39" s="3">
        <v>8651.6849999999995</v>
      </c>
    </row>
    <row r="40" spans="1:10" x14ac:dyDescent="0.25">
      <c r="A40" s="2">
        <v>17</v>
      </c>
      <c r="B40" s="23">
        <v>10082.12988783774</v>
      </c>
      <c r="C40" s="23">
        <v>137.72639091152311</v>
      </c>
      <c r="D40" s="3">
        <v>14074.13</v>
      </c>
      <c r="E40" s="3">
        <v>0</v>
      </c>
      <c r="F40" s="3">
        <v>0</v>
      </c>
      <c r="G40" s="3">
        <v>103557.87</v>
      </c>
      <c r="H40" s="3">
        <v>118696.27</v>
      </c>
      <c r="I40" s="3">
        <v>0</v>
      </c>
      <c r="J40" s="3">
        <v>8822.4</v>
      </c>
    </row>
    <row r="41" spans="1:10" x14ac:dyDescent="0.25">
      <c r="A41" s="2">
        <v>18</v>
      </c>
      <c r="B41" s="23">
        <v>10082.12988783774</v>
      </c>
      <c r="C41" s="23">
        <v>137.72639091152311</v>
      </c>
      <c r="D41" s="3">
        <v>14074.13</v>
      </c>
      <c r="E41" s="3">
        <v>0</v>
      </c>
      <c r="F41" s="3">
        <v>0</v>
      </c>
      <c r="G41" s="3">
        <v>105887.32</v>
      </c>
      <c r="H41" s="3">
        <v>121364.42</v>
      </c>
      <c r="I41" s="3">
        <v>0</v>
      </c>
      <c r="J41" s="3">
        <v>8997.1087500000012</v>
      </c>
    </row>
    <row r="42" spans="1:10" x14ac:dyDescent="0.25">
      <c r="A42" s="2">
        <v>19</v>
      </c>
      <c r="B42" s="23">
        <v>10082.12988783774</v>
      </c>
      <c r="C42" s="23">
        <v>137.72639091152311</v>
      </c>
      <c r="D42" s="3">
        <v>14074.13</v>
      </c>
      <c r="E42" s="3">
        <v>0</v>
      </c>
      <c r="F42" s="3">
        <v>0</v>
      </c>
      <c r="G42" s="3">
        <v>108269.86</v>
      </c>
      <c r="H42" s="3">
        <v>124097.35</v>
      </c>
      <c r="I42" s="3">
        <v>0</v>
      </c>
      <c r="J42" s="3">
        <v>9175.79925</v>
      </c>
    </row>
    <row r="43" spans="1:10" x14ac:dyDescent="0.25">
      <c r="A43" s="2">
        <v>20</v>
      </c>
      <c r="B43" s="23">
        <v>10082.12988783774</v>
      </c>
      <c r="C43" s="23">
        <v>137.72639091152311</v>
      </c>
      <c r="D43" s="3">
        <v>14074.13</v>
      </c>
      <c r="E43" s="3">
        <v>0</v>
      </c>
      <c r="F43" s="3">
        <v>0</v>
      </c>
      <c r="G43" s="3">
        <v>110705.86</v>
      </c>
      <c r="H43" s="3">
        <v>126892.57</v>
      </c>
      <c r="I43" s="3">
        <v>0</v>
      </c>
      <c r="J43" s="3">
        <v>9358.4992500000008</v>
      </c>
    </row>
    <row r="44" spans="1:10" x14ac:dyDescent="0.25">
      <c r="A44" s="2">
        <v>21</v>
      </c>
      <c r="B44" s="23">
        <v>0</v>
      </c>
      <c r="C44" s="2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x14ac:dyDescent="0.25">
      <c r="A45" s="2">
        <v>22</v>
      </c>
      <c r="B45" s="23">
        <v>0</v>
      </c>
      <c r="C45" s="2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x14ac:dyDescent="0.25">
      <c r="A46" s="2">
        <v>23</v>
      </c>
      <c r="B46" s="23">
        <v>0</v>
      </c>
      <c r="C46" s="2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x14ac:dyDescent="0.25">
      <c r="A47" s="2">
        <v>24</v>
      </c>
      <c r="B47" s="23">
        <v>0</v>
      </c>
      <c r="C47" s="2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x14ac:dyDescent="0.25">
      <c r="A48" s="2">
        <v>25</v>
      </c>
      <c r="B48" s="23">
        <v>0</v>
      </c>
      <c r="C48" s="2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x14ac:dyDescent="0.25">
      <c r="A49" s="2">
        <v>26</v>
      </c>
      <c r="B49" s="23">
        <v>0</v>
      </c>
      <c r="C49" s="2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x14ac:dyDescent="0.25">
      <c r="A50" s="2">
        <v>27</v>
      </c>
      <c r="B50" s="23">
        <v>0</v>
      </c>
      <c r="C50" s="2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x14ac:dyDescent="0.25">
      <c r="A51" s="2">
        <v>28</v>
      </c>
      <c r="B51" s="23">
        <v>0</v>
      </c>
      <c r="C51" s="2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x14ac:dyDescent="0.25">
      <c r="A52" s="2">
        <v>29</v>
      </c>
      <c r="B52" s="23">
        <v>0</v>
      </c>
      <c r="C52" s="2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x14ac:dyDescent="0.25">
      <c r="A53" s="5">
        <v>30</v>
      </c>
      <c r="B53" s="24">
        <v>0</v>
      </c>
      <c r="C53" s="24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</row>
    <row r="54" spans="1:10" x14ac:dyDescent="0.25">
      <c r="A54" s="4" t="s">
        <v>31</v>
      </c>
      <c r="B54" s="23">
        <f>B24+NPV($F$18,B25:B53)</f>
        <v>151507.50815965905</v>
      </c>
      <c r="C54" s="23">
        <f t="shared" ref="C54:J54" si="1">C24+NPV($F$18,C25:C53)</f>
        <v>2060.5953999195249</v>
      </c>
      <c r="D54" s="3">
        <f t="shared" si="1"/>
        <v>211496.6708478533</v>
      </c>
      <c r="E54" s="3">
        <f t="shared" si="1"/>
        <v>0</v>
      </c>
      <c r="F54" s="3">
        <f t="shared" si="1"/>
        <v>0</v>
      </c>
      <c r="G54" s="3">
        <f t="shared" si="1"/>
        <v>1244159.7692012708</v>
      </c>
      <c r="H54" s="3">
        <f t="shared" si="1"/>
        <v>1378753.6845928121</v>
      </c>
      <c r="I54" s="3">
        <f t="shared" si="1"/>
        <v>12506.406770048974</v>
      </c>
      <c r="J54" s="3">
        <f t="shared" si="1"/>
        <v>109174.23300368433</v>
      </c>
    </row>
    <row r="55" spans="1:10" x14ac:dyDescent="0.25">
      <c r="A55" s="4" t="s">
        <v>32</v>
      </c>
      <c r="B55" s="23">
        <f>B24+NPV($G$18,B25:B53)</f>
        <v>198090.81325768528</v>
      </c>
      <c r="C55" s="23">
        <f t="shared" ref="C55:J55" si="2">C24+NPV($G$18,C25:C53)</f>
        <v>2694.7052797222227</v>
      </c>
      <c r="D55" s="3">
        <f t="shared" si="2"/>
        <v>276524.56005105708</v>
      </c>
      <c r="E55" s="3">
        <f t="shared" si="2"/>
        <v>0</v>
      </c>
      <c r="F55" s="3">
        <f t="shared" si="2"/>
        <v>0</v>
      </c>
      <c r="G55" s="3">
        <f t="shared" si="2"/>
        <v>1675380.6072127479</v>
      </c>
      <c r="H55" s="3">
        <f t="shared" si="2"/>
        <v>1866839.210930197</v>
      </c>
      <c r="I55" s="3">
        <f t="shared" si="2"/>
        <v>15595.288819369094</v>
      </c>
      <c r="J55" s="3">
        <f t="shared" si="2"/>
        <v>146392.88754478536</v>
      </c>
    </row>
  </sheetData>
  <pageMargins left="0.7" right="0.7" top="0.75" bottom="0.75" header="0.3" footer="0.3"/>
  <pageSetup scale="60" orientation="portrait" r:id="rId1"/>
  <headerFooter>
    <oddHeader>&amp;RMidAmerican Energy  Company
South Dakota Energy Efficiency
2017 Annual Report
Annual Program Results
Exhibit D</oddHeader>
    <oddFooter>&amp;L&amp;A&amp;CPage &amp;P of &amp;N&amp;RExhibit 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zoomScale="80" zoomScaleNormal="80" workbookViewId="0"/>
  </sheetViews>
  <sheetFormatPr defaultRowHeight="15" x14ac:dyDescent="0.25"/>
  <cols>
    <col min="1" max="1" width="11.28515625" customWidth="1"/>
    <col min="2" max="2" width="15.140625" customWidth="1"/>
    <col min="3" max="3" width="15.85546875" customWidth="1"/>
    <col min="4" max="7" width="15.140625" customWidth="1"/>
    <col min="8" max="9" width="15.85546875" customWidth="1"/>
    <col min="10" max="10" width="16" customWidth="1"/>
  </cols>
  <sheetData>
    <row r="1" spans="1:10" ht="18" x14ac:dyDescent="0.25">
      <c r="A1" s="10" t="s">
        <v>34</v>
      </c>
      <c r="B1" s="1"/>
      <c r="C1" s="1"/>
    </row>
    <row r="2" spans="1:10" ht="18" x14ac:dyDescent="0.25">
      <c r="A2" s="10" t="s">
        <v>35</v>
      </c>
      <c r="B2" s="1"/>
      <c r="C2" s="1"/>
    </row>
    <row r="3" spans="1:10" ht="18" x14ac:dyDescent="0.25">
      <c r="A3" s="10" t="s">
        <v>37</v>
      </c>
      <c r="B3" s="1"/>
      <c r="C3" s="1"/>
    </row>
    <row r="4" spans="1:10" ht="18" x14ac:dyDescent="0.25">
      <c r="A4" s="10" t="s">
        <v>61</v>
      </c>
      <c r="B4" s="1"/>
      <c r="C4" s="1"/>
    </row>
    <row r="6" spans="1:10" x14ac:dyDescent="0.25">
      <c r="A6" s="2" t="s">
        <v>0</v>
      </c>
      <c r="B6" s="2"/>
      <c r="C6" s="3">
        <v>7023.2511938138996</v>
      </c>
      <c r="D6" s="2"/>
      <c r="E6" s="2"/>
      <c r="F6" s="2"/>
      <c r="G6" s="2"/>
      <c r="H6" s="2"/>
      <c r="I6" s="2"/>
      <c r="J6" s="2"/>
    </row>
    <row r="7" spans="1:10" x14ac:dyDescent="0.25">
      <c r="A7" s="2" t="s">
        <v>1</v>
      </c>
      <c r="B7" s="2"/>
      <c r="C7" s="3">
        <v>13545.239999999998</v>
      </c>
      <c r="D7" s="2"/>
      <c r="E7" s="2"/>
      <c r="F7" s="2"/>
      <c r="G7" s="2"/>
      <c r="H7" s="2"/>
      <c r="I7" s="2"/>
      <c r="J7" s="2"/>
    </row>
    <row r="8" spans="1:10" x14ac:dyDescent="0.25">
      <c r="A8" s="2" t="s">
        <v>2</v>
      </c>
      <c r="B8" s="2"/>
      <c r="C8" s="3">
        <v>10322.900000000001</v>
      </c>
      <c r="D8" s="2"/>
      <c r="E8" s="2"/>
      <c r="F8" s="2"/>
      <c r="G8" s="2"/>
      <c r="H8" s="2"/>
      <c r="I8" s="2"/>
      <c r="J8" s="2"/>
    </row>
    <row r="9" spans="1:10" x14ac:dyDescent="0.25">
      <c r="A9" s="14" t="s">
        <v>56</v>
      </c>
      <c r="B9" s="14"/>
      <c r="C9" s="15">
        <v>0</v>
      </c>
      <c r="D9" s="2"/>
      <c r="E9" s="2"/>
      <c r="F9" s="2"/>
      <c r="G9" s="2"/>
      <c r="H9" s="2"/>
      <c r="I9" s="2"/>
      <c r="J9" s="2"/>
    </row>
    <row r="10" spans="1:10" x14ac:dyDescent="0.25">
      <c r="A10" s="2"/>
      <c r="B10" s="2"/>
      <c r="C10" s="3"/>
      <c r="D10" s="2"/>
      <c r="E10" s="2"/>
      <c r="F10" s="2"/>
      <c r="G10" s="2"/>
      <c r="H10" s="2"/>
      <c r="I10" s="2"/>
      <c r="J10" s="2"/>
    </row>
    <row r="11" spans="1:10" x14ac:dyDescent="0.25">
      <c r="A11" s="2"/>
      <c r="B11" s="2"/>
      <c r="C11" s="4"/>
      <c r="D11" s="4" t="s">
        <v>3</v>
      </c>
      <c r="E11" s="4"/>
      <c r="F11" s="4" t="s">
        <v>4</v>
      </c>
      <c r="G11" s="4"/>
      <c r="H11" s="2"/>
      <c r="I11" s="2"/>
      <c r="J11" s="2"/>
    </row>
    <row r="12" spans="1:10" x14ac:dyDescent="0.25">
      <c r="A12" s="5" t="s">
        <v>5</v>
      </c>
      <c r="B12" s="5"/>
      <c r="C12" s="6" t="s">
        <v>6</v>
      </c>
      <c r="D12" s="6" t="s">
        <v>7</v>
      </c>
      <c r="E12" s="6" t="s">
        <v>8</v>
      </c>
      <c r="F12" s="6" t="s">
        <v>9</v>
      </c>
      <c r="G12" s="6" t="s">
        <v>10</v>
      </c>
      <c r="H12" s="2"/>
      <c r="I12" s="2"/>
      <c r="J12" s="2"/>
    </row>
    <row r="13" spans="1:10" x14ac:dyDescent="0.25">
      <c r="A13" s="2" t="s">
        <v>11</v>
      </c>
      <c r="B13" s="2"/>
      <c r="C13" s="16">
        <f>H54+I54+C8+C9</f>
        <v>16835.210875482022</v>
      </c>
      <c r="D13" s="16">
        <f>SUM(D54:G54)</f>
        <v>6852.7493531291166</v>
      </c>
      <c r="E13" s="16">
        <f>SUM(D54:G54)</f>
        <v>6852.7493531291166</v>
      </c>
      <c r="F13" s="16">
        <f>SUM(D54:G54)+I54+C9</f>
        <v>6852.7493531291166</v>
      </c>
      <c r="G13" s="16">
        <f>SUM(D55:G55)+J55</f>
        <v>10065.929653519272</v>
      </c>
      <c r="H13" s="2"/>
      <c r="I13" s="2"/>
      <c r="J13" s="2"/>
    </row>
    <row r="14" spans="1:10" x14ac:dyDescent="0.25">
      <c r="A14" s="5" t="s">
        <v>12</v>
      </c>
      <c r="B14" s="5"/>
      <c r="C14" s="17">
        <f>C7</f>
        <v>13545.239999999998</v>
      </c>
      <c r="D14" s="17">
        <f>H54+C6+C8</f>
        <v>23858.462069295922</v>
      </c>
      <c r="E14" s="17">
        <f>C6+C8</f>
        <v>17346.151193813901</v>
      </c>
      <c r="F14" s="17">
        <f>C6+C7</f>
        <v>20568.491193813898</v>
      </c>
      <c r="G14" s="17">
        <f>C6+C7</f>
        <v>20568.491193813898</v>
      </c>
      <c r="H14" s="2"/>
      <c r="I14" s="2"/>
      <c r="J14" s="2"/>
    </row>
    <row r="15" spans="1:10" x14ac:dyDescent="0.25">
      <c r="A15" s="2" t="s">
        <v>13</v>
      </c>
      <c r="B15" s="2"/>
      <c r="C15" s="18">
        <f>C13-C14</f>
        <v>3289.970875482024</v>
      </c>
      <c r="D15" s="18">
        <f t="shared" ref="D15:G15" si="0">D13-D14</f>
        <v>-17005.712716166803</v>
      </c>
      <c r="E15" s="18">
        <f t="shared" si="0"/>
        <v>-10493.401840684784</v>
      </c>
      <c r="F15" s="18">
        <f t="shared" si="0"/>
        <v>-13715.741840684781</v>
      </c>
      <c r="G15" s="18">
        <f t="shared" si="0"/>
        <v>-10502.561540294626</v>
      </c>
      <c r="H15" s="2"/>
      <c r="I15" s="2"/>
      <c r="J15" s="2"/>
    </row>
    <row r="16" spans="1:10" x14ac:dyDescent="0.25">
      <c r="A16" s="2" t="s">
        <v>14</v>
      </c>
      <c r="B16" s="2"/>
      <c r="C16" s="19">
        <f>IFERROR(C13/C14,0)</f>
        <v>1.2428876029868814</v>
      </c>
      <c r="D16" s="19">
        <f>IFERROR(D13/D14,0)</f>
        <v>0.28722510835885345</v>
      </c>
      <c r="E16" s="19">
        <f>IFERROR(E13/E14,0)</f>
        <v>0.39505878143002637</v>
      </c>
      <c r="F16" s="19">
        <f>IFERROR(F13/F14,0)</f>
        <v>0.33316733291502315</v>
      </c>
      <c r="G16" s="19">
        <f>IFERROR(G13/G14,0)</f>
        <v>0.4893859038404656</v>
      </c>
      <c r="H16" s="2"/>
      <c r="I16" s="2"/>
      <c r="J16" s="2"/>
    </row>
    <row r="17" spans="1:10" x14ac:dyDescent="0.25">
      <c r="A17" s="14" t="s">
        <v>41</v>
      </c>
      <c r="B17" s="2"/>
      <c r="C17" s="20">
        <f>IFERROR(C14/$B$54,0)</f>
        <v>19.169923527175225</v>
      </c>
      <c r="D17" s="20">
        <f>IFERROR(D14/$B$54,0)</f>
        <v>33.765728281257005</v>
      </c>
      <c r="E17" s="20">
        <f>IFERROR(E14/$B$54,0)</f>
        <v>24.549169440794827</v>
      </c>
      <c r="F17" s="20">
        <f>IFERROR(F14/$B$54,0)</f>
        <v>29.109591506299594</v>
      </c>
      <c r="G17" s="20">
        <f>IFERROR(G14/$B$55,0)</f>
        <v>21.894646435762127</v>
      </c>
      <c r="H17" s="2"/>
      <c r="I17" s="2"/>
      <c r="J17" s="2"/>
    </row>
    <row r="18" spans="1:10" x14ac:dyDescent="0.25">
      <c r="A18" s="2" t="s">
        <v>33</v>
      </c>
      <c r="B18" s="2"/>
      <c r="C18" s="11">
        <v>7.4300000000000005E-2</v>
      </c>
      <c r="D18" s="11">
        <v>7.4300000000000005E-2</v>
      </c>
      <c r="E18" s="11">
        <v>7.4300000000000005E-2</v>
      </c>
      <c r="F18" s="11">
        <v>7.4300000000000005E-2</v>
      </c>
      <c r="G18" s="11">
        <v>3.56E-2</v>
      </c>
      <c r="H18" s="2"/>
      <c r="I18" s="2"/>
      <c r="J18" s="2"/>
    </row>
    <row r="19" spans="1:10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2"/>
      <c r="B20" s="14"/>
      <c r="C20" s="14"/>
      <c r="D20" s="21" t="s">
        <v>16</v>
      </c>
      <c r="E20" s="21" t="s">
        <v>16</v>
      </c>
      <c r="F20" s="21" t="s">
        <v>16</v>
      </c>
      <c r="G20" s="21"/>
      <c r="H20" s="21"/>
      <c r="I20" s="21"/>
      <c r="J20" s="21"/>
    </row>
    <row r="21" spans="1:10" x14ac:dyDescent="0.25">
      <c r="A21" s="2"/>
      <c r="B21" s="21"/>
      <c r="C21" s="21"/>
      <c r="D21" s="21" t="s">
        <v>39</v>
      </c>
      <c r="E21" s="21" t="s">
        <v>19</v>
      </c>
      <c r="F21" s="21" t="s">
        <v>20</v>
      </c>
      <c r="G21" s="21" t="s">
        <v>16</v>
      </c>
      <c r="H21" s="21"/>
      <c r="I21" s="21"/>
      <c r="J21" s="21"/>
    </row>
    <row r="22" spans="1:10" x14ac:dyDescent="0.25">
      <c r="A22" s="2"/>
      <c r="B22" s="21" t="s">
        <v>21</v>
      </c>
      <c r="C22" s="21" t="s">
        <v>22</v>
      </c>
      <c r="D22" s="21" t="s">
        <v>23</v>
      </c>
      <c r="E22" s="21" t="s">
        <v>23</v>
      </c>
      <c r="F22" s="21" t="s">
        <v>23</v>
      </c>
      <c r="G22" s="21" t="s">
        <v>21</v>
      </c>
      <c r="H22" s="21" t="s">
        <v>24</v>
      </c>
      <c r="I22" s="21" t="s">
        <v>57</v>
      </c>
      <c r="J22" s="21"/>
    </row>
    <row r="23" spans="1:10" x14ac:dyDescent="0.25">
      <c r="A23" s="6" t="s">
        <v>25</v>
      </c>
      <c r="B23" s="13" t="s">
        <v>40</v>
      </c>
      <c r="C23" s="13" t="s">
        <v>40</v>
      </c>
      <c r="D23" s="22" t="s">
        <v>28</v>
      </c>
      <c r="E23" s="22" t="s">
        <v>28</v>
      </c>
      <c r="F23" s="22" t="s">
        <v>28</v>
      </c>
      <c r="G23" s="22" t="s">
        <v>28</v>
      </c>
      <c r="H23" s="22" t="s">
        <v>29</v>
      </c>
      <c r="I23" s="22" t="s">
        <v>58</v>
      </c>
      <c r="J23" s="22" t="s">
        <v>30</v>
      </c>
    </row>
    <row r="24" spans="1:10" x14ac:dyDescent="0.25">
      <c r="A24" s="2">
        <v>1</v>
      </c>
      <c r="B24" s="23">
        <v>64.17408517361109</v>
      </c>
      <c r="C24" s="23">
        <v>0.86228254749657152</v>
      </c>
      <c r="D24" s="3">
        <v>89.58</v>
      </c>
      <c r="E24" s="3">
        <v>0</v>
      </c>
      <c r="F24" s="3">
        <v>0</v>
      </c>
      <c r="G24" s="3">
        <v>414.49</v>
      </c>
      <c r="H24" s="3">
        <v>436.94</v>
      </c>
      <c r="I24" s="3">
        <v>0</v>
      </c>
      <c r="J24" s="3">
        <v>37.805250000000001</v>
      </c>
    </row>
    <row r="25" spans="1:10" x14ac:dyDescent="0.25">
      <c r="A25" s="2">
        <v>2</v>
      </c>
      <c r="B25" s="23">
        <v>64.17408517361109</v>
      </c>
      <c r="C25" s="23">
        <v>0.86228254749657152</v>
      </c>
      <c r="D25" s="3">
        <v>89.58</v>
      </c>
      <c r="E25" s="3">
        <v>0</v>
      </c>
      <c r="F25" s="3">
        <v>0</v>
      </c>
      <c r="G25" s="3">
        <v>427.53</v>
      </c>
      <c r="H25" s="3">
        <v>459.15</v>
      </c>
      <c r="I25" s="3">
        <v>0</v>
      </c>
      <c r="J25" s="3">
        <v>38.783250000000002</v>
      </c>
    </row>
    <row r="26" spans="1:10" x14ac:dyDescent="0.25">
      <c r="A26" s="2">
        <v>3</v>
      </c>
      <c r="B26" s="23">
        <v>64.17408517361109</v>
      </c>
      <c r="C26" s="23">
        <v>0.86228254749657152</v>
      </c>
      <c r="D26" s="3">
        <v>89.58</v>
      </c>
      <c r="E26" s="3">
        <v>0</v>
      </c>
      <c r="F26" s="3">
        <v>0</v>
      </c>
      <c r="G26" s="3">
        <v>442.7</v>
      </c>
      <c r="H26" s="3">
        <v>487.62</v>
      </c>
      <c r="I26" s="3">
        <v>0</v>
      </c>
      <c r="J26" s="3">
        <v>39.920999999999999</v>
      </c>
    </row>
    <row r="27" spans="1:10" x14ac:dyDescent="0.25">
      <c r="A27" s="2">
        <v>4</v>
      </c>
      <c r="B27" s="23">
        <v>64.17408517361109</v>
      </c>
      <c r="C27" s="23">
        <v>0.86228254749657152</v>
      </c>
      <c r="D27" s="3">
        <v>89.58</v>
      </c>
      <c r="E27" s="3">
        <v>0</v>
      </c>
      <c r="F27" s="3">
        <v>0</v>
      </c>
      <c r="G27" s="3">
        <v>467.93</v>
      </c>
      <c r="H27" s="3">
        <v>511.55</v>
      </c>
      <c r="I27" s="3">
        <v>0</v>
      </c>
      <c r="J27" s="3">
        <v>41.813249999999996</v>
      </c>
    </row>
    <row r="28" spans="1:10" x14ac:dyDescent="0.25">
      <c r="A28" s="2">
        <v>5</v>
      </c>
      <c r="B28" s="23">
        <v>64.17408517361109</v>
      </c>
      <c r="C28" s="23">
        <v>0.86228254749657152</v>
      </c>
      <c r="D28" s="3">
        <v>89.58</v>
      </c>
      <c r="E28" s="3">
        <v>0</v>
      </c>
      <c r="F28" s="3">
        <v>0</v>
      </c>
      <c r="G28" s="3">
        <v>503</v>
      </c>
      <c r="H28" s="3">
        <v>531.25</v>
      </c>
      <c r="I28" s="3">
        <v>0</v>
      </c>
      <c r="J28" s="3">
        <v>44.4435</v>
      </c>
    </row>
    <row r="29" spans="1:10" x14ac:dyDescent="0.25">
      <c r="A29" s="2">
        <v>6</v>
      </c>
      <c r="B29" s="23">
        <v>64.17408517361109</v>
      </c>
      <c r="C29" s="23">
        <v>0.86228254749657152</v>
      </c>
      <c r="D29" s="3">
        <v>89.58</v>
      </c>
      <c r="E29" s="3">
        <v>0</v>
      </c>
      <c r="F29" s="3">
        <v>0</v>
      </c>
      <c r="G29" s="3">
        <v>516.04</v>
      </c>
      <c r="H29" s="3">
        <v>546.91</v>
      </c>
      <c r="I29" s="3">
        <v>0</v>
      </c>
      <c r="J29" s="3">
        <v>45.421500000000002</v>
      </c>
    </row>
    <row r="30" spans="1:10" x14ac:dyDescent="0.25">
      <c r="A30" s="2">
        <v>7</v>
      </c>
      <c r="B30" s="23">
        <v>64.17408517361109</v>
      </c>
      <c r="C30" s="23">
        <v>0.86228254749657152</v>
      </c>
      <c r="D30" s="3">
        <v>89.58</v>
      </c>
      <c r="E30" s="3">
        <v>0</v>
      </c>
      <c r="F30" s="3">
        <v>0</v>
      </c>
      <c r="G30" s="3">
        <v>527.66</v>
      </c>
      <c r="H30" s="3">
        <v>564.77</v>
      </c>
      <c r="I30" s="3">
        <v>0</v>
      </c>
      <c r="J30" s="3">
        <v>46.292999999999999</v>
      </c>
    </row>
    <row r="31" spans="1:10" x14ac:dyDescent="0.25">
      <c r="A31" s="2">
        <v>8</v>
      </c>
      <c r="B31" s="23">
        <v>64.17408517361109</v>
      </c>
      <c r="C31" s="23">
        <v>0.86228254749657152</v>
      </c>
      <c r="D31" s="3">
        <v>89.58</v>
      </c>
      <c r="E31" s="3">
        <v>0</v>
      </c>
      <c r="F31" s="3">
        <v>0</v>
      </c>
      <c r="G31" s="3">
        <v>539.54</v>
      </c>
      <c r="H31" s="3">
        <v>592.74</v>
      </c>
      <c r="I31" s="3">
        <v>0</v>
      </c>
      <c r="J31" s="3">
        <v>47.183999999999997</v>
      </c>
    </row>
    <row r="32" spans="1:10" x14ac:dyDescent="0.25">
      <c r="A32" s="2">
        <v>9</v>
      </c>
      <c r="B32" s="23">
        <v>64.17408517361109</v>
      </c>
      <c r="C32" s="23">
        <v>0.86228254749657152</v>
      </c>
      <c r="D32" s="3">
        <v>89.58</v>
      </c>
      <c r="E32" s="3">
        <v>0</v>
      </c>
      <c r="F32" s="3">
        <v>0</v>
      </c>
      <c r="G32" s="3">
        <v>551.66999999999996</v>
      </c>
      <c r="H32" s="3">
        <v>630.62</v>
      </c>
      <c r="I32" s="3">
        <v>0</v>
      </c>
      <c r="J32" s="3">
        <v>48.09375</v>
      </c>
    </row>
    <row r="33" spans="1:10" x14ac:dyDescent="0.25">
      <c r="A33" s="2">
        <v>10</v>
      </c>
      <c r="B33" s="23">
        <v>64.17408517361109</v>
      </c>
      <c r="C33" s="23">
        <v>0.86228254749657152</v>
      </c>
      <c r="D33" s="3">
        <v>89.58</v>
      </c>
      <c r="E33" s="3">
        <v>0</v>
      </c>
      <c r="F33" s="3">
        <v>0</v>
      </c>
      <c r="G33" s="3">
        <v>564.09</v>
      </c>
      <c r="H33" s="3">
        <v>646.54</v>
      </c>
      <c r="I33" s="3">
        <v>0</v>
      </c>
      <c r="J33" s="3">
        <v>49.025250000000007</v>
      </c>
    </row>
    <row r="34" spans="1:10" x14ac:dyDescent="0.25">
      <c r="A34" s="2">
        <v>11</v>
      </c>
      <c r="B34" s="23">
        <v>64.17408517361109</v>
      </c>
      <c r="C34" s="23">
        <v>0.86228254749657152</v>
      </c>
      <c r="D34" s="3">
        <v>89.58</v>
      </c>
      <c r="E34" s="3">
        <v>0</v>
      </c>
      <c r="F34" s="3">
        <v>0</v>
      </c>
      <c r="G34" s="3">
        <v>576.76</v>
      </c>
      <c r="H34" s="3">
        <v>661.09</v>
      </c>
      <c r="I34" s="3">
        <v>0</v>
      </c>
      <c r="J34" s="3">
        <v>49.975500000000004</v>
      </c>
    </row>
    <row r="35" spans="1:10" x14ac:dyDescent="0.25">
      <c r="A35" s="2">
        <v>12</v>
      </c>
      <c r="B35" s="23">
        <v>64.17408517361109</v>
      </c>
      <c r="C35" s="23">
        <v>0.86228254749657152</v>
      </c>
      <c r="D35" s="3">
        <v>89.58</v>
      </c>
      <c r="E35" s="3">
        <v>0</v>
      </c>
      <c r="F35" s="3">
        <v>0</v>
      </c>
      <c r="G35" s="3">
        <v>589.74</v>
      </c>
      <c r="H35" s="3">
        <v>675.98</v>
      </c>
      <c r="I35" s="3">
        <v>0</v>
      </c>
      <c r="J35" s="3">
        <v>50.949000000000005</v>
      </c>
    </row>
    <row r="36" spans="1:10" x14ac:dyDescent="0.25">
      <c r="A36" s="2">
        <v>13</v>
      </c>
      <c r="B36" s="23">
        <v>64.17408517361109</v>
      </c>
      <c r="C36" s="23">
        <v>0.86228254749657152</v>
      </c>
      <c r="D36" s="3">
        <v>89.58</v>
      </c>
      <c r="E36" s="3">
        <v>0</v>
      </c>
      <c r="F36" s="3">
        <v>0</v>
      </c>
      <c r="G36" s="3">
        <v>603.03</v>
      </c>
      <c r="H36" s="3">
        <v>691.18</v>
      </c>
      <c r="I36" s="3">
        <v>0</v>
      </c>
      <c r="J36" s="3">
        <v>51.945749999999997</v>
      </c>
    </row>
    <row r="37" spans="1:10" x14ac:dyDescent="0.25">
      <c r="A37" s="2">
        <v>14</v>
      </c>
      <c r="B37" s="23">
        <v>64.17408517361109</v>
      </c>
      <c r="C37" s="23">
        <v>0.86228254749657152</v>
      </c>
      <c r="D37" s="3">
        <v>89.58</v>
      </c>
      <c r="E37" s="3">
        <v>0</v>
      </c>
      <c r="F37" s="3">
        <v>0</v>
      </c>
      <c r="G37" s="3">
        <v>616.58000000000004</v>
      </c>
      <c r="H37" s="3">
        <v>706.74</v>
      </c>
      <c r="I37" s="3">
        <v>0</v>
      </c>
      <c r="J37" s="3">
        <v>52.962000000000003</v>
      </c>
    </row>
    <row r="38" spans="1:10" x14ac:dyDescent="0.25">
      <c r="A38" s="2">
        <v>15</v>
      </c>
      <c r="B38" s="23">
        <v>64.17408517361109</v>
      </c>
      <c r="C38" s="23">
        <v>0.86228254749657152</v>
      </c>
      <c r="D38" s="3">
        <v>89.58</v>
      </c>
      <c r="E38" s="3">
        <v>0</v>
      </c>
      <c r="F38" s="3">
        <v>0</v>
      </c>
      <c r="G38" s="3">
        <v>630.47</v>
      </c>
      <c r="H38" s="3">
        <v>722.61</v>
      </c>
      <c r="I38" s="3">
        <v>0</v>
      </c>
      <c r="J38" s="3">
        <v>54.003750000000004</v>
      </c>
    </row>
    <row r="39" spans="1:10" x14ac:dyDescent="0.25">
      <c r="A39" s="2">
        <v>16</v>
      </c>
      <c r="B39" s="23">
        <v>64.17408517361109</v>
      </c>
      <c r="C39" s="23">
        <v>0.86228254749657152</v>
      </c>
      <c r="D39" s="3">
        <v>89.58</v>
      </c>
      <c r="E39" s="3">
        <v>0</v>
      </c>
      <c r="F39" s="3">
        <v>0</v>
      </c>
      <c r="G39" s="3">
        <v>644.66999999999996</v>
      </c>
      <c r="H39" s="3">
        <v>738.87</v>
      </c>
      <c r="I39" s="3">
        <v>0</v>
      </c>
      <c r="J39" s="3">
        <v>55.068750000000001</v>
      </c>
    </row>
    <row r="40" spans="1:10" x14ac:dyDescent="0.25">
      <c r="A40" s="2">
        <v>17</v>
      </c>
      <c r="B40" s="23">
        <v>64.17408517361109</v>
      </c>
      <c r="C40" s="23">
        <v>0.86228254749657152</v>
      </c>
      <c r="D40" s="3">
        <v>89.58</v>
      </c>
      <c r="E40" s="3">
        <v>0</v>
      </c>
      <c r="F40" s="3">
        <v>0</v>
      </c>
      <c r="G40" s="3">
        <v>659.16</v>
      </c>
      <c r="H40" s="3">
        <v>755.52</v>
      </c>
      <c r="I40" s="3">
        <v>0</v>
      </c>
      <c r="J40" s="3">
        <v>56.155499999999996</v>
      </c>
    </row>
    <row r="41" spans="1:10" x14ac:dyDescent="0.25">
      <c r="A41" s="2">
        <v>18</v>
      </c>
      <c r="B41" s="23">
        <v>64.17408517361109</v>
      </c>
      <c r="C41" s="23">
        <v>0.86228254749657152</v>
      </c>
      <c r="D41" s="3">
        <v>89.58</v>
      </c>
      <c r="E41" s="3">
        <v>0</v>
      </c>
      <c r="F41" s="3">
        <v>0</v>
      </c>
      <c r="G41" s="3">
        <v>673.99</v>
      </c>
      <c r="H41" s="3">
        <v>772.5</v>
      </c>
      <c r="I41" s="3">
        <v>0</v>
      </c>
      <c r="J41" s="3">
        <v>57.267749999999999</v>
      </c>
    </row>
    <row r="42" spans="1:10" x14ac:dyDescent="0.25">
      <c r="A42" s="2">
        <v>19</v>
      </c>
      <c r="B42" s="23">
        <v>64.17408517361109</v>
      </c>
      <c r="C42" s="23">
        <v>0.86228254749657152</v>
      </c>
      <c r="D42" s="3">
        <v>89.58</v>
      </c>
      <c r="E42" s="3">
        <v>0</v>
      </c>
      <c r="F42" s="3">
        <v>0</v>
      </c>
      <c r="G42" s="3">
        <v>689.15</v>
      </c>
      <c r="H42" s="3">
        <v>789.9</v>
      </c>
      <c r="I42" s="3">
        <v>0</v>
      </c>
      <c r="J42" s="3">
        <v>58.40475</v>
      </c>
    </row>
    <row r="43" spans="1:10" x14ac:dyDescent="0.25">
      <c r="A43" s="2">
        <v>20</v>
      </c>
      <c r="B43" s="23">
        <v>64.17408517361109</v>
      </c>
      <c r="C43" s="23">
        <v>0.86228254749657152</v>
      </c>
      <c r="D43" s="3">
        <v>89.58</v>
      </c>
      <c r="E43" s="3">
        <v>0</v>
      </c>
      <c r="F43" s="3">
        <v>0</v>
      </c>
      <c r="G43" s="3">
        <v>704.66</v>
      </c>
      <c r="H43" s="3">
        <v>807.69</v>
      </c>
      <c r="I43" s="3">
        <v>0</v>
      </c>
      <c r="J43" s="3">
        <v>59.567999999999998</v>
      </c>
    </row>
    <row r="44" spans="1:10" x14ac:dyDescent="0.25">
      <c r="A44" s="2">
        <v>21</v>
      </c>
      <c r="B44" s="23">
        <v>0</v>
      </c>
      <c r="C44" s="2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x14ac:dyDescent="0.25">
      <c r="A45" s="2">
        <v>22</v>
      </c>
      <c r="B45" s="23">
        <v>0</v>
      </c>
      <c r="C45" s="2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x14ac:dyDescent="0.25">
      <c r="A46" s="2">
        <v>23</v>
      </c>
      <c r="B46" s="23">
        <v>0</v>
      </c>
      <c r="C46" s="2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x14ac:dyDescent="0.25">
      <c r="A47" s="2">
        <v>24</v>
      </c>
      <c r="B47" s="23">
        <v>0</v>
      </c>
      <c r="C47" s="2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x14ac:dyDescent="0.25">
      <c r="A48" s="2">
        <v>25</v>
      </c>
      <c r="B48" s="23">
        <v>0</v>
      </c>
      <c r="C48" s="2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x14ac:dyDescent="0.25">
      <c r="A49" s="2">
        <v>26</v>
      </c>
      <c r="B49" s="23">
        <v>0</v>
      </c>
      <c r="C49" s="2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x14ac:dyDescent="0.25">
      <c r="A50" s="2">
        <v>27</v>
      </c>
      <c r="B50" s="23">
        <v>0</v>
      </c>
      <c r="C50" s="2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x14ac:dyDescent="0.25">
      <c r="A51" s="2">
        <v>28</v>
      </c>
      <c r="B51" s="23">
        <v>0</v>
      </c>
      <c r="C51" s="2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x14ac:dyDescent="0.25">
      <c r="A52" s="2">
        <v>29</v>
      </c>
      <c r="B52" s="23">
        <v>0</v>
      </c>
      <c r="C52" s="2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x14ac:dyDescent="0.25">
      <c r="A53" s="5">
        <v>30</v>
      </c>
      <c r="B53" s="24">
        <v>0</v>
      </c>
      <c r="C53" s="24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</row>
    <row r="54" spans="1:10" x14ac:dyDescent="0.25">
      <c r="A54" s="4" t="s">
        <v>31</v>
      </c>
      <c r="B54" s="23">
        <f>B24+NPV($F$18,B25:B53)</f>
        <v>706.58810823101658</v>
      </c>
      <c r="C54" s="23">
        <f t="shared" ref="C54:J54" si="1">C24+NPV($F$18,C25:C53)</f>
        <v>9.4941531670912678</v>
      </c>
      <c r="D54" s="3">
        <f t="shared" si="1"/>
        <v>986.31967349590491</v>
      </c>
      <c r="E54" s="3">
        <f t="shared" si="1"/>
        <v>0</v>
      </c>
      <c r="F54" s="3">
        <f t="shared" si="1"/>
        <v>0</v>
      </c>
      <c r="G54" s="3">
        <f t="shared" si="1"/>
        <v>5866.4296796332119</v>
      </c>
      <c r="H54" s="3">
        <f t="shared" si="1"/>
        <v>6512.3108754820223</v>
      </c>
      <c r="I54" s="3">
        <f t="shared" si="1"/>
        <v>0</v>
      </c>
      <c r="J54" s="3">
        <f t="shared" si="1"/>
        <v>513.9562014846839</v>
      </c>
    </row>
    <row r="55" spans="1:10" x14ac:dyDescent="0.25">
      <c r="A55" s="4" t="s">
        <v>32</v>
      </c>
      <c r="B55" s="23">
        <f>B24+NPV($G$18,B25:B53)</f>
        <v>939.43015952145618</v>
      </c>
      <c r="C55" s="23">
        <f t="shared" ref="C55:J55" si="2">C24+NPV($G$18,C25:C53)</f>
        <v>12.622762427478634</v>
      </c>
      <c r="D55" s="3">
        <f t="shared" si="2"/>
        <v>1311.3416959862936</v>
      </c>
      <c r="E55" s="3">
        <f t="shared" si="2"/>
        <v>0</v>
      </c>
      <c r="F55" s="3">
        <f t="shared" si="2"/>
        <v>0</v>
      </c>
      <c r="G55" s="3">
        <f t="shared" si="2"/>
        <v>8052.3137956595392</v>
      </c>
      <c r="H55" s="3">
        <f t="shared" si="2"/>
        <v>8990.0979505308187</v>
      </c>
      <c r="I55" s="3">
        <f t="shared" si="2"/>
        <v>0</v>
      </c>
      <c r="J55" s="3">
        <f t="shared" si="2"/>
        <v>702.27416187343761</v>
      </c>
    </row>
  </sheetData>
  <pageMargins left="0.7" right="0.7" top="0.75" bottom="0.75" header="0.3" footer="0.3"/>
  <pageSetup scale="60" orientation="portrait" r:id="rId1"/>
  <headerFooter>
    <oddHeader>&amp;RMidAmerican Energy  Company
South Dakota Energy Efficiency
2017 Annual Report
Annual Program Results
Exhibit D</oddHeader>
    <oddFooter>&amp;L&amp;A&amp;CPage &amp;P of &amp;N&amp;RExhibit 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zoomScale="80" zoomScaleNormal="80" workbookViewId="0"/>
  </sheetViews>
  <sheetFormatPr defaultRowHeight="15" x14ac:dyDescent="0.25"/>
  <cols>
    <col min="1" max="1" width="11.28515625" customWidth="1"/>
    <col min="2" max="2" width="15.140625" customWidth="1"/>
    <col min="3" max="3" width="15.85546875" customWidth="1"/>
    <col min="4" max="7" width="15.140625" customWidth="1"/>
    <col min="8" max="9" width="15.85546875" customWidth="1"/>
    <col min="10" max="10" width="16" customWidth="1"/>
  </cols>
  <sheetData>
    <row r="1" spans="1:10" ht="18" x14ac:dyDescent="0.25">
      <c r="A1" s="10" t="s">
        <v>34</v>
      </c>
      <c r="B1" s="1"/>
      <c r="C1" s="1"/>
    </row>
    <row r="2" spans="1:10" ht="18" x14ac:dyDescent="0.25">
      <c r="A2" s="10" t="s">
        <v>35</v>
      </c>
      <c r="B2" s="1"/>
      <c r="C2" s="1"/>
    </row>
    <row r="3" spans="1:10" ht="18" x14ac:dyDescent="0.25">
      <c r="A3" s="10" t="s">
        <v>37</v>
      </c>
      <c r="B3" s="1"/>
      <c r="C3" s="1"/>
    </row>
    <row r="4" spans="1:10" ht="18" x14ac:dyDescent="0.25">
      <c r="A4" s="10" t="s">
        <v>47</v>
      </c>
      <c r="B4" s="1"/>
      <c r="C4" s="1"/>
    </row>
    <row r="6" spans="1:10" x14ac:dyDescent="0.25">
      <c r="A6" s="2" t="s">
        <v>0</v>
      </c>
      <c r="B6" s="2"/>
      <c r="C6" s="3">
        <v>3150.0509010240785</v>
      </c>
      <c r="D6" s="2"/>
      <c r="E6" s="2"/>
      <c r="F6" s="2"/>
      <c r="G6" s="2"/>
      <c r="H6" s="2"/>
      <c r="I6" s="2"/>
      <c r="J6" s="2"/>
    </row>
    <row r="7" spans="1:10" x14ac:dyDescent="0.25">
      <c r="A7" s="2" t="s">
        <v>1</v>
      </c>
      <c r="B7" s="2"/>
      <c r="C7" s="3">
        <v>0</v>
      </c>
      <c r="D7" s="2"/>
      <c r="E7" s="2"/>
      <c r="F7" s="2"/>
      <c r="G7" s="2"/>
      <c r="H7" s="2"/>
      <c r="I7" s="2"/>
      <c r="J7" s="2"/>
    </row>
    <row r="8" spans="1:10" x14ac:dyDescent="0.25">
      <c r="A8" s="2" t="s">
        <v>2</v>
      </c>
      <c r="B8" s="2"/>
      <c r="C8" s="3">
        <v>0</v>
      </c>
      <c r="D8" s="2"/>
      <c r="E8" s="2"/>
      <c r="F8" s="2"/>
      <c r="G8" s="2"/>
      <c r="H8" s="2"/>
      <c r="I8" s="2"/>
      <c r="J8" s="2"/>
    </row>
    <row r="9" spans="1:10" x14ac:dyDescent="0.25">
      <c r="A9" s="14" t="s">
        <v>56</v>
      </c>
      <c r="B9" s="14"/>
      <c r="C9" s="15">
        <v>0</v>
      </c>
      <c r="D9" s="2"/>
      <c r="E9" s="2"/>
      <c r="F9" s="2"/>
      <c r="G9" s="2"/>
      <c r="H9" s="2"/>
      <c r="I9" s="2"/>
      <c r="J9" s="2"/>
    </row>
    <row r="10" spans="1:10" x14ac:dyDescent="0.25">
      <c r="A10" s="2"/>
      <c r="B10" s="2"/>
      <c r="C10" s="3"/>
      <c r="D10" s="2"/>
      <c r="E10" s="2"/>
      <c r="F10" s="2"/>
      <c r="G10" s="2"/>
      <c r="H10" s="2"/>
      <c r="I10" s="2"/>
      <c r="J10" s="2"/>
    </row>
    <row r="11" spans="1:10" x14ac:dyDescent="0.25">
      <c r="A11" s="2"/>
      <c r="B11" s="2"/>
      <c r="C11" s="4"/>
      <c r="D11" s="4" t="s">
        <v>3</v>
      </c>
      <c r="E11" s="4"/>
      <c r="F11" s="4" t="s">
        <v>4</v>
      </c>
      <c r="G11" s="4"/>
      <c r="H11" s="2"/>
      <c r="I11" s="2"/>
      <c r="J11" s="2"/>
    </row>
    <row r="12" spans="1:10" x14ac:dyDescent="0.25">
      <c r="A12" s="5" t="s">
        <v>5</v>
      </c>
      <c r="B12" s="5"/>
      <c r="C12" s="6" t="s">
        <v>6</v>
      </c>
      <c r="D12" s="6" t="s">
        <v>7</v>
      </c>
      <c r="E12" s="6" t="s">
        <v>8</v>
      </c>
      <c r="F12" s="6" t="s">
        <v>9</v>
      </c>
      <c r="G12" s="6" t="s">
        <v>10</v>
      </c>
      <c r="H12" s="2"/>
      <c r="I12" s="2"/>
      <c r="J12" s="2"/>
    </row>
    <row r="13" spans="1:10" x14ac:dyDescent="0.25">
      <c r="A13" s="2" t="s">
        <v>11</v>
      </c>
      <c r="B13" s="2"/>
      <c r="C13" s="16">
        <f>H54+I54+C8+C9</f>
        <v>0</v>
      </c>
      <c r="D13" s="16">
        <f>SUM(D54:G54)</f>
        <v>0</v>
      </c>
      <c r="E13" s="16">
        <f>SUM(D54:G54)</f>
        <v>0</v>
      </c>
      <c r="F13" s="16">
        <f>SUM(D54:G54)+I54+C9</f>
        <v>0</v>
      </c>
      <c r="G13" s="16">
        <f>SUM(D55:G55)+J55</f>
        <v>0</v>
      </c>
      <c r="H13" s="2"/>
      <c r="I13" s="2"/>
      <c r="J13" s="2"/>
    </row>
    <row r="14" spans="1:10" x14ac:dyDescent="0.25">
      <c r="A14" s="5" t="s">
        <v>12</v>
      </c>
      <c r="B14" s="5"/>
      <c r="C14" s="17">
        <f>C7</f>
        <v>0</v>
      </c>
      <c r="D14" s="17">
        <f>H54+C6+C8</f>
        <v>3150.0509010240785</v>
      </c>
      <c r="E14" s="17">
        <f>C6+C8</f>
        <v>3150.0509010240785</v>
      </c>
      <c r="F14" s="17">
        <f>C6+C7</f>
        <v>3150.0509010240785</v>
      </c>
      <c r="G14" s="17">
        <f>C6+C7</f>
        <v>3150.0509010240785</v>
      </c>
      <c r="H14" s="2"/>
      <c r="I14" s="2"/>
      <c r="J14" s="2"/>
    </row>
    <row r="15" spans="1:10" x14ac:dyDescent="0.25">
      <c r="A15" s="2" t="s">
        <v>13</v>
      </c>
      <c r="B15" s="2"/>
      <c r="C15" s="18">
        <f>C13-C14</f>
        <v>0</v>
      </c>
      <c r="D15" s="18">
        <f t="shared" ref="D15:G15" si="0">D13-D14</f>
        <v>-3150.0509010240785</v>
      </c>
      <c r="E15" s="18">
        <f t="shared" si="0"/>
        <v>-3150.0509010240785</v>
      </c>
      <c r="F15" s="18">
        <f t="shared" si="0"/>
        <v>-3150.0509010240785</v>
      </c>
      <c r="G15" s="18">
        <f t="shared" si="0"/>
        <v>-3150.0509010240785</v>
      </c>
      <c r="H15" s="2"/>
      <c r="I15" s="2"/>
      <c r="J15" s="2"/>
    </row>
    <row r="16" spans="1:10" x14ac:dyDescent="0.25">
      <c r="A16" s="2" t="s">
        <v>14</v>
      </c>
      <c r="B16" s="2"/>
      <c r="C16" s="19">
        <f>IFERROR(C13/C14,0)</f>
        <v>0</v>
      </c>
      <c r="D16" s="19">
        <f>IFERROR(D13/D14,0)</f>
        <v>0</v>
      </c>
      <c r="E16" s="19">
        <f>IFERROR(E13/E14,0)</f>
        <v>0</v>
      </c>
      <c r="F16" s="19">
        <f>IFERROR(F13/F14,0)</f>
        <v>0</v>
      </c>
      <c r="G16" s="19">
        <f>IFERROR(G13/G14,0)</f>
        <v>0</v>
      </c>
      <c r="H16" s="2"/>
      <c r="I16" s="2"/>
      <c r="J16" s="2"/>
    </row>
    <row r="17" spans="1:10" x14ac:dyDescent="0.25">
      <c r="A17" s="14" t="s">
        <v>41</v>
      </c>
      <c r="B17" s="2"/>
      <c r="C17" s="20">
        <f>IFERROR(C14/$B$54,0)</f>
        <v>0</v>
      </c>
      <c r="D17" s="20">
        <f>IFERROR(D14/$B$54,0)</f>
        <v>0</v>
      </c>
      <c r="E17" s="20">
        <f>IFERROR(E14/$B$54,0)</f>
        <v>0</v>
      </c>
      <c r="F17" s="20">
        <f>IFERROR(F14/$B$54,0)</f>
        <v>0</v>
      </c>
      <c r="G17" s="20">
        <f>IFERROR(G14/$B$55,0)</f>
        <v>0</v>
      </c>
      <c r="H17" s="2"/>
      <c r="I17" s="2"/>
      <c r="J17" s="2"/>
    </row>
    <row r="18" spans="1:10" x14ac:dyDescent="0.25">
      <c r="A18" s="2" t="s">
        <v>33</v>
      </c>
      <c r="B18" s="2"/>
      <c r="C18" s="11">
        <v>7.4300000000000005E-2</v>
      </c>
      <c r="D18" s="11">
        <v>7.4300000000000005E-2</v>
      </c>
      <c r="E18" s="11">
        <v>7.4300000000000005E-2</v>
      </c>
      <c r="F18" s="11">
        <v>7.4300000000000005E-2</v>
      </c>
      <c r="G18" s="11">
        <v>3.56E-2</v>
      </c>
      <c r="H18" s="2"/>
      <c r="I18" s="2"/>
      <c r="J18" s="2"/>
    </row>
    <row r="19" spans="1:10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2"/>
      <c r="B20" s="14"/>
      <c r="C20" s="14"/>
      <c r="D20" s="21" t="s">
        <v>16</v>
      </c>
      <c r="E20" s="21" t="s">
        <v>16</v>
      </c>
      <c r="F20" s="21" t="s">
        <v>16</v>
      </c>
      <c r="G20" s="21"/>
      <c r="H20" s="21"/>
      <c r="I20" s="21"/>
      <c r="J20" s="21"/>
    </row>
    <row r="21" spans="1:10" x14ac:dyDescent="0.25">
      <c r="A21" s="2"/>
      <c r="B21" s="21"/>
      <c r="C21" s="21"/>
      <c r="D21" s="21" t="s">
        <v>39</v>
      </c>
      <c r="E21" s="21" t="s">
        <v>19</v>
      </c>
      <c r="F21" s="21" t="s">
        <v>20</v>
      </c>
      <c r="G21" s="21" t="s">
        <v>16</v>
      </c>
      <c r="H21" s="21"/>
      <c r="I21" s="21"/>
      <c r="J21" s="21"/>
    </row>
    <row r="22" spans="1:10" x14ac:dyDescent="0.25">
      <c r="A22" s="2"/>
      <c r="B22" s="21" t="s">
        <v>21</v>
      </c>
      <c r="C22" s="21" t="s">
        <v>22</v>
      </c>
      <c r="D22" s="21" t="s">
        <v>23</v>
      </c>
      <c r="E22" s="21" t="s">
        <v>23</v>
      </c>
      <c r="F22" s="21" t="s">
        <v>23</v>
      </c>
      <c r="G22" s="21" t="s">
        <v>21</v>
      </c>
      <c r="H22" s="21" t="s">
        <v>24</v>
      </c>
      <c r="I22" s="21" t="s">
        <v>57</v>
      </c>
      <c r="J22" s="21"/>
    </row>
    <row r="23" spans="1:10" x14ac:dyDescent="0.25">
      <c r="A23" s="6" t="s">
        <v>25</v>
      </c>
      <c r="B23" s="13" t="s">
        <v>40</v>
      </c>
      <c r="C23" s="13" t="s">
        <v>40</v>
      </c>
      <c r="D23" s="22" t="s">
        <v>28</v>
      </c>
      <c r="E23" s="22" t="s">
        <v>28</v>
      </c>
      <c r="F23" s="22" t="s">
        <v>28</v>
      </c>
      <c r="G23" s="22" t="s">
        <v>28</v>
      </c>
      <c r="H23" s="22" t="s">
        <v>29</v>
      </c>
      <c r="I23" s="22" t="s">
        <v>58</v>
      </c>
      <c r="J23" s="22" t="s">
        <v>30</v>
      </c>
    </row>
    <row r="24" spans="1:10" x14ac:dyDescent="0.25">
      <c r="A24" s="2">
        <v>1</v>
      </c>
      <c r="B24" s="23">
        <v>0</v>
      </c>
      <c r="C24" s="2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x14ac:dyDescent="0.25">
      <c r="A25" s="2">
        <v>2</v>
      </c>
      <c r="B25" s="23">
        <v>0</v>
      </c>
      <c r="C25" s="2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x14ac:dyDescent="0.25">
      <c r="A26" s="2">
        <v>3</v>
      </c>
      <c r="B26" s="23">
        <v>0</v>
      </c>
      <c r="C26" s="2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x14ac:dyDescent="0.25">
      <c r="A27" s="2">
        <v>4</v>
      </c>
      <c r="B27" s="23">
        <v>0</v>
      </c>
      <c r="C27" s="2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x14ac:dyDescent="0.25">
      <c r="A28" s="2">
        <v>5</v>
      </c>
      <c r="B28" s="23">
        <v>0</v>
      </c>
      <c r="C28" s="2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x14ac:dyDescent="0.25">
      <c r="A29" s="2">
        <v>6</v>
      </c>
      <c r="B29" s="23">
        <v>0</v>
      </c>
      <c r="C29" s="2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0" x14ac:dyDescent="0.25">
      <c r="A30" s="2">
        <v>7</v>
      </c>
      <c r="B30" s="23">
        <v>0</v>
      </c>
      <c r="C30" s="2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1" spans="1:10" x14ac:dyDescent="0.25">
      <c r="A31" s="2">
        <v>8</v>
      </c>
      <c r="B31" s="23">
        <v>0</v>
      </c>
      <c r="C31" s="2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</row>
    <row r="32" spans="1:10" x14ac:dyDescent="0.25">
      <c r="A32" s="2">
        <v>9</v>
      </c>
      <c r="B32" s="23">
        <v>0</v>
      </c>
      <c r="C32" s="2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</row>
    <row r="33" spans="1:10" x14ac:dyDescent="0.25">
      <c r="A33" s="2">
        <v>10</v>
      </c>
      <c r="B33" s="23">
        <v>0</v>
      </c>
      <c r="C33" s="2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</row>
    <row r="34" spans="1:10" x14ac:dyDescent="0.25">
      <c r="A34" s="2">
        <v>11</v>
      </c>
      <c r="B34" s="23">
        <v>0</v>
      </c>
      <c r="C34" s="2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</row>
    <row r="35" spans="1:10" x14ac:dyDescent="0.25">
      <c r="A35" s="2">
        <v>12</v>
      </c>
      <c r="B35" s="23">
        <v>0</v>
      </c>
      <c r="C35" s="2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</row>
    <row r="36" spans="1:10" x14ac:dyDescent="0.25">
      <c r="A36" s="2">
        <v>13</v>
      </c>
      <c r="B36" s="23">
        <v>0</v>
      </c>
      <c r="C36" s="2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</row>
    <row r="37" spans="1:10" x14ac:dyDescent="0.25">
      <c r="A37" s="2">
        <v>14</v>
      </c>
      <c r="B37" s="23">
        <v>0</v>
      </c>
      <c r="C37" s="2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</row>
    <row r="38" spans="1:10" x14ac:dyDescent="0.25">
      <c r="A38" s="2">
        <v>15</v>
      </c>
      <c r="B38" s="23">
        <v>0</v>
      </c>
      <c r="C38" s="2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x14ac:dyDescent="0.25">
      <c r="A39" s="2">
        <v>16</v>
      </c>
      <c r="B39" s="23">
        <v>0</v>
      </c>
      <c r="C39" s="2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</row>
    <row r="40" spans="1:10" x14ac:dyDescent="0.25">
      <c r="A40" s="2">
        <v>17</v>
      </c>
      <c r="B40" s="23">
        <v>0</v>
      </c>
      <c r="C40" s="2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</row>
    <row r="41" spans="1:10" x14ac:dyDescent="0.25">
      <c r="A41" s="2">
        <v>18</v>
      </c>
      <c r="B41" s="23">
        <v>0</v>
      </c>
      <c r="C41" s="2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</row>
    <row r="42" spans="1:10" x14ac:dyDescent="0.25">
      <c r="A42" s="2">
        <v>19</v>
      </c>
      <c r="B42" s="23">
        <v>0</v>
      </c>
      <c r="C42" s="2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</row>
    <row r="43" spans="1:10" x14ac:dyDescent="0.25">
      <c r="A43" s="2">
        <v>20</v>
      </c>
      <c r="B43" s="23">
        <v>0</v>
      </c>
      <c r="C43" s="2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x14ac:dyDescent="0.25">
      <c r="A44" s="2">
        <v>21</v>
      </c>
      <c r="B44" s="23">
        <v>0</v>
      </c>
      <c r="C44" s="2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x14ac:dyDescent="0.25">
      <c r="A45" s="2">
        <v>22</v>
      </c>
      <c r="B45" s="23">
        <v>0</v>
      </c>
      <c r="C45" s="2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x14ac:dyDescent="0.25">
      <c r="A46" s="2">
        <v>23</v>
      </c>
      <c r="B46" s="23">
        <v>0</v>
      </c>
      <c r="C46" s="2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x14ac:dyDescent="0.25">
      <c r="A47" s="2">
        <v>24</v>
      </c>
      <c r="B47" s="23">
        <v>0</v>
      </c>
      <c r="C47" s="2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x14ac:dyDescent="0.25">
      <c r="A48" s="2">
        <v>25</v>
      </c>
      <c r="B48" s="23">
        <v>0</v>
      </c>
      <c r="C48" s="2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x14ac:dyDescent="0.25">
      <c r="A49" s="2">
        <v>26</v>
      </c>
      <c r="B49" s="23">
        <v>0</v>
      </c>
      <c r="C49" s="2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x14ac:dyDescent="0.25">
      <c r="A50" s="2">
        <v>27</v>
      </c>
      <c r="B50" s="23">
        <v>0</v>
      </c>
      <c r="C50" s="2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x14ac:dyDescent="0.25">
      <c r="A51" s="2">
        <v>28</v>
      </c>
      <c r="B51" s="23">
        <v>0</v>
      </c>
      <c r="C51" s="2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x14ac:dyDescent="0.25">
      <c r="A52" s="2">
        <v>29</v>
      </c>
      <c r="B52" s="23">
        <v>0</v>
      </c>
      <c r="C52" s="2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x14ac:dyDescent="0.25">
      <c r="A53" s="5">
        <v>30</v>
      </c>
      <c r="B53" s="24">
        <v>0</v>
      </c>
      <c r="C53" s="24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</row>
    <row r="54" spans="1:10" x14ac:dyDescent="0.25">
      <c r="A54" s="4" t="s">
        <v>31</v>
      </c>
      <c r="B54" s="23">
        <f>B24+NPV($F$18,B25:B53)</f>
        <v>0</v>
      </c>
      <c r="C54" s="23">
        <f t="shared" ref="C54:J54" si="1">C24+NPV($F$18,C25:C53)</f>
        <v>0</v>
      </c>
      <c r="D54" s="3">
        <f t="shared" si="1"/>
        <v>0</v>
      </c>
      <c r="E54" s="3">
        <f t="shared" si="1"/>
        <v>0</v>
      </c>
      <c r="F54" s="3">
        <f t="shared" si="1"/>
        <v>0</v>
      </c>
      <c r="G54" s="3">
        <f t="shared" si="1"/>
        <v>0</v>
      </c>
      <c r="H54" s="3">
        <f t="shared" si="1"/>
        <v>0</v>
      </c>
      <c r="I54" s="3">
        <f t="shared" si="1"/>
        <v>0</v>
      </c>
      <c r="J54" s="3">
        <f t="shared" si="1"/>
        <v>0</v>
      </c>
    </row>
    <row r="55" spans="1:10" x14ac:dyDescent="0.25">
      <c r="A55" s="4" t="s">
        <v>32</v>
      </c>
      <c r="B55" s="23">
        <f>B24+NPV($G$18,B25:B53)</f>
        <v>0</v>
      </c>
      <c r="C55" s="23">
        <f t="shared" ref="C55:J55" si="2">C24+NPV($G$18,C25:C53)</f>
        <v>0</v>
      </c>
      <c r="D55" s="3">
        <f t="shared" si="2"/>
        <v>0</v>
      </c>
      <c r="E55" s="3">
        <f t="shared" si="2"/>
        <v>0</v>
      </c>
      <c r="F55" s="3">
        <f t="shared" si="2"/>
        <v>0</v>
      </c>
      <c r="G55" s="3">
        <f t="shared" si="2"/>
        <v>0</v>
      </c>
      <c r="H55" s="3">
        <f t="shared" si="2"/>
        <v>0</v>
      </c>
      <c r="I55" s="3">
        <f t="shared" si="2"/>
        <v>0</v>
      </c>
      <c r="J55" s="3">
        <f t="shared" si="2"/>
        <v>0</v>
      </c>
    </row>
  </sheetData>
  <pageMargins left="0.7" right="0.7" top="0.75" bottom="0.75" header="0.3" footer="0.3"/>
  <pageSetup scale="60" orientation="portrait" r:id="rId1"/>
  <headerFooter>
    <oddHeader>&amp;RMidAmerican Energy  Company
South Dakota Energy Efficiency
2017 Annual Report
Annual Program Results
Exhibit D</oddHeader>
    <oddFooter>&amp;L&amp;A&amp;CPage &amp;P of &amp;N&amp;RExhibit 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zoomScale="80" zoomScaleNormal="80" workbookViewId="0"/>
  </sheetViews>
  <sheetFormatPr defaultRowHeight="15" x14ac:dyDescent="0.25"/>
  <cols>
    <col min="1" max="1" width="11.28515625" customWidth="1"/>
    <col min="2" max="2" width="15.140625" customWidth="1"/>
    <col min="3" max="3" width="15.85546875" customWidth="1"/>
    <col min="4" max="7" width="15.140625" customWidth="1"/>
    <col min="8" max="9" width="15.85546875" customWidth="1"/>
    <col min="10" max="10" width="16" customWidth="1"/>
  </cols>
  <sheetData>
    <row r="1" spans="1:10" ht="18" x14ac:dyDescent="0.25">
      <c r="A1" s="10" t="s">
        <v>34</v>
      </c>
      <c r="B1" s="1"/>
      <c r="C1" s="1"/>
    </row>
    <row r="2" spans="1:10" ht="18" x14ac:dyDescent="0.25">
      <c r="A2" s="10" t="s">
        <v>35</v>
      </c>
      <c r="B2" s="1"/>
      <c r="C2" s="1"/>
    </row>
    <row r="3" spans="1:10" ht="18" x14ac:dyDescent="0.25">
      <c r="A3" s="10" t="s">
        <v>37</v>
      </c>
      <c r="B3" s="1"/>
      <c r="C3" s="1"/>
    </row>
    <row r="4" spans="1:10" ht="18" x14ac:dyDescent="0.25">
      <c r="A4" s="10" t="s">
        <v>49</v>
      </c>
      <c r="B4" s="1"/>
      <c r="C4" s="1"/>
    </row>
    <row r="6" spans="1:10" x14ac:dyDescent="0.25">
      <c r="A6" s="2" t="s">
        <v>0</v>
      </c>
      <c r="B6" s="2"/>
      <c r="C6" s="3">
        <f>'Residential Equipment - Gas'!C6+'Residential Audit - Gas'!C6+'Nonresidential Equipment - Gas'!C6+'Nonresidential Custom - Gas'!C6+'Nonresidential Audit - Gas'!C6</f>
        <v>77366.14000000013</v>
      </c>
      <c r="D6" s="2"/>
      <c r="E6" s="2"/>
      <c r="F6" s="2"/>
      <c r="G6" s="2"/>
      <c r="H6" s="2"/>
      <c r="I6" s="2"/>
      <c r="J6" s="2"/>
    </row>
    <row r="7" spans="1:10" x14ac:dyDescent="0.25">
      <c r="A7" s="2" t="s">
        <v>1</v>
      </c>
      <c r="B7" s="2"/>
      <c r="C7" s="3">
        <f>'Residential Equipment - Gas'!C7+'Residential Audit - Gas'!C7+'Nonresidential Equipment - Gas'!C7+'Nonresidential Custom - Gas'!C7+'Nonresidential Audit - Gas'!C7</f>
        <v>2761785.4903999972</v>
      </c>
      <c r="D7" s="2"/>
      <c r="E7" s="2"/>
      <c r="F7" s="2"/>
      <c r="G7" s="2"/>
      <c r="H7" s="2"/>
      <c r="I7" s="2"/>
      <c r="J7" s="2"/>
    </row>
    <row r="8" spans="1:10" x14ac:dyDescent="0.25">
      <c r="A8" s="2" t="s">
        <v>2</v>
      </c>
      <c r="B8" s="2"/>
      <c r="C8" s="3">
        <f>'Residential Equipment - Gas'!C8+'Residential Audit - Gas'!C8+'Nonresidential Equipment - Gas'!C8+'Nonresidential Custom - Gas'!C8+'Nonresidential Audit - Gas'!C8</f>
        <v>713036.94</v>
      </c>
      <c r="D8" s="2"/>
      <c r="E8" s="2"/>
      <c r="F8" s="2"/>
      <c r="G8" s="2"/>
      <c r="H8" s="2"/>
      <c r="I8" s="2"/>
      <c r="J8" s="2"/>
    </row>
    <row r="9" spans="1:10" x14ac:dyDescent="0.25">
      <c r="A9" s="14" t="s">
        <v>56</v>
      </c>
      <c r="B9" s="14"/>
      <c r="C9" s="15">
        <f>'Residential Equipment - Gas'!C9+'Residential Audit - Gas'!C9+'Nonresidential Equipment - Gas'!C9+'Nonresidential Custom - Gas'!C9+'Nonresidential Audit - Gas'!C9</f>
        <v>0</v>
      </c>
      <c r="D9" s="2"/>
      <c r="E9" s="2"/>
      <c r="F9" s="2"/>
      <c r="G9" s="2"/>
      <c r="H9" s="2"/>
      <c r="I9" s="2"/>
      <c r="J9" s="2"/>
    </row>
    <row r="10" spans="1:10" x14ac:dyDescent="0.25">
      <c r="A10" s="2"/>
      <c r="B10" s="2"/>
      <c r="C10" s="3"/>
      <c r="D10" s="2"/>
      <c r="E10" s="2"/>
      <c r="F10" s="2"/>
      <c r="G10" s="2"/>
      <c r="H10" s="2"/>
      <c r="I10" s="2"/>
      <c r="J10" s="2"/>
    </row>
    <row r="11" spans="1:10" x14ac:dyDescent="0.25">
      <c r="A11" s="2"/>
      <c r="B11" s="2"/>
      <c r="C11" s="4"/>
      <c r="D11" s="4" t="s">
        <v>3</v>
      </c>
      <c r="E11" s="4"/>
      <c r="F11" s="4" t="s">
        <v>4</v>
      </c>
      <c r="G11" s="4"/>
      <c r="H11" s="2"/>
      <c r="I11" s="2"/>
      <c r="J11" s="2"/>
    </row>
    <row r="12" spans="1:10" x14ac:dyDescent="0.25">
      <c r="A12" s="5" t="s">
        <v>5</v>
      </c>
      <c r="B12" s="5"/>
      <c r="C12" s="6" t="s">
        <v>6</v>
      </c>
      <c r="D12" s="6" t="s">
        <v>7</v>
      </c>
      <c r="E12" s="6" t="s">
        <v>8</v>
      </c>
      <c r="F12" s="6" t="s">
        <v>9</v>
      </c>
      <c r="G12" s="6" t="s">
        <v>10</v>
      </c>
      <c r="H12" s="2"/>
      <c r="I12" s="2"/>
      <c r="J12" s="2"/>
    </row>
    <row r="13" spans="1:10" x14ac:dyDescent="0.25">
      <c r="A13" s="2" t="s">
        <v>11</v>
      </c>
      <c r="B13" s="2"/>
      <c r="C13" s="16">
        <f>H54+I54+C8+C9</f>
        <v>4805924.4028689582</v>
      </c>
      <c r="D13" s="16">
        <f>SUM(D54:G54)</f>
        <v>3929930.7073129704</v>
      </c>
      <c r="E13" s="16">
        <f>SUM(D54:G54)</f>
        <v>3929930.7073129704</v>
      </c>
      <c r="F13" s="16">
        <f>SUM(D54:G54)+I54+C9</f>
        <v>4182617.7499195789</v>
      </c>
      <c r="G13" s="16">
        <f>SUM(D55:G55)+J55</f>
        <v>5702282.1835803278</v>
      </c>
      <c r="H13" s="2"/>
      <c r="I13" s="2"/>
      <c r="J13" s="2"/>
    </row>
    <row r="14" spans="1:10" x14ac:dyDescent="0.25">
      <c r="A14" s="5" t="s">
        <v>12</v>
      </c>
      <c r="B14" s="5"/>
      <c r="C14" s="17">
        <f>C7</f>
        <v>2761785.4903999972</v>
      </c>
      <c r="D14" s="17">
        <f>H54+C6+C8</f>
        <v>4630603.5002623498</v>
      </c>
      <c r="E14" s="17">
        <f>C6+C8</f>
        <v>790403.08000000007</v>
      </c>
      <c r="F14" s="17">
        <f>C6+C7</f>
        <v>2839151.6303999973</v>
      </c>
      <c r="G14" s="17">
        <f>C6+C7</f>
        <v>2839151.6303999973</v>
      </c>
      <c r="H14" s="2"/>
      <c r="I14" s="2"/>
      <c r="J14" s="2"/>
    </row>
    <row r="15" spans="1:10" x14ac:dyDescent="0.25">
      <c r="A15" s="2" t="s">
        <v>13</v>
      </c>
      <c r="B15" s="2"/>
      <c r="C15" s="18">
        <f>C13-C14</f>
        <v>2044138.912468961</v>
      </c>
      <c r="D15" s="18">
        <f t="shared" ref="D15:G15" si="0">D13-D14</f>
        <v>-700672.79294937942</v>
      </c>
      <c r="E15" s="18">
        <f t="shared" si="0"/>
        <v>3139527.6273129703</v>
      </c>
      <c r="F15" s="18">
        <f t="shared" si="0"/>
        <v>1343466.1195195816</v>
      </c>
      <c r="G15" s="18">
        <f t="shared" si="0"/>
        <v>2863130.5531803304</v>
      </c>
      <c r="H15" s="2"/>
      <c r="I15" s="2"/>
      <c r="J15" s="2"/>
    </row>
    <row r="16" spans="1:10" x14ac:dyDescent="0.25">
      <c r="A16" s="2" t="s">
        <v>14</v>
      </c>
      <c r="B16" s="2"/>
      <c r="C16" s="19">
        <f>C13/C14</f>
        <v>1.7401512244793866</v>
      </c>
      <c r="D16" s="19">
        <f t="shared" ref="D16:G16" si="1">D13/D14</f>
        <v>0.84868650643276144</v>
      </c>
      <c r="E16" s="19">
        <f t="shared" si="1"/>
        <v>4.9720589491035003</v>
      </c>
      <c r="F16" s="19">
        <f t="shared" si="1"/>
        <v>1.4731928034890851</v>
      </c>
      <c r="G16" s="19">
        <f t="shared" si="1"/>
        <v>2.0084458056144592</v>
      </c>
      <c r="H16" s="2"/>
      <c r="I16" s="2"/>
      <c r="J16" s="2"/>
    </row>
    <row r="17" spans="1:10" x14ac:dyDescent="0.25">
      <c r="A17" s="14" t="s">
        <v>41</v>
      </c>
      <c r="B17" s="2"/>
      <c r="C17" s="20">
        <f>IFERROR(C14/$B$54,0)</f>
        <v>6.7510287988263382</v>
      </c>
      <c r="D17" s="20">
        <f t="shared" ref="D17:F17" si="2">IFERROR(D14/$B$54,0)</f>
        <v>11.319248976751449</v>
      </c>
      <c r="E17" s="20">
        <f t="shared" si="2"/>
        <v>1.9320957309353544</v>
      </c>
      <c r="F17" s="20">
        <f t="shared" si="2"/>
        <v>6.940145962708022</v>
      </c>
      <c r="G17" s="20">
        <f>IFERROR(G14/$B$55,0)</f>
        <v>5.278050559474841</v>
      </c>
      <c r="H17" s="2"/>
      <c r="I17" s="2"/>
      <c r="J17" s="2"/>
    </row>
    <row r="18" spans="1:10" x14ac:dyDescent="0.25">
      <c r="A18" s="2" t="s">
        <v>33</v>
      </c>
      <c r="B18" s="2"/>
      <c r="C18" s="11">
        <v>7.4300000000000005E-2</v>
      </c>
      <c r="D18" s="11">
        <v>7.4300000000000005E-2</v>
      </c>
      <c r="E18" s="11">
        <v>7.4300000000000005E-2</v>
      </c>
      <c r="F18" s="11">
        <v>7.4300000000000005E-2</v>
      </c>
      <c r="G18" s="11">
        <v>3.56E-2</v>
      </c>
      <c r="H18" s="2"/>
      <c r="I18" s="2"/>
      <c r="J18" s="2"/>
    </row>
    <row r="19" spans="1:10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2"/>
      <c r="B20" s="14"/>
      <c r="C20" s="14"/>
      <c r="D20" s="21" t="s">
        <v>16</v>
      </c>
      <c r="E20" s="21" t="s">
        <v>16</v>
      </c>
      <c r="F20" s="21" t="s">
        <v>16</v>
      </c>
      <c r="G20" s="21"/>
      <c r="H20" s="21"/>
      <c r="I20" s="21"/>
      <c r="J20" s="21"/>
    </row>
    <row r="21" spans="1:10" x14ac:dyDescent="0.25">
      <c r="A21" s="2"/>
      <c r="B21" s="21"/>
      <c r="C21" s="21"/>
      <c r="D21" s="21" t="s">
        <v>39</v>
      </c>
      <c r="E21" s="21" t="s">
        <v>19</v>
      </c>
      <c r="F21" s="21" t="s">
        <v>20</v>
      </c>
      <c r="G21" s="21" t="s">
        <v>16</v>
      </c>
      <c r="H21" s="21"/>
      <c r="I21" s="21"/>
      <c r="J21" s="21"/>
    </row>
    <row r="22" spans="1:10" x14ac:dyDescent="0.25">
      <c r="A22" s="2"/>
      <c r="B22" s="21" t="s">
        <v>21</v>
      </c>
      <c r="C22" s="21" t="s">
        <v>22</v>
      </c>
      <c r="D22" s="21" t="s">
        <v>23</v>
      </c>
      <c r="E22" s="21" t="s">
        <v>23</v>
      </c>
      <c r="F22" s="21" t="s">
        <v>23</v>
      </c>
      <c r="G22" s="21" t="s">
        <v>21</v>
      </c>
      <c r="H22" s="21" t="s">
        <v>24</v>
      </c>
      <c r="I22" s="21" t="s">
        <v>57</v>
      </c>
      <c r="J22" s="21"/>
    </row>
    <row r="23" spans="1:10" x14ac:dyDescent="0.25">
      <c r="A23" s="6" t="s">
        <v>25</v>
      </c>
      <c r="B23" s="13" t="s">
        <v>40</v>
      </c>
      <c r="C23" s="13" t="s">
        <v>40</v>
      </c>
      <c r="D23" s="22" t="s">
        <v>28</v>
      </c>
      <c r="E23" s="22" t="s">
        <v>28</v>
      </c>
      <c r="F23" s="22" t="s">
        <v>28</v>
      </c>
      <c r="G23" s="22" t="s">
        <v>28</v>
      </c>
      <c r="H23" s="22" t="s">
        <v>29</v>
      </c>
      <c r="I23" s="22" t="s">
        <v>58</v>
      </c>
      <c r="J23" s="22" t="s">
        <v>30</v>
      </c>
    </row>
    <row r="24" spans="1:10" x14ac:dyDescent="0.25">
      <c r="A24" s="2">
        <v>1</v>
      </c>
      <c r="B24" s="23">
        <f>'Residential Equipment - Gas'!B24+'Residential Audit - Gas'!B24+'Nonresidential Equipment - Gas'!B24+'Nonresidential Custom - Gas'!B24+'Nonresidential Audit - Gas'!B24</f>
        <v>38197.703792267952</v>
      </c>
      <c r="C24" s="23">
        <f>'Residential Equipment - Gas'!C24+'Residential Audit - Gas'!C24+'Nonresidential Equipment - Gas'!C24+'Nonresidential Custom - Gas'!C24+'Nonresidential Audit - Gas'!C24</f>
        <v>503.34943569905892</v>
      </c>
      <c r="D24" s="3">
        <f>'Residential Equipment - Gas'!D24+'Residential Audit - Gas'!D24+'Nonresidential Equipment - Gas'!D24+'Nonresidential Custom - Gas'!D24+'Nonresidential Audit - Gas'!D24</f>
        <v>52065.560000000005</v>
      </c>
      <c r="E24" s="3">
        <f>'Residential Equipment - Gas'!E24+'Residential Audit - Gas'!E24+'Nonresidential Equipment - Gas'!E24+'Nonresidential Custom - Gas'!E24+'Nonresidential Audit - Gas'!E24</f>
        <v>0</v>
      </c>
      <c r="F24" s="3">
        <f>'Residential Equipment - Gas'!F24+'Residential Audit - Gas'!F24+'Nonresidential Equipment - Gas'!F24+'Nonresidential Custom - Gas'!F24+'Nonresidential Audit - Gas'!F24</f>
        <v>0</v>
      </c>
      <c r="G24" s="3">
        <f>'Residential Equipment - Gas'!G24+'Residential Audit - Gas'!G24+'Nonresidential Equipment - Gas'!G24+'Nonresidential Custom - Gas'!G24+'Nonresidential Audit - Gas'!G24</f>
        <v>246681.62</v>
      </c>
      <c r="H24" s="3">
        <f>'Residential Equipment - Gas'!H24+'Residential Audit - Gas'!H24+'Nonresidential Equipment - Gas'!H24+'Nonresidential Custom - Gas'!H24+'Nonresidential Audit - Gas'!H24</f>
        <v>268052.38</v>
      </c>
      <c r="I24" s="3">
        <f>'Residential Equipment - Gas'!I24+'Residential Audit - Gas'!I24+'Nonresidential Equipment - Gas'!I24+'Nonresidential Custom - Gas'!I24+'Nonresidential Audit - Gas'!I24</f>
        <v>27900.149999999998</v>
      </c>
      <c r="J24" s="3">
        <f>'Residential Equipment - Gas'!J24+'Residential Audit - Gas'!J24+'Nonresidential Equipment - Gas'!J24+'Nonresidential Custom - Gas'!J24+'Nonresidential Audit - Gas'!J24</f>
        <v>22406.038499999999</v>
      </c>
    </row>
    <row r="25" spans="1:10" x14ac:dyDescent="0.25">
      <c r="A25" s="2">
        <v>2</v>
      </c>
      <c r="B25" s="23">
        <f>'Residential Equipment - Gas'!B25+'Residential Audit - Gas'!B25+'Nonresidential Equipment - Gas'!B25+'Nonresidential Custom - Gas'!B25+'Nonresidential Audit - Gas'!B25</f>
        <v>38197.703792267952</v>
      </c>
      <c r="C25" s="23">
        <f>'Residential Equipment - Gas'!C25+'Residential Audit - Gas'!C25+'Nonresidential Equipment - Gas'!C25+'Nonresidential Custom - Gas'!C25+'Nonresidential Audit - Gas'!C25</f>
        <v>503.34943569905892</v>
      </c>
      <c r="D25" s="3">
        <f>'Residential Equipment - Gas'!D25+'Residential Audit - Gas'!D25+'Nonresidential Equipment - Gas'!D25+'Nonresidential Custom - Gas'!D25+'Nonresidential Audit - Gas'!D25</f>
        <v>52065.560000000005</v>
      </c>
      <c r="E25" s="3">
        <f>'Residential Equipment - Gas'!E25+'Residential Audit - Gas'!E25+'Nonresidential Equipment - Gas'!E25+'Nonresidential Custom - Gas'!E25+'Nonresidential Audit - Gas'!E25</f>
        <v>0</v>
      </c>
      <c r="F25" s="3">
        <f>'Residential Equipment - Gas'!F25+'Residential Audit - Gas'!F25+'Nonresidential Equipment - Gas'!F25+'Nonresidential Custom - Gas'!F25+'Nonresidential Audit - Gas'!F25</f>
        <v>0</v>
      </c>
      <c r="G25" s="3">
        <f>'Residential Equipment - Gas'!G25+'Residential Audit - Gas'!G25+'Nonresidential Equipment - Gas'!G25+'Nonresidential Custom - Gas'!G25+'Nonresidential Audit - Gas'!G25</f>
        <v>254448.91</v>
      </c>
      <c r="H25" s="3">
        <f>'Residential Equipment - Gas'!H25+'Residential Audit - Gas'!H25+'Nonresidential Equipment - Gas'!H25+'Nonresidential Custom - Gas'!H25+'Nonresidential Audit - Gas'!H25</f>
        <v>281448.34000000003</v>
      </c>
      <c r="I25" s="3">
        <f>'Residential Equipment - Gas'!I25+'Residential Audit - Gas'!I25+'Nonresidential Equipment - Gas'!I25+'Nonresidential Custom - Gas'!I25+'Nonresidential Audit - Gas'!I25</f>
        <v>27900.149999999998</v>
      </c>
      <c r="J25" s="3">
        <f>'Residential Equipment - Gas'!J25+'Residential Audit - Gas'!J25+'Nonresidential Equipment - Gas'!J25+'Nonresidential Custom - Gas'!J25+'Nonresidential Audit - Gas'!J25</f>
        <v>22988.585250000004</v>
      </c>
    </row>
    <row r="26" spans="1:10" x14ac:dyDescent="0.25">
      <c r="A26" s="2">
        <v>3</v>
      </c>
      <c r="B26" s="23">
        <f>'Residential Equipment - Gas'!B26+'Residential Audit - Gas'!B26+'Nonresidential Equipment - Gas'!B26+'Nonresidential Custom - Gas'!B26+'Nonresidential Audit - Gas'!B26</f>
        <v>38197.703792267952</v>
      </c>
      <c r="C26" s="23">
        <f>'Residential Equipment - Gas'!C26+'Residential Audit - Gas'!C26+'Nonresidential Equipment - Gas'!C26+'Nonresidential Custom - Gas'!C26+'Nonresidential Audit - Gas'!C26</f>
        <v>503.34943569905892</v>
      </c>
      <c r="D26" s="3">
        <f>'Residential Equipment - Gas'!D26+'Residential Audit - Gas'!D26+'Nonresidential Equipment - Gas'!D26+'Nonresidential Custom - Gas'!D26+'Nonresidential Audit - Gas'!D26</f>
        <v>52065.560000000005</v>
      </c>
      <c r="E26" s="3">
        <f>'Residential Equipment - Gas'!E26+'Residential Audit - Gas'!E26+'Nonresidential Equipment - Gas'!E26+'Nonresidential Custom - Gas'!E26+'Nonresidential Audit - Gas'!E26</f>
        <v>0</v>
      </c>
      <c r="F26" s="3">
        <f>'Residential Equipment - Gas'!F26+'Residential Audit - Gas'!F26+'Nonresidential Equipment - Gas'!F26+'Nonresidential Custom - Gas'!F26+'Nonresidential Audit - Gas'!F26</f>
        <v>0</v>
      </c>
      <c r="G26" s="3">
        <f>'Residential Equipment - Gas'!G26+'Residential Audit - Gas'!G26+'Nonresidential Equipment - Gas'!G26+'Nonresidential Custom - Gas'!G26+'Nonresidential Audit - Gas'!G26</f>
        <v>263502.19</v>
      </c>
      <c r="H26" s="3">
        <f>'Residential Equipment - Gas'!H26+'Residential Audit - Gas'!H26+'Nonresidential Equipment - Gas'!H26+'Nonresidential Custom - Gas'!H26+'Nonresidential Audit - Gas'!H26</f>
        <v>298604.75</v>
      </c>
      <c r="I26" s="3">
        <f>'Residential Equipment - Gas'!I26+'Residential Audit - Gas'!I26+'Nonresidential Equipment - Gas'!I26+'Nonresidential Custom - Gas'!I26+'Nonresidential Audit - Gas'!I26</f>
        <v>27900.149999999998</v>
      </c>
      <c r="J26" s="3">
        <f>'Residential Equipment - Gas'!J26+'Residential Audit - Gas'!J26+'Nonresidential Equipment - Gas'!J26+'Nonresidential Custom - Gas'!J26+'Nonresidential Audit - Gas'!J26</f>
        <v>23667.581249999999</v>
      </c>
    </row>
    <row r="27" spans="1:10" x14ac:dyDescent="0.25">
      <c r="A27" s="2">
        <v>4</v>
      </c>
      <c r="B27" s="23">
        <f>'Residential Equipment - Gas'!B27+'Residential Audit - Gas'!B27+'Nonresidential Equipment - Gas'!B27+'Nonresidential Custom - Gas'!B27+'Nonresidential Audit - Gas'!B27</f>
        <v>38197.703792267952</v>
      </c>
      <c r="C27" s="23">
        <f>'Residential Equipment - Gas'!C27+'Residential Audit - Gas'!C27+'Nonresidential Equipment - Gas'!C27+'Nonresidential Custom - Gas'!C27+'Nonresidential Audit - Gas'!C27</f>
        <v>503.34943569905892</v>
      </c>
      <c r="D27" s="3">
        <f>'Residential Equipment - Gas'!D27+'Residential Audit - Gas'!D27+'Nonresidential Equipment - Gas'!D27+'Nonresidential Custom - Gas'!D27+'Nonresidential Audit - Gas'!D27</f>
        <v>52065.560000000005</v>
      </c>
      <c r="E27" s="3">
        <f>'Residential Equipment - Gas'!E27+'Residential Audit - Gas'!E27+'Nonresidential Equipment - Gas'!E27+'Nonresidential Custom - Gas'!E27+'Nonresidential Audit - Gas'!E27</f>
        <v>0</v>
      </c>
      <c r="F27" s="3">
        <f>'Residential Equipment - Gas'!F27+'Residential Audit - Gas'!F27+'Nonresidential Equipment - Gas'!F27+'Nonresidential Custom - Gas'!F27+'Nonresidential Audit - Gas'!F27</f>
        <v>0</v>
      </c>
      <c r="G27" s="3">
        <f>'Residential Equipment - Gas'!G27+'Residential Audit - Gas'!G27+'Nonresidential Equipment - Gas'!G27+'Nonresidential Custom - Gas'!G27+'Nonresidential Audit - Gas'!G27</f>
        <v>278531.86</v>
      </c>
      <c r="H27" s="3">
        <f>'Residential Equipment - Gas'!H27+'Residential Audit - Gas'!H27+'Nonresidential Equipment - Gas'!H27+'Nonresidential Custom - Gas'!H27+'Nonresidential Audit - Gas'!H27</f>
        <v>313004.05</v>
      </c>
      <c r="I27" s="3">
        <f>'Residential Equipment - Gas'!I27+'Residential Audit - Gas'!I27+'Nonresidential Equipment - Gas'!I27+'Nonresidential Custom - Gas'!I27+'Nonresidential Audit - Gas'!I27</f>
        <v>27900.149999999998</v>
      </c>
      <c r="J27" s="3">
        <f>'Residential Equipment - Gas'!J27+'Residential Audit - Gas'!J27+'Nonresidential Equipment - Gas'!J27+'Nonresidential Custom - Gas'!J27+'Nonresidential Audit - Gas'!J27</f>
        <v>24794.806499999999</v>
      </c>
    </row>
    <row r="28" spans="1:10" x14ac:dyDescent="0.25">
      <c r="A28" s="2">
        <v>5</v>
      </c>
      <c r="B28" s="23">
        <f>'Residential Equipment - Gas'!B28+'Residential Audit - Gas'!B28+'Nonresidential Equipment - Gas'!B28+'Nonresidential Custom - Gas'!B28+'Nonresidential Audit - Gas'!B28</f>
        <v>38197.703792267952</v>
      </c>
      <c r="C28" s="23">
        <f>'Residential Equipment - Gas'!C28+'Residential Audit - Gas'!C28+'Nonresidential Equipment - Gas'!C28+'Nonresidential Custom - Gas'!C28+'Nonresidential Audit - Gas'!C28</f>
        <v>503.34943569905892</v>
      </c>
      <c r="D28" s="3">
        <f>'Residential Equipment - Gas'!D28+'Residential Audit - Gas'!D28+'Nonresidential Equipment - Gas'!D28+'Nonresidential Custom - Gas'!D28+'Nonresidential Audit - Gas'!D28</f>
        <v>52065.560000000005</v>
      </c>
      <c r="E28" s="3">
        <f>'Residential Equipment - Gas'!E28+'Residential Audit - Gas'!E28+'Nonresidential Equipment - Gas'!E28+'Nonresidential Custom - Gas'!E28+'Nonresidential Audit - Gas'!E28</f>
        <v>0</v>
      </c>
      <c r="F28" s="3">
        <f>'Residential Equipment - Gas'!F28+'Residential Audit - Gas'!F28+'Nonresidential Equipment - Gas'!F28+'Nonresidential Custom - Gas'!F28+'Nonresidential Audit - Gas'!F28</f>
        <v>0</v>
      </c>
      <c r="G28" s="3">
        <f>'Residential Equipment - Gas'!G28+'Residential Audit - Gas'!G28+'Nonresidential Equipment - Gas'!G28+'Nonresidential Custom - Gas'!G28+'Nonresidential Audit - Gas'!G28</f>
        <v>299424.28000000003</v>
      </c>
      <c r="H28" s="3">
        <f>'Residential Equipment - Gas'!H28+'Residential Audit - Gas'!H28+'Nonresidential Equipment - Gas'!H28+'Nonresidential Custom - Gas'!H28+'Nonresidential Audit - Gas'!H28</f>
        <v>324906.28000000003</v>
      </c>
      <c r="I28" s="3">
        <f>'Residential Equipment - Gas'!I28+'Residential Audit - Gas'!I28+'Nonresidential Equipment - Gas'!I28+'Nonresidential Custom - Gas'!I28+'Nonresidential Audit - Gas'!I28</f>
        <v>27900.149999999998</v>
      </c>
      <c r="J28" s="3">
        <f>'Residential Equipment - Gas'!J28+'Residential Audit - Gas'!J28+'Nonresidential Equipment - Gas'!J28+'Nonresidential Custom - Gas'!J28+'Nonresidential Audit - Gas'!J28</f>
        <v>26361.738000000005</v>
      </c>
    </row>
    <row r="29" spans="1:10" x14ac:dyDescent="0.25">
      <c r="A29" s="2">
        <v>6</v>
      </c>
      <c r="B29" s="23">
        <f>'Residential Equipment - Gas'!B29+'Residential Audit - Gas'!B29+'Nonresidential Equipment - Gas'!B29+'Nonresidential Custom - Gas'!B29+'Nonresidential Audit - Gas'!B29</f>
        <v>38197.703792267952</v>
      </c>
      <c r="C29" s="23">
        <f>'Residential Equipment - Gas'!C29+'Residential Audit - Gas'!C29+'Nonresidential Equipment - Gas'!C29+'Nonresidential Custom - Gas'!C29+'Nonresidential Audit - Gas'!C29</f>
        <v>503.34943569905892</v>
      </c>
      <c r="D29" s="3">
        <f>'Residential Equipment - Gas'!D29+'Residential Audit - Gas'!D29+'Nonresidential Equipment - Gas'!D29+'Nonresidential Custom - Gas'!D29+'Nonresidential Audit - Gas'!D29</f>
        <v>52065.560000000005</v>
      </c>
      <c r="E29" s="3">
        <f>'Residential Equipment - Gas'!E29+'Residential Audit - Gas'!E29+'Nonresidential Equipment - Gas'!E29+'Nonresidential Custom - Gas'!E29+'Nonresidential Audit - Gas'!E29</f>
        <v>0</v>
      </c>
      <c r="F29" s="3">
        <f>'Residential Equipment - Gas'!F29+'Residential Audit - Gas'!F29+'Nonresidential Equipment - Gas'!F29+'Nonresidential Custom - Gas'!F29+'Nonresidential Audit - Gas'!F29</f>
        <v>0</v>
      </c>
      <c r="G29" s="3">
        <f>'Residential Equipment - Gas'!G29+'Residential Audit - Gas'!G29+'Nonresidential Equipment - Gas'!G29+'Nonresidential Custom - Gas'!G29+'Nonresidential Audit - Gas'!G29</f>
        <v>307158.53999999998</v>
      </c>
      <c r="H29" s="3">
        <f>'Residential Equipment - Gas'!H29+'Residential Audit - Gas'!H29+'Nonresidential Equipment - Gas'!H29+'Nonresidential Custom - Gas'!H29+'Nonresidential Audit - Gas'!H29</f>
        <v>334433.61</v>
      </c>
      <c r="I29" s="3">
        <f>'Residential Equipment - Gas'!I29+'Residential Audit - Gas'!I29+'Nonresidential Equipment - Gas'!I29+'Nonresidential Custom - Gas'!I29+'Nonresidential Audit - Gas'!I29</f>
        <v>27900.149999999998</v>
      </c>
      <c r="J29" s="3">
        <f>'Residential Equipment - Gas'!J29+'Residential Audit - Gas'!J29+'Nonresidential Equipment - Gas'!J29+'Nonresidential Custom - Gas'!J29+'Nonresidential Audit - Gas'!J29</f>
        <v>26941.807499999999</v>
      </c>
    </row>
    <row r="30" spans="1:10" x14ac:dyDescent="0.25">
      <c r="A30" s="2">
        <v>7</v>
      </c>
      <c r="B30" s="23">
        <f>'Residential Equipment - Gas'!B30+'Residential Audit - Gas'!B30+'Nonresidential Equipment - Gas'!B30+'Nonresidential Custom - Gas'!B30+'Nonresidential Audit - Gas'!B30</f>
        <v>38197.703792267952</v>
      </c>
      <c r="C30" s="23">
        <f>'Residential Equipment - Gas'!C30+'Residential Audit - Gas'!C30+'Nonresidential Equipment - Gas'!C30+'Nonresidential Custom - Gas'!C30+'Nonresidential Audit - Gas'!C30</f>
        <v>503.34943569905892</v>
      </c>
      <c r="D30" s="3">
        <f>'Residential Equipment - Gas'!D30+'Residential Audit - Gas'!D30+'Nonresidential Equipment - Gas'!D30+'Nonresidential Custom - Gas'!D30+'Nonresidential Audit - Gas'!D30</f>
        <v>52065.560000000005</v>
      </c>
      <c r="E30" s="3">
        <f>'Residential Equipment - Gas'!E30+'Residential Audit - Gas'!E30+'Nonresidential Equipment - Gas'!E30+'Nonresidential Custom - Gas'!E30+'Nonresidential Audit - Gas'!E30</f>
        <v>0</v>
      </c>
      <c r="F30" s="3">
        <f>'Residential Equipment - Gas'!F30+'Residential Audit - Gas'!F30+'Nonresidential Equipment - Gas'!F30+'Nonresidential Custom - Gas'!F30+'Nonresidential Audit - Gas'!F30</f>
        <v>0</v>
      </c>
      <c r="G30" s="3">
        <f>'Residential Equipment - Gas'!G30+'Residential Audit - Gas'!G30+'Nonresidential Equipment - Gas'!G30+'Nonresidential Custom - Gas'!G30+'Nonresidential Audit - Gas'!G30</f>
        <v>314073.48999999993</v>
      </c>
      <c r="H30" s="3">
        <f>'Residential Equipment - Gas'!H30+'Residential Audit - Gas'!H30+'Nonresidential Equipment - Gas'!H30+'Nonresidential Custom - Gas'!H30+'Nonresidential Audit - Gas'!H30</f>
        <v>345286.57</v>
      </c>
      <c r="I30" s="3">
        <f>'Residential Equipment - Gas'!I30+'Residential Audit - Gas'!I30+'Nonresidential Equipment - Gas'!I30+'Nonresidential Custom - Gas'!I30+'Nonresidential Audit - Gas'!I30</f>
        <v>27900.149999999998</v>
      </c>
      <c r="J30" s="3">
        <f>'Residential Equipment - Gas'!J30+'Residential Audit - Gas'!J30+'Nonresidential Equipment - Gas'!J30+'Nonresidential Custom - Gas'!J30+'Nonresidential Audit - Gas'!J30</f>
        <v>27460.428750000003</v>
      </c>
    </row>
    <row r="31" spans="1:10" x14ac:dyDescent="0.25">
      <c r="A31" s="2">
        <v>8</v>
      </c>
      <c r="B31" s="23">
        <f>'Residential Equipment - Gas'!B31+'Residential Audit - Gas'!B31+'Nonresidential Equipment - Gas'!B31+'Nonresidential Custom - Gas'!B31+'Nonresidential Audit - Gas'!B31</f>
        <v>38197.703792267952</v>
      </c>
      <c r="C31" s="23">
        <f>'Residential Equipment - Gas'!C31+'Residential Audit - Gas'!C31+'Nonresidential Equipment - Gas'!C31+'Nonresidential Custom - Gas'!C31+'Nonresidential Audit - Gas'!C31</f>
        <v>503.34943569905892</v>
      </c>
      <c r="D31" s="3">
        <f>'Residential Equipment - Gas'!D31+'Residential Audit - Gas'!D31+'Nonresidential Equipment - Gas'!D31+'Nonresidential Custom - Gas'!D31+'Nonresidential Audit - Gas'!D31</f>
        <v>52065.560000000005</v>
      </c>
      <c r="E31" s="3">
        <f>'Residential Equipment - Gas'!E31+'Residential Audit - Gas'!E31+'Nonresidential Equipment - Gas'!E31+'Nonresidential Custom - Gas'!E31+'Nonresidential Audit - Gas'!E31</f>
        <v>0</v>
      </c>
      <c r="F31" s="3">
        <f>'Residential Equipment - Gas'!F31+'Residential Audit - Gas'!F31+'Nonresidential Equipment - Gas'!F31+'Nonresidential Custom - Gas'!F31+'Nonresidential Audit - Gas'!F31</f>
        <v>0</v>
      </c>
      <c r="G31" s="3">
        <f>'Residential Equipment - Gas'!G31+'Residential Audit - Gas'!G31+'Nonresidential Equipment - Gas'!G31+'Nonresidential Custom - Gas'!G31+'Nonresidential Audit - Gas'!G31</f>
        <v>321147.18</v>
      </c>
      <c r="H31" s="3">
        <f>'Residential Equipment - Gas'!H31+'Residential Audit - Gas'!H31+'Nonresidential Equipment - Gas'!H31+'Nonresidential Custom - Gas'!H31+'Nonresidential Audit - Gas'!H31</f>
        <v>362156.35</v>
      </c>
      <c r="I31" s="3">
        <f>'Residential Equipment - Gas'!I31+'Residential Audit - Gas'!I31+'Nonresidential Equipment - Gas'!I31+'Nonresidential Custom - Gas'!I31+'Nonresidential Audit - Gas'!I31</f>
        <v>27900.149999999998</v>
      </c>
      <c r="J31" s="3">
        <f>'Residential Equipment - Gas'!J31+'Residential Audit - Gas'!J31+'Nonresidential Equipment - Gas'!J31+'Nonresidential Custom - Gas'!J31+'Nonresidential Audit - Gas'!J31</f>
        <v>27990.955499999996</v>
      </c>
    </row>
    <row r="32" spans="1:10" x14ac:dyDescent="0.25">
      <c r="A32" s="2">
        <v>9</v>
      </c>
      <c r="B32" s="23">
        <f>'Residential Equipment - Gas'!B32+'Residential Audit - Gas'!B32+'Nonresidential Equipment - Gas'!B32+'Nonresidential Custom - Gas'!B32+'Nonresidential Audit - Gas'!B32</f>
        <v>38197.703792267952</v>
      </c>
      <c r="C32" s="23">
        <f>'Residential Equipment - Gas'!C32+'Residential Audit - Gas'!C32+'Nonresidential Equipment - Gas'!C32+'Nonresidential Custom - Gas'!C32+'Nonresidential Audit - Gas'!C32</f>
        <v>503.34943569905892</v>
      </c>
      <c r="D32" s="3">
        <f>'Residential Equipment - Gas'!D32+'Residential Audit - Gas'!D32+'Nonresidential Equipment - Gas'!D32+'Nonresidential Custom - Gas'!D32+'Nonresidential Audit - Gas'!D32</f>
        <v>52065.560000000005</v>
      </c>
      <c r="E32" s="3">
        <f>'Residential Equipment - Gas'!E32+'Residential Audit - Gas'!E32+'Nonresidential Equipment - Gas'!E32+'Nonresidential Custom - Gas'!E32+'Nonresidential Audit - Gas'!E32</f>
        <v>0</v>
      </c>
      <c r="F32" s="3">
        <f>'Residential Equipment - Gas'!F32+'Residential Audit - Gas'!F32+'Nonresidential Equipment - Gas'!F32+'Nonresidential Custom - Gas'!F32+'Nonresidential Audit - Gas'!F32</f>
        <v>0</v>
      </c>
      <c r="G32" s="3">
        <f>'Residential Equipment - Gas'!G32+'Residential Audit - Gas'!G32+'Nonresidential Equipment - Gas'!G32+'Nonresidential Custom - Gas'!G32+'Nonresidential Audit - Gas'!G32</f>
        <v>328368.87</v>
      </c>
      <c r="H32" s="3">
        <f>'Residential Equipment - Gas'!H32+'Residential Audit - Gas'!H32+'Nonresidential Equipment - Gas'!H32+'Nonresidential Custom - Gas'!H32+'Nonresidential Audit - Gas'!H32</f>
        <v>384930.32</v>
      </c>
      <c r="I32" s="3">
        <f>'Residential Equipment - Gas'!I32+'Residential Audit - Gas'!I32+'Nonresidential Equipment - Gas'!I32+'Nonresidential Custom - Gas'!I32+'Nonresidential Audit - Gas'!I32</f>
        <v>27900.149999999998</v>
      </c>
      <c r="J32" s="3">
        <f>'Residential Equipment - Gas'!J32+'Residential Audit - Gas'!J32+'Nonresidential Equipment - Gas'!J32+'Nonresidential Custom - Gas'!J32+'Nonresidential Audit - Gas'!J32</f>
        <v>28532.582249999999</v>
      </c>
    </row>
    <row r="33" spans="1:10" x14ac:dyDescent="0.25">
      <c r="A33" s="2">
        <v>10</v>
      </c>
      <c r="B33" s="23">
        <f>'Residential Equipment - Gas'!B33+'Residential Audit - Gas'!B33+'Nonresidential Equipment - Gas'!B33+'Nonresidential Custom - Gas'!B33+'Nonresidential Audit - Gas'!B33</f>
        <v>38197.703792267952</v>
      </c>
      <c r="C33" s="23">
        <f>'Residential Equipment - Gas'!C33+'Residential Audit - Gas'!C33+'Nonresidential Equipment - Gas'!C33+'Nonresidential Custom - Gas'!C33+'Nonresidential Audit - Gas'!C33</f>
        <v>503.34943569905892</v>
      </c>
      <c r="D33" s="3">
        <f>'Residential Equipment - Gas'!D33+'Residential Audit - Gas'!D33+'Nonresidential Equipment - Gas'!D33+'Nonresidential Custom - Gas'!D33+'Nonresidential Audit - Gas'!D33</f>
        <v>52065.560000000005</v>
      </c>
      <c r="E33" s="3">
        <f>'Residential Equipment - Gas'!E33+'Residential Audit - Gas'!E33+'Nonresidential Equipment - Gas'!E33+'Nonresidential Custom - Gas'!E33+'Nonresidential Audit - Gas'!E33</f>
        <v>0</v>
      </c>
      <c r="F33" s="3">
        <f>'Residential Equipment - Gas'!F33+'Residential Audit - Gas'!F33+'Nonresidential Equipment - Gas'!F33+'Nonresidential Custom - Gas'!F33+'Nonresidential Audit - Gas'!F33</f>
        <v>0</v>
      </c>
      <c r="G33" s="3">
        <f>'Residential Equipment - Gas'!G33+'Residential Audit - Gas'!G33+'Nonresidential Equipment - Gas'!G33+'Nonresidential Custom - Gas'!G33+'Nonresidential Audit - Gas'!G33</f>
        <v>335762.48000000004</v>
      </c>
      <c r="H33" s="3">
        <f>'Residential Equipment - Gas'!H33+'Residential Audit - Gas'!H33+'Nonresidential Equipment - Gas'!H33+'Nonresidential Custom - Gas'!H33+'Nonresidential Audit - Gas'!H33</f>
        <v>394588.49</v>
      </c>
      <c r="I33" s="3">
        <f>'Residential Equipment - Gas'!I33+'Residential Audit - Gas'!I33+'Nonresidential Equipment - Gas'!I33+'Nonresidential Custom - Gas'!I33+'Nonresidential Audit - Gas'!I33</f>
        <v>27900.149999999998</v>
      </c>
      <c r="J33" s="3">
        <f>'Residential Equipment - Gas'!J33+'Residential Audit - Gas'!J33+'Nonresidential Equipment - Gas'!J33+'Nonresidential Custom - Gas'!J33+'Nonresidential Audit - Gas'!J33</f>
        <v>29087.103000000003</v>
      </c>
    </row>
    <row r="34" spans="1:10" x14ac:dyDescent="0.25">
      <c r="A34" s="2">
        <v>11</v>
      </c>
      <c r="B34" s="23">
        <f>'Residential Equipment - Gas'!B34+'Residential Audit - Gas'!B34+'Nonresidential Equipment - Gas'!B34+'Nonresidential Custom - Gas'!B34+'Nonresidential Audit - Gas'!B34</f>
        <v>38069.199792267951</v>
      </c>
      <c r="C34" s="23">
        <f>'Residential Equipment - Gas'!C34+'Residential Audit - Gas'!C34+'Nonresidential Equipment - Gas'!C34+'Nonresidential Custom - Gas'!C34+'Nonresidential Audit - Gas'!C34</f>
        <v>503.0072255965855</v>
      </c>
      <c r="D34" s="3">
        <f>'Residential Equipment - Gas'!D34+'Residential Audit - Gas'!D34+'Nonresidential Equipment - Gas'!D34+'Nonresidential Custom - Gas'!D34+'Nonresidential Audit - Gas'!D34</f>
        <v>52030</v>
      </c>
      <c r="E34" s="3">
        <f>'Residential Equipment - Gas'!E34+'Residential Audit - Gas'!E34+'Nonresidential Equipment - Gas'!E34+'Nonresidential Custom - Gas'!E34+'Nonresidential Audit - Gas'!E34</f>
        <v>0</v>
      </c>
      <c r="F34" s="3">
        <f>'Residential Equipment - Gas'!F34+'Residential Audit - Gas'!F34+'Nonresidential Equipment - Gas'!F34+'Nonresidential Custom - Gas'!F34+'Nonresidential Audit - Gas'!F34</f>
        <v>0</v>
      </c>
      <c r="G34" s="3">
        <f>'Residential Equipment - Gas'!G34+'Residential Audit - Gas'!G34+'Nonresidential Equipment - Gas'!G34+'Nonresidential Custom - Gas'!G34+'Nonresidential Audit - Gas'!G34</f>
        <v>342148.3</v>
      </c>
      <c r="H34" s="3">
        <f>'Residential Equipment - Gas'!H34+'Residential Audit - Gas'!H34+'Nonresidential Equipment - Gas'!H34+'Nonresidential Custom - Gas'!H34+'Nonresidential Audit - Gas'!H34</f>
        <v>402093.99000000005</v>
      </c>
      <c r="I34" s="3">
        <f>'Residential Equipment - Gas'!I34+'Residential Audit - Gas'!I34+'Nonresidential Equipment - Gas'!I34+'Nonresidential Custom - Gas'!I34+'Nonresidential Audit - Gas'!I34</f>
        <v>20077.449999999997</v>
      </c>
      <c r="J34" s="3">
        <f>'Residential Equipment - Gas'!J34+'Residential Audit - Gas'!J34+'Nonresidential Equipment - Gas'!J34+'Nonresidential Custom - Gas'!J34+'Nonresidential Audit - Gas'!J34</f>
        <v>29563.372500000001</v>
      </c>
    </row>
    <row r="35" spans="1:10" x14ac:dyDescent="0.25">
      <c r="A35" s="2">
        <v>12</v>
      </c>
      <c r="B35" s="23">
        <f>'Residential Equipment - Gas'!B35+'Residential Audit - Gas'!B35+'Nonresidential Equipment - Gas'!B35+'Nonresidential Custom - Gas'!B35+'Nonresidential Audit - Gas'!B35</f>
        <v>38069.199792267951</v>
      </c>
      <c r="C35" s="23">
        <f>'Residential Equipment - Gas'!C35+'Residential Audit - Gas'!C35+'Nonresidential Equipment - Gas'!C35+'Nonresidential Custom - Gas'!C35+'Nonresidential Audit - Gas'!C35</f>
        <v>503.0072255965855</v>
      </c>
      <c r="D35" s="3">
        <f>'Residential Equipment - Gas'!D35+'Residential Audit - Gas'!D35+'Nonresidential Equipment - Gas'!D35+'Nonresidential Custom - Gas'!D35+'Nonresidential Audit - Gas'!D35</f>
        <v>52030</v>
      </c>
      <c r="E35" s="3">
        <f>'Residential Equipment - Gas'!E35+'Residential Audit - Gas'!E35+'Nonresidential Equipment - Gas'!E35+'Nonresidential Custom - Gas'!E35+'Nonresidential Audit - Gas'!E35</f>
        <v>0</v>
      </c>
      <c r="F35" s="3">
        <f>'Residential Equipment - Gas'!F35+'Residential Audit - Gas'!F35+'Nonresidential Equipment - Gas'!F35+'Nonresidential Custom - Gas'!F35+'Nonresidential Audit - Gas'!F35</f>
        <v>0</v>
      </c>
      <c r="G35" s="3">
        <f>'Residential Equipment - Gas'!G35+'Residential Audit - Gas'!G35+'Nonresidential Equipment - Gas'!G35+'Nonresidential Custom - Gas'!G35+'Nonresidential Audit - Gas'!G35</f>
        <v>349846.6</v>
      </c>
      <c r="H35" s="3">
        <f>'Residential Equipment - Gas'!H35+'Residential Audit - Gas'!H35+'Nonresidential Equipment - Gas'!H35+'Nonresidential Custom - Gas'!H35+'Nonresidential Audit - Gas'!H35</f>
        <v>411148.15</v>
      </c>
      <c r="I35" s="3">
        <f>'Residential Equipment - Gas'!I35+'Residential Audit - Gas'!I35+'Nonresidential Equipment - Gas'!I35+'Nonresidential Custom - Gas'!I35+'Nonresidential Audit - Gas'!I35</f>
        <v>20077.449999999997</v>
      </c>
      <c r="J35" s="3">
        <f>'Residential Equipment - Gas'!J35+'Residential Audit - Gas'!J35+'Nonresidential Equipment - Gas'!J35+'Nonresidential Custom - Gas'!J35+'Nonresidential Audit - Gas'!J35</f>
        <v>30140.744999999995</v>
      </c>
    </row>
    <row r="36" spans="1:10" x14ac:dyDescent="0.25">
      <c r="A36" s="2">
        <v>13</v>
      </c>
      <c r="B36" s="23">
        <f>'Residential Equipment - Gas'!B36+'Residential Audit - Gas'!B36+'Nonresidential Equipment - Gas'!B36+'Nonresidential Custom - Gas'!B36+'Nonresidential Audit - Gas'!B36</f>
        <v>38069.199792267951</v>
      </c>
      <c r="C36" s="23">
        <f>'Residential Equipment - Gas'!C36+'Residential Audit - Gas'!C36+'Nonresidential Equipment - Gas'!C36+'Nonresidential Custom - Gas'!C36+'Nonresidential Audit - Gas'!C36</f>
        <v>503.0072255965855</v>
      </c>
      <c r="D36" s="3">
        <f>'Residential Equipment - Gas'!D36+'Residential Audit - Gas'!D36+'Nonresidential Equipment - Gas'!D36+'Nonresidential Custom - Gas'!D36+'Nonresidential Audit - Gas'!D36</f>
        <v>52030</v>
      </c>
      <c r="E36" s="3">
        <f>'Residential Equipment - Gas'!E36+'Residential Audit - Gas'!E36+'Nonresidential Equipment - Gas'!E36+'Nonresidential Custom - Gas'!E36+'Nonresidential Audit - Gas'!E36</f>
        <v>0</v>
      </c>
      <c r="F36" s="3">
        <f>'Residential Equipment - Gas'!F36+'Residential Audit - Gas'!F36+'Nonresidential Equipment - Gas'!F36+'Nonresidential Custom - Gas'!F36+'Nonresidential Audit - Gas'!F36</f>
        <v>0</v>
      </c>
      <c r="G36" s="3">
        <f>'Residential Equipment - Gas'!G36+'Residential Audit - Gas'!G36+'Nonresidential Equipment - Gas'!G36+'Nonresidential Custom - Gas'!G36+'Nonresidential Audit - Gas'!G36</f>
        <v>357729.91000000003</v>
      </c>
      <c r="H36" s="3">
        <f>'Residential Equipment - Gas'!H36+'Residential Audit - Gas'!H36+'Nonresidential Equipment - Gas'!H36+'Nonresidential Custom - Gas'!H36+'Nonresidential Audit - Gas'!H36</f>
        <v>420394.88999999996</v>
      </c>
      <c r="I36" s="3">
        <f>'Residential Equipment - Gas'!I36+'Residential Audit - Gas'!I36+'Nonresidential Equipment - Gas'!I36+'Nonresidential Custom - Gas'!I36+'Nonresidential Audit - Gas'!I36</f>
        <v>20077.449999999997</v>
      </c>
      <c r="J36" s="3">
        <f>'Residential Equipment - Gas'!J36+'Residential Audit - Gas'!J36+'Nonresidential Equipment - Gas'!J36+'Nonresidential Custom - Gas'!J36+'Nonresidential Audit - Gas'!J36</f>
        <v>30731.99325</v>
      </c>
    </row>
    <row r="37" spans="1:10" x14ac:dyDescent="0.25">
      <c r="A37" s="2">
        <v>14</v>
      </c>
      <c r="B37" s="23">
        <f>'Residential Equipment - Gas'!B37+'Residential Audit - Gas'!B37+'Nonresidential Equipment - Gas'!B37+'Nonresidential Custom - Gas'!B37+'Nonresidential Audit - Gas'!B37</f>
        <v>38020.26779226795</v>
      </c>
      <c r="C37" s="23">
        <f>'Residential Equipment - Gas'!C37+'Residential Audit - Gas'!C37+'Nonresidential Equipment - Gas'!C37+'Nonresidential Custom - Gas'!C37+'Nonresidential Audit - Gas'!C37</f>
        <v>502.87691817631662</v>
      </c>
      <c r="D37" s="3">
        <f>'Residential Equipment - Gas'!D37+'Residential Audit - Gas'!D37+'Nonresidential Equipment - Gas'!D37+'Nonresidential Custom - Gas'!D37+'Nonresidential Audit - Gas'!D37</f>
        <v>52016.460000000006</v>
      </c>
      <c r="E37" s="3">
        <f>'Residential Equipment - Gas'!E37+'Residential Audit - Gas'!E37+'Nonresidential Equipment - Gas'!E37+'Nonresidential Custom - Gas'!E37+'Nonresidential Audit - Gas'!E37</f>
        <v>0</v>
      </c>
      <c r="F37" s="3">
        <f>'Residential Equipment - Gas'!F37+'Residential Audit - Gas'!F37+'Nonresidential Equipment - Gas'!F37+'Nonresidential Custom - Gas'!F37+'Nonresidential Audit - Gas'!F37</f>
        <v>0</v>
      </c>
      <c r="G37" s="3">
        <f>'Residential Equipment - Gas'!G37+'Residential Audit - Gas'!G37+'Nonresidential Equipment - Gas'!G37+'Nonresidential Custom - Gas'!G37+'Nonresidential Audit - Gas'!G37</f>
        <v>365299.62000000005</v>
      </c>
      <c r="H37" s="3">
        <f>'Residential Equipment - Gas'!H37+'Residential Audit - Gas'!H37+'Nonresidential Equipment - Gas'!H37+'Nonresidential Custom - Gas'!H37+'Nonresidential Audit - Gas'!H37</f>
        <v>429298.68000000005</v>
      </c>
      <c r="I37" s="3">
        <f>'Residential Equipment - Gas'!I37+'Residential Audit - Gas'!I37+'Nonresidential Equipment - Gas'!I37+'Nonresidential Custom - Gas'!I37+'Nonresidential Audit - Gas'!I37</f>
        <v>20077.449999999997</v>
      </c>
      <c r="J37" s="3">
        <f>'Residential Equipment - Gas'!J37+'Residential Audit - Gas'!J37+'Nonresidential Equipment - Gas'!J37+'Nonresidential Custom - Gas'!J37+'Nonresidential Audit - Gas'!J37</f>
        <v>31298.705999999998</v>
      </c>
    </row>
    <row r="38" spans="1:10" x14ac:dyDescent="0.25">
      <c r="A38" s="2">
        <v>15</v>
      </c>
      <c r="B38" s="23">
        <f>'Residential Equipment - Gas'!B38+'Residential Audit - Gas'!B38+'Nonresidential Equipment - Gas'!B38+'Nonresidential Custom - Gas'!B38+'Nonresidential Audit - Gas'!B38</f>
        <v>38020.26779226795</v>
      </c>
      <c r="C38" s="23">
        <f>'Residential Equipment - Gas'!C38+'Residential Audit - Gas'!C38+'Nonresidential Equipment - Gas'!C38+'Nonresidential Custom - Gas'!C38+'Nonresidential Audit - Gas'!C38</f>
        <v>502.87691817631662</v>
      </c>
      <c r="D38" s="3">
        <f>'Residential Equipment - Gas'!D38+'Residential Audit - Gas'!D38+'Nonresidential Equipment - Gas'!D38+'Nonresidential Custom - Gas'!D38+'Nonresidential Audit - Gas'!D38</f>
        <v>52016.460000000006</v>
      </c>
      <c r="E38" s="3">
        <f>'Residential Equipment - Gas'!E38+'Residential Audit - Gas'!E38+'Nonresidential Equipment - Gas'!E38+'Nonresidential Custom - Gas'!E38+'Nonresidential Audit - Gas'!E38</f>
        <v>0</v>
      </c>
      <c r="F38" s="3">
        <f>'Residential Equipment - Gas'!F38+'Residential Audit - Gas'!F38+'Nonresidential Equipment - Gas'!F38+'Nonresidential Custom - Gas'!F38+'Nonresidential Audit - Gas'!F38</f>
        <v>0</v>
      </c>
      <c r="G38" s="3">
        <f>'Residential Equipment - Gas'!G38+'Residential Audit - Gas'!G38+'Nonresidential Equipment - Gas'!G38+'Nonresidential Custom - Gas'!G38+'Nonresidential Audit - Gas'!G38</f>
        <v>373527.23</v>
      </c>
      <c r="H38" s="3">
        <f>'Residential Equipment - Gas'!H38+'Residential Audit - Gas'!H38+'Nonresidential Equipment - Gas'!H38+'Nonresidential Custom - Gas'!H38+'Nonresidential Audit - Gas'!H38</f>
        <v>438942.88</v>
      </c>
      <c r="I38" s="3">
        <f>'Residential Equipment - Gas'!I38+'Residential Audit - Gas'!I38+'Nonresidential Equipment - Gas'!I38+'Nonresidential Custom - Gas'!I38+'Nonresidential Audit - Gas'!I38</f>
        <v>20077.449999999997</v>
      </c>
      <c r="J38" s="3">
        <f>'Residential Equipment - Gas'!J38+'Residential Audit - Gas'!J38+'Nonresidential Equipment - Gas'!J38+'Nonresidential Custom - Gas'!J38+'Nonresidential Audit - Gas'!J38</f>
        <v>31915.776750000001</v>
      </c>
    </row>
    <row r="39" spans="1:10" x14ac:dyDescent="0.25">
      <c r="A39" s="2">
        <v>16</v>
      </c>
      <c r="B39" s="23">
        <f>'Residential Equipment - Gas'!B39+'Residential Audit - Gas'!B39+'Nonresidential Equipment - Gas'!B39+'Nonresidential Custom - Gas'!B39+'Nonresidential Audit - Gas'!B39</f>
        <v>30679.04381796797</v>
      </c>
      <c r="C39" s="23">
        <f>'Residential Equipment - Gas'!C39+'Residential Audit - Gas'!C39+'Nonresidential Equipment - Gas'!C39+'Nonresidential Custom - Gas'!C39+'Nonresidential Audit - Gas'!C39</f>
        <v>405.57529788713583</v>
      </c>
      <c r="D39" s="3">
        <f>'Residential Equipment - Gas'!D39+'Residential Audit - Gas'!D39+'Nonresidential Equipment - Gas'!D39+'Nonresidential Custom - Gas'!D39+'Nonresidential Audit - Gas'!D39</f>
        <v>41906.82</v>
      </c>
      <c r="E39" s="3">
        <f>'Residential Equipment - Gas'!E39+'Residential Audit - Gas'!E39+'Nonresidential Equipment - Gas'!E39+'Nonresidential Custom - Gas'!E39+'Nonresidential Audit - Gas'!E39</f>
        <v>0</v>
      </c>
      <c r="F39" s="3">
        <f>'Residential Equipment - Gas'!F39+'Residential Audit - Gas'!F39+'Nonresidential Equipment - Gas'!F39+'Nonresidential Custom - Gas'!F39+'Nonresidential Audit - Gas'!F39</f>
        <v>0</v>
      </c>
      <c r="G39" s="3">
        <f>'Residential Equipment - Gas'!G39+'Residential Audit - Gas'!G39+'Nonresidential Equipment - Gas'!G39+'Nonresidential Custom - Gas'!G39+'Nonresidential Audit - Gas'!G39</f>
        <v>308195.14</v>
      </c>
      <c r="H39" s="3">
        <f>'Residential Equipment - Gas'!H39+'Residential Audit - Gas'!H39+'Nonresidential Equipment - Gas'!H39+'Nonresidential Custom - Gas'!H39+'Nonresidential Audit - Gas'!H39</f>
        <v>362847.69</v>
      </c>
      <c r="I39" s="3">
        <f>'Residential Equipment - Gas'!I39+'Residential Audit - Gas'!I39+'Nonresidential Equipment - Gas'!I39+'Nonresidential Custom - Gas'!I39+'Nonresidential Audit - Gas'!I39</f>
        <v>2417.37</v>
      </c>
      <c r="J39" s="3">
        <f>'Residential Equipment - Gas'!J39+'Residential Audit - Gas'!J39+'Nonresidential Equipment - Gas'!J39+'Nonresidential Custom - Gas'!J39+'Nonresidential Audit - Gas'!J39</f>
        <v>26257.646999999997</v>
      </c>
    </row>
    <row r="40" spans="1:10" x14ac:dyDescent="0.25">
      <c r="A40" s="2">
        <v>17</v>
      </c>
      <c r="B40" s="23">
        <f>'Residential Equipment - Gas'!B40+'Residential Audit - Gas'!B40+'Nonresidential Equipment - Gas'!B40+'Nonresidential Custom - Gas'!B40+'Nonresidential Audit - Gas'!B40</f>
        <v>30679.04381796797</v>
      </c>
      <c r="C40" s="23">
        <f>'Residential Equipment - Gas'!C40+'Residential Audit - Gas'!C40+'Nonresidential Equipment - Gas'!C40+'Nonresidential Custom - Gas'!C40+'Nonresidential Audit - Gas'!C40</f>
        <v>405.57529788713583</v>
      </c>
      <c r="D40" s="3">
        <f>'Residential Equipment - Gas'!D40+'Residential Audit - Gas'!D40+'Nonresidential Equipment - Gas'!D40+'Nonresidential Custom - Gas'!D40+'Nonresidential Audit - Gas'!D40</f>
        <v>41906.82</v>
      </c>
      <c r="E40" s="3">
        <f>'Residential Equipment - Gas'!E40+'Residential Audit - Gas'!E40+'Nonresidential Equipment - Gas'!E40+'Nonresidential Custom - Gas'!E40+'Nonresidential Audit - Gas'!E40</f>
        <v>0</v>
      </c>
      <c r="F40" s="3">
        <f>'Residential Equipment - Gas'!F40+'Residential Audit - Gas'!F40+'Nonresidential Equipment - Gas'!F40+'Nonresidential Custom - Gas'!F40+'Nonresidential Audit - Gas'!F40</f>
        <v>0</v>
      </c>
      <c r="G40" s="3">
        <f>'Residential Equipment - Gas'!G40+'Residential Audit - Gas'!G40+'Nonresidential Equipment - Gas'!G40+'Nonresidential Custom - Gas'!G40+'Nonresidential Audit - Gas'!G40</f>
        <v>315121.56</v>
      </c>
      <c r="H40" s="3">
        <f>'Residential Equipment - Gas'!H40+'Residential Audit - Gas'!H40+'Nonresidential Equipment - Gas'!H40+'Nonresidential Custom - Gas'!H40+'Nonresidential Audit - Gas'!H40</f>
        <v>371021.24000000005</v>
      </c>
      <c r="I40" s="3">
        <f>'Residential Equipment - Gas'!I40+'Residential Audit - Gas'!I40+'Nonresidential Equipment - Gas'!I40+'Nonresidential Custom - Gas'!I40+'Nonresidential Audit - Gas'!I40</f>
        <v>2417.37</v>
      </c>
      <c r="J40" s="3">
        <f>'Residential Equipment - Gas'!J40+'Residential Audit - Gas'!J40+'Nonresidential Equipment - Gas'!J40+'Nonresidential Custom - Gas'!J40+'Nonresidential Audit - Gas'!J40</f>
        <v>26777.128499999999</v>
      </c>
    </row>
    <row r="41" spans="1:10" x14ac:dyDescent="0.25">
      <c r="A41" s="2">
        <v>18</v>
      </c>
      <c r="B41" s="23">
        <f>'Residential Equipment - Gas'!B41+'Residential Audit - Gas'!B41+'Nonresidential Equipment - Gas'!B41+'Nonresidential Custom - Gas'!B41+'Nonresidential Audit - Gas'!B41</f>
        <v>30679.04381796797</v>
      </c>
      <c r="C41" s="23">
        <f>'Residential Equipment - Gas'!C41+'Residential Audit - Gas'!C41+'Nonresidential Equipment - Gas'!C41+'Nonresidential Custom - Gas'!C41+'Nonresidential Audit - Gas'!C41</f>
        <v>405.57529788713583</v>
      </c>
      <c r="D41" s="3">
        <f>'Residential Equipment - Gas'!D41+'Residential Audit - Gas'!D41+'Nonresidential Equipment - Gas'!D41+'Nonresidential Custom - Gas'!D41+'Nonresidential Audit - Gas'!D41</f>
        <v>41906.82</v>
      </c>
      <c r="E41" s="3">
        <f>'Residential Equipment - Gas'!E41+'Residential Audit - Gas'!E41+'Nonresidential Equipment - Gas'!E41+'Nonresidential Custom - Gas'!E41+'Nonresidential Audit - Gas'!E41</f>
        <v>0</v>
      </c>
      <c r="F41" s="3">
        <f>'Residential Equipment - Gas'!F41+'Residential Audit - Gas'!F41+'Nonresidential Equipment - Gas'!F41+'Nonresidential Custom - Gas'!F41+'Nonresidential Audit - Gas'!F41</f>
        <v>0</v>
      </c>
      <c r="G41" s="3">
        <f>'Residential Equipment - Gas'!G41+'Residential Audit - Gas'!G41+'Nonresidential Equipment - Gas'!G41+'Nonresidential Custom - Gas'!G41+'Nonresidential Audit - Gas'!G41</f>
        <v>322209.89</v>
      </c>
      <c r="H41" s="3">
        <f>'Residential Equipment - Gas'!H41+'Residential Audit - Gas'!H41+'Nonresidential Equipment - Gas'!H41+'Nonresidential Custom - Gas'!H41+'Nonresidential Audit - Gas'!H41</f>
        <v>379361.55</v>
      </c>
      <c r="I41" s="3">
        <f>'Residential Equipment - Gas'!I41+'Residential Audit - Gas'!I41+'Nonresidential Equipment - Gas'!I41+'Nonresidential Custom - Gas'!I41+'Nonresidential Audit - Gas'!I41</f>
        <v>2417.37</v>
      </c>
      <c r="J41" s="3">
        <f>'Residential Equipment - Gas'!J41+'Residential Audit - Gas'!J41+'Nonresidential Equipment - Gas'!J41+'Nonresidential Custom - Gas'!J41+'Nonresidential Audit - Gas'!J41</f>
        <v>27308.753250000002</v>
      </c>
    </row>
    <row r="42" spans="1:10" x14ac:dyDescent="0.25">
      <c r="A42" s="2">
        <v>19</v>
      </c>
      <c r="B42" s="23">
        <f>'Residential Equipment - Gas'!B42+'Residential Audit - Gas'!B42+'Nonresidential Equipment - Gas'!B42+'Nonresidential Custom - Gas'!B42+'Nonresidential Audit - Gas'!B42</f>
        <v>30679.04381796797</v>
      </c>
      <c r="C42" s="23">
        <f>'Residential Equipment - Gas'!C42+'Residential Audit - Gas'!C42+'Nonresidential Equipment - Gas'!C42+'Nonresidential Custom - Gas'!C42+'Nonresidential Audit - Gas'!C42</f>
        <v>405.57529788713583</v>
      </c>
      <c r="D42" s="3">
        <f>'Residential Equipment - Gas'!D42+'Residential Audit - Gas'!D42+'Nonresidential Equipment - Gas'!D42+'Nonresidential Custom - Gas'!D42+'Nonresidential Audit - Gas'!D42</f>
        <v>41906.82</v>
      </c>
      <c r="E42" s="3">
        <f>'Residential Equipment - Gas'!E42+'Residential Audit - Gas'!E42+'Nonresidential Equipment - Gas'!E42+'Nonresidential Custom - Gas'!E42+'Nonresidential Audit - Gas'!E42</f>
        <v>0</v>
      </c>
      <c r="F42" s="3">
        <f>'Residential Equipment - Gas'!F42+'Residential Audit - Gas'!F42+'Nonresidential Equipment - Gas'!F42+'Nonresidential Custom - Gas'!F42+'Nonresidential Audit - Gas'!F42</f>
        <v>0</v>
      </c>
      <c r="G42" s="3">
        <f>'Residential Equipment - Gas'!G42+'Residential Audit - Gas'!G42+'Nonresidential Equipment - Gas'!G42+'Nonresidential Custom - Gas'!G42+'Nonresidential Audit - Gas'!G42</f>
        <v>329459.91000000003</v>
      </c>
      <c r="H42" s="3">
        <f>'Residential Equipment - Gas'!H42+'Residential Audit - Gas'!H42+'Nonresidential Equipment - Gas'!H42+'Nonresidential Custom - Gas'!H42+'Nonresidential Audit - Gas'!H42</f>
        <v>387903.93000000005</v>
      </c>
      <c r="I42" s="3">
        <f>'Residential Equipment - Gas'!I42+'Residential Audit - Gas'!I42+'Nonresidential Equipment - Gas'!I42+'Nonresidential Custom - Gas'!I42+'Nonresidential Audit - Gas'!I42</f>
        <v>2417.37</v>
      </c>
      <c r="J42" s="3">
        <f>'Residential Equipment - Gas'!J42+'Residential Audit - Gas'!J42+'Nonresidential Equipment - Gas'!J42+'Nonresidential Custom - Gas'!J42+'Nonresidential Audit - Gas'!J42</f>
        <v>27852.504750000004</v>
      </c>
    </row>
    <row r="43" spans="1:10" x14ac:dyDescent="0.25">
      <c r="A43" s="2">
        <v>20</v>
      </c>
      <c r="B43" s="23">
        <f>'Residential Equipment - Gas'!B43+'Residential Audit - Gas'!B43+'Nonresidential Equipment - Gas'!B43+'Nonresidential Custom - Gas'!B43+'Nonresidential Audit - Gas'!B43</f>
        <v>30679.04381796797</v>
      </c>
      <c r="C43" s="23">
        <f>'Residential Equipment - Gas'!C43+'Residential Audit - Gas'!C43+'Nonresidential Equipment - Gas'!C43+'Nonresidential Custom - Gas'!C43+'Nonresidential Audit - Gas'!C43</f>
        <v>405.57529788713583</v>
      </c>
      <c r="D43" s="3">
        <f>'Residential Equipment - Gas'!D43+'Residential Audit - Gas'!D43+'Nonresidential Equipment - Gas'!D43+'Nonresidential Custom - Gas'!D43+'Nonresidential Audit - Gas'!D43</f>
        <v>41906.82</v>
      </c>
      <c r="E43" s="3">
        <f>'Residential Equipment - Gas'!E43+'Residential Audit - Gas'!E43+'Nonresidential Equipment - Gas'!E43+'Nonresidential Custom - Gas'!E43+'Nonresidential Audit - Gas'!E43</f>
        <v>0</v>
      </c>
      <c r="F43" s="3">
        <f>'Residential Equipment - Gas'!F43+'Residential Audit - Gas'!F43+'Nonresidential Equipment - Gas'!F43+'Nonresidential Custom - Gas'!F43+'Nonresidential Audit - Gas'!F43</f>
        <v>0</v>
      </c>
      <c r="G43" s="3">
        <f>'Residential Equipment - Gas'!G43+'Residential Audit - Gas'!G43+'Nonresidential Equipment - Gas'!G43+'Nonresidential Custom - Gas'!G43+'Nonresidential Audit - Gas'!G43</f>
        <v>336872.35</v>
      </c>
      <c r="H43" s="3">
        <f>'Residential Equipment - Gas'!H43+'Residential Audit - Gas'!H43+'Nonresidential Equipment - Gas'!H43+'Nonresidential Custom - Gas'!H43+'Nonresidential Audit - Gas'!H43</f>
        <v>396641.10000000003</v>
      </c>
      <c r="I43" s="3">
        <f>'Residential Equipment - Gas'!I43+'Residential Audit - Gas'!I43+'Nonresidential Equipment - Gas'!I43+'Nonresidential Custom - Gas'!I43+'Nonresidential Audit - Gas'!I43</f>
        <v>2417.37</v>
      </c>
      <c r="J43" s="3">
        <f>'Residential Equipment - Gas'!J43+'Residential Audit - Gas'!J43+'Nonresidential Equipment - Gas'!J43+'Nonresidential Custom - Gas'!J43+'Nonresidential Audit - Gas'!J43</f>
        <v>28408.437750000001</v>
      </c>
    </row>
    <row r="44" spans="1:10" x14ac:dyDescent="0.25">
      <c r="A44" s="2">
        <v>21</v>
      </c>
      <c r="B44" s="23">
        <f>'Residential Equipment - Gas'!B44+'Residential Audit - Gas'!B44+'Nonresidential Equipment - Gas'!B44+'Nonresidential Custom - Gas'!B44+'Nonresidential Audit - Gas'!B44</f>
        <v>0</v>
      </c>
      <c r="C44" s="23">
        <f>'Residential Equipment - Gas'!C44+'Residential Audit - Gas'!C44+'Nonresidential Equipment - Gas'!C44+'Nonresidential Custom - Gas'!C44+'Nonresidential Audit - Gas'!C44</f>
        <v>0</v>
      </c>
      <c r="D44" s="3">
        <f>'Residential Equipment - Gas'!D44+'Residential Audit - Gas'!D44+'Nonresidential Equipment - Gas'!D44+'Nonresidential Custom - Gas'!D44+'Nonresidential Audit - Gas'!D44</f>
        <v>0</v>
      </c>
      <c r="E44" s="3">
        <f>'Residential Equipment - Gas'!E44+'Residential Audit - Gas'!E44+'Nonresidential Equipment - Gas'!E44+'Nonresidential Custom - Gas'!E44+'Nonresidential Audit - Gas'!E44</f>
        <v>0</v>
      </c>
      <c r="F44" s="3">
        <f>'Residential Equipment - Gas'!F44+'Residential Audit - Gas'!F44+'Nonresidential Equipment - Gas'!F44+'Nonresidential Custom - Gas'!F44+'Nonresidential Audit - Gas'!F44</f>
        <v>0</v>
      </c>
      <c r="G44" s="3">
        <f>'Residential Equipment - Gas'!G44+'Residential Audit - Gas'!G44+'Nonresidential Equipment - Gas'!G44+'Nonresidential Custom - Gas'!G44+'Nonresidential Audit - Gas'!G44</f>
        <v>0</v>
      </c>
      <c r="H44" s="3">
        <f>'Residential Equipment - Gas'!H44+'Residential Audit - Gas'!H44+'Nonresidential Equipment - Gas'!H44+'Nonresidential Custom - Gas'!H44+'Nonresidential Audit - Gas'!H44</f>
        <v>0</v>
      </c>
      <c r="I44" s="3">
        <f>'Residential Equipment - Gas'!I44+'Residential Audit - Gas'!I44+'Nonresidential Equipment - Gas'!I44+'Nonresidential Custom - Gas'!I44+'Nonresidential Audit - Gas'!I44</f>
        <v>0</v>
      </c>
      <c r="J44" s="3">
        <f>'Residential Equipment - Gas'!J44+'Residential Audit - Gas'!J44+'Nonresidential Equipment - Gas'!J44+'Nonresidential Custom - Gas'!J44+'Nonresidential Audit - Gas'!J44</f>
        <v>0</v>
      </c>
    </row>
    <row r="45" spans="1:10" x14ac:dyDescent="0.25">
      <c r="A45" s="2">
        <v>22</v>
      </c>
      <c r="B45" s="23">
        <f>'Residential Equipment - Gas'!B45+'Residential Audit - Gas'!B45+'Nonresidential Equipment - Gas'!B45+'Nonresidential Custom - Gas'!B45+'Nonresidential Audit - Gas'!B45</f>
        <v>0</v>
      </c>
      <c r="C45" s="23">
        <f>'Residential Equipment - Gas'!C45+'Residential Audit - Gas'!C45+'Nonresidential Equipment - Gas'!C45+'Nonresidential Custom - Gas'!C45+'Nonresidential Audit - Gas'!C45</f>
        <v>0</v>
      </c>
      <c r="D45" s="3">
        <f>'Residential Equipment - Gas'!D45+'Residential Audit - Gas'!D45+'Nonresidential Equipment - Gas'!D45+'Nonresidential Custom - Gas'!D45+'Nonresidential Audit - Gas'!D45</f>
        <v>0</v>
      </c>
      <c r="E45" s="3">
        <f>'Residential Equipment - Gas'!E45+'Residential Audit - Gas'!E45+'Nonresidential Equipment - Gas'!E45+'Nonresidential Custom - Gas'!E45+'Nonresidential Audit - Gas'!E45</f>
        <v>0</v>
      </c>
      <c r="F45" s="3">
        <f>'Residential Equipment - Gas'!F45+'Residential Audit - Gas'!F45+'Nonresidential Equipment - Gas'!F45+'Nonresidential Custom - Gas'!F45+'Nonresidential Audit - Gas'!F45</f>
        <v>0</v>
      </c>
      <c r="G45" s="3">
        <f>'Residential Equipment - Gas'!G45+'Residential Audit - Gas'!G45+'Nonresidential Equipment - Gas'!G45+'Nonresidential Custom - Gas'!G45+'Nonresidential Audit - Gas'!G45</f>
        <v>0</v>
      </c>
      <c r="H45" s="3">
        <f>'Residential Equipment - Gas'!H45+'Residential Audit - Gas'!H45+'Nonresidential Equipment - Gas'!H45+'Nonresidential Custom - Gas'!H45+'Nonresidential Audit - Gas'!H45</f>
        <v>0</v>
      </c>
      <c r="I45" s="3">
        <f>'Residential Equipment - Gas'!I45+'Residential Audit - Gas'!I45+'Nonresidential Equipment - Gas'!I45+'Nonresidential Custom - Gas'!I45+'Nonresidential Audit - Gas'!I45</f>
        <v>0</v>
      </c>
      <c r="J45" s="3">
        <f>'Residential Equipment - Gas'!J45+'Residential Audit - Gas'!J45+'Nonresidential Equipment - Gas'!J45+'Nonresidential Custom - Gas'!J45+'Nonresidential Audit - Gas'!J45</f>
        <v>0</v>
      </c>
    </row>
    <row r="46" spans="1:10" x14ac:dyDescent="0.25">
      <c r="A46" s="2">
        <v>23</v>
      </c>
      <c r="B46" s="23">
        <f>'Residential Equipment - Gas'!B46+'Residential Audit - Gas'!B46+'Nonresidential Equipment - Gas'!B46+'Nonresidential Custom - Gas'!B46+'Nonresidential Audit - Gas'!B46</f>
        <v>0</v>
      </c>
      <c r="C46" s="23">
        <f>'Residential Equipment - Gas'!C46+'Residential Audit - Gas'!C46+'Nonresidential Equipment - Gas'!C46+'Nonresidential Custom - Gas'!C46+'Nonresidential Audit - Gas'!C46</f>
        <v>0</v>
      </c>
      <c r="D46" s="3">
        <f>'Residential Equipment - Gas'!D46+'Residential Audit - Gas'!D46+'Nonresidential Equipment - Gas'!D46+'Nonresidential Custom - Gas'!D46+'Nonresidential Audit - Gas'!D46</f>
        <v>0</v>
      </c>
      <c r="E46" s="3">
        <f>'Residential Equipment - Gas'!E46+'Residential Audit - Gas'!E46+'Nonresidential Equipment - Gas'!E46+'Nonresidential Custom - Gas'!E46+'Nonresidential Audit - Gas'!E46</f>
        <v>0</v>
      </c>
      <c r="F46" s="3">
        <f>'Residential Equipment - Gas'!F46+'Residential Audit - Gas'!F46+'Nonresidential Equipment - Gas'!F46+'Nonresidential Custom - Gas'!F46+'Nonresidential Audit - Gas'!F46</f>
        <v>0</v>
      </c>
      <c r="G46" s="3">
        <f>'Residential Equipment - Gas'!G46+'Residential Audit - Gas'!G46+'Nonresidential Equipment - Gas'!G46+'Nonresidential Custom - Gas'!G46+'Nonresidential Audit - Gas'!G46</f>
        <v>0</v>
      </c>
      <c r="H46" s="3">
        <f>'Residential Equipment - Gas'!H46+'Residential Audit - Gas'!H46+'Nonresidential Equipment - Gas'!H46+'Nonresidential Custom - Gas'!H46+'Nonresidential Audit - Gas'!H46</f>
        <v>0</v>
      </c>
      <c r="I46" s="3">
        <f>'Residential Equipment - Gas'!I46+'Residential Audit - Gas'!I46+'Nonresidential Equipment - Gas'!I46+'Nonresidential Custom - Gas'!I46+'Nonresidential Audit - Gas'!I46</f>
        <v>0</v>
      </c>
      <c r="J46" s="3">
        <f>'Residential Equipment - Gas'!J46+'Residential Audit - Gas'!J46+'Nonresidential Equipment - Gas'!J46+'Nonresidential Custom - Gas'!J46+'Nonresidential Audit - Gas'!J46</f>
        <v>0</v>
      </c>
    </row>
    <row r="47" spans="1:10" x14ac:dyDescent="0.25">
      <c r="A47" s="2">
        <v>24</v>
      </c>
      <c r="B47" s="23">
        <f>'Residential Equipment - Gas'!B47+'Residential Audit - Gas'!B47+'Nonresidential Equipment - Gas'!B47+'Nonresidential Custom - Gas'!B47+'Nonresidential Audit - Gas'!B47</f>
        <v>0</v>
      </c>
      <c r="C47" s="23">
        <f>'Residential Equipment - Gas'!C47+'Residential Audit - Gas'!C47+'Nonresidential Equipment - Gas'!C47+'Nonresidential Custom - Gas'!C47+'Nonresidential Audit - Gas'!C47</f>
        <v>0</v>
      </c>
      <c r="D47" s="3">
        <f>'Residential Equipment - Gas'!D47+'Residential Audit - Gas'!D47+'Nonresidential Equipment - Gas'!D47+'Nonresidential Custom - Gas'!D47+'Nonresidential Audit - Gas'!D47</f>
        <v>0</v>
      </c>
      <c r="E47" s="3">
        <f>'Residential Equipment - Gas'!E47+'Residential Audit - Gas'!E47+'Nonresidential Equipment - Gas'!E47+'Nonresidential Custom - Gas'!E47+'Nonresidential Audit - Gas'!E47</f>
        <v>0</v>
      </c>
      <c r="F47" s="3">
        <f>'Residential Equipment - Gas'!F47+'Residential Audit - Gas'!F47+'Nonresidential Equipment - Gas'!F47+'Nonresidential Custom - Gas'!F47+'Nonresidential Audit - Gas'!F47</f>
        <v>0</v>
      </c>
      <c r="G47" s="3">
        <f>'Residential Equipment - Gas'!G47+'Residential Audit - Gas'!G47+'Nonresidential Equipment - Gas'!G47+'Nonresidential Custom - Gas'!G47+'Nonresidential Audit - Gas'!G47</f>
        <v>0</v>
      </c>
      <c r="H47" s="3">
        <f>'Residential Equipment - Gas'!H47+'Residential Audit - Gas'!H47+'Nonresidential Equipment - Gas'!H47+'Nonresidential Custom - Gas'!H47+'Nonresidential Audit - Gas'!H47</f>
        <v>0</v>
      </c>
      <c r="I47" s="3">
        <f>'Residential Equipment - Gas'!I47+'Residential Audit - Gas'!I47+'Nonresidential Equipment - Gas'!I47+'Nonresidential Custom - Gas'!I47+'Nonresidential Audit - Gas'!I47</f>
        <v>0</v>
      </c>
      <c r="J47" s="3">
        <f>'Residential Equipment - Gas'!J47+'Residential Audit - Gas'!J47+'Nonresidential Equipment - Gas'!J47+'Nonresidential Custom - Gas'!J47+'Nonresidential Audit - Gas'!J47</f>
        <v>0</v>
      </c>
    </row>
    <row r="48" spans="1:10" x14ac:dyDescent="0.25">
      <c r="A48" s="2">
        <v>25</v>
      </c>
      <c r="B48" s="23">
        <f>'Residential Equipment - Gas'!B48+'Residential Audit - Gas'!B48+'Nonresidential Equipment - Gas'!B48+'Nonresidential Custom - Gas'!B48+'Nonresidential Audit - Gas'!B48</f>
        <v>0</v>
      </c>
      <c r="C48" s="23">
        <f>'Residential Equipment - Gas'!C48+'Residential Audit - Gas'!C48+'Nonresidential Equipment - Gas'!C48+'Nonresidential Custom - Gas'!C48+'Nonresidential Audit - Gas'!C48</f>
        <v>0</v>
      </c>
      <c r="D48" s="3">
        <f>'Residential Equipment - Gas'!D48+'Residential Audit - Gas'!D48+'Nonresidential Equipment - Gas'!D48+'Nonresidential Custom - Gas'!D48+'Nonresidential Audit - Gas'!D48</f>
        <v>0</v>
      </c>
      <c r="E48" s="3">
        <f>'Residential Equipment - Gas'!E48+'Residential Audit - Gas'!E48+'Nonresidential Equipment - Gas'!E48+'Nonresidential Custom - Gas'!E48+'Nonresidential Audit - Gas'!E48</f>
        <v>0</v>
      </c>
      <c r="F48" s="3">
        <f>'Residential Equipment - Gas'!F48+'Residential Audit - Gas'!F48+'Nonresidential Equipment - Gas'!F48+'Nonresidential Custom - Gas'!F48+'Nonresidential Audit - Gas'!F48</f>
        <v>0</v>
      </c>
      <c r="G48" s="3">
        <f>'Residential Equipment - Gas'!G48+'Residential Audit - Gas'!G48+'Nonresidential Equipment - Gas'!G48+'Nonresidential Custom - Gas'!G48+'Nonresidential Audit - Gas'!G48</f>
        <v>0</v>
      </c>
      <c r="H48" s="3">
        <f>'Residential Equipment - Gas'!H48+'Residential Audit - Gas'!H48+'Nonresidential Equipment - Gas'!H48+'Nonresidential Custom - Gas'!H48+'Nonresidential Audit - Gas'!H48</f>
        <v>0</v>
      </c>
      <c r="I48" s="3">
        <f>'Residential Equipment - Gas'!I48+'Residential Audit - Gas'!I48+'Nonresidential Equipment - Gas'!I48+'Nonresidential Custom - Gas'!I48+'Nonresidential Audit - Gas'!I48</f>
        <v>0</v>
      </c>
      <c r="J48" s="3">
        <f>'Residential Equipment - Gas'!J48+'Residential Audit - Gas'!J48+'Nonresidential Equipment - Gas'!J48+'Nonresidential Custom - Gas'!J48+'Nonresidential Audit - Gas'!J48</f>
        <v>0</v>
      </c>
    </row>
    <row r="49" spans="1:10" x14ac:dyDescent="0.25">
      <c r="A49" s="2">
        <v>26</v>
      </c>
      <c r="B49" s="23">
        <f>'Residential Equipment - Gas'!B49+'Residential Audit - Gas'!B49+'Nonresidential Equipment - Gas'!B49+'Nonresidential Custom - Gas'!B49+'Nonresidential Audit - Gas'!B49</f>
        <v>0</v>
      </c>
      <c r="C49" s="23">
        <f>'Residential Equipment - Gas'!C49+'Residential Audit - Gas'!C49+'Nonresidential Equipment - Gas'!C49+'Nonresidential Custom - Gas'!C49+'Nonresidential Audit - Gas'!C49</f>
        <v>0</v>
      </c>
      <c r="D49" s="3">
        <f>'Residential Equipment - Gas'!D49+'Residential Audit - Gas'!D49+'Nonresidential Equipment - Gas'!D49+'Nonresidential Custom - Gas'!D49+'Nonresidential Audit - Gas'!D49</f>
        <v>0</v>
      </c>
      <c r="E49" s="3">
        <f>'Residential Equipment - Gas'!E49+'Residential Audit - Gas'!E49+'Nonresidential Equipment - Gas'!E49+'Nonresidential Custom - Gas'!E49+'Nonresidential Audit - Gas'!E49</f>
        <v>0</v>
      </c>
      <c r="F49" s="3">
        <f>'Residential Equipment - Gas'!F49+'Residential Audit - Gas'!F49+'Nonresidential Equipment - Gas'!F49+'Nonresidential Custom - Gas'!F49+'Nonresidential Audit - Gas'!F49</f>
        <v>0</v>
      </c>
      <c r="G49" s="3">
        <f>'Residential Equipment - Gas'!G49+'Residential Audit - Gas'!G49+'Nonresidential Equipment - Gas'!G49+'Nonresidential Custom - Gas'!G49+'Nonresidential Audit - Gas'!G49</f>
        <v>0</v>
      </c>
      <c r="H49" s="3">
        <f>'Residential Equipment - Gas'!H49+'Residential Audit - Gas'!H49+'Nonresidential Equipment - Gas'!H49+'Nonresidential Custom - Gas'!H49+'Nonresidential Audit - Gas'!H49</f>
        <v>0</v>
      </c>
      <c r="I49" s="3">
        <f>'Residential Equipment - Gas'!I49+'Residential Audit - Gas'!I49+'Nonresidential Equipment - Gas'!I49+'Nonresidential Custom - Gas'!I49+'Nonresidential Audit - Gas'!I49</f>
        <v>0</v>
      </c>
      <c r="J49" s="3">
        <f>'Residential Equipment - Gas'!J49+'Residential Audit - Gas'!J49+'Nonresidential Equipment - Gas'!J49+'Nonresidential Custom - Gas'!J49+'Nonresidential Audit - Gas'!J49</f>
        <v>0</v>
      </c>
    </row>
    <row r="50" spans="1:10" x14ac:dyDescent="0.25">
      <c r="A50" s="2">
        <v>27</v>
      </c>
      <c r="B50" s="23">
        <f>'Residential Equipment - Gas'!B50+'Residential Audit - Gas'!B50+'Nonresidential Equipment - Gas'!B50+'Nonresidential Custom - Gas'!B50+'Nonresidential Audit - Gas'!B50</f>
        <v>0</v>
      </c>
      <c r="C50" s="23">
        <f>'Residential Equipment - Gas'!C50+'Residential Audit - Gas'!C50+'Nonresidential Equipment - Gas'!C50+'Nonresidential Custom - Gas'!C50+'Nonresidential Audit - Gas'!C50</f>
        <v>0</v>
      </c>
      <c r="D50" s="3">
        <f>'Residential Equipment - Gas'!D50+'Residential Audit - Gas'!D50+'Nonresidential Equipment - Gas'!D50+'Nonresidential Custom - Gas'!D50+'Nonresidential Audit - Gas'!D50</f>
        <v>0</v>
      </c>
      <c r="E50" s="3">
        <f>'Residential Equipment - Gas'!E50+'Residential Audit - Gas'!E50+'Nonresidential Equipment - Gas'!E50+'Nonresidential Custom - Gas'!E50+'Nonresidential Audit - Gas'!E50</f>
        <v>0</v>
      </c>
      <c r="F50" s="3">
        <f>'Residential Equipment - Gas'!F50+'Residential Audit - Gas'!F50+'Nonresidential Equipment - Gas'!F50+'Nonresidential Custom - Gas'!F50+'Nonresidential Audit - Gas'!F50</f>
        <v>0</v>
      </c>
      <c r="G50" s="3">
        <f>'Residential Equipment - Gas'!G50+'Residential Audit - Gas'!G50+'Nonresidential Equipment - Gas'!G50+'Nonresidential Custom - Gas'!G50+'Nonresidential Audit - Gas'!G50</f>
        <v>0</v>
      </c>
      <c r="H50" s="3">
        <f>'Residential Equipment - Gas'!H50+'Residential Audit - Gas'!H50+'Nonresidential Equipment - Gas'!H50+'Nonresidential Custom - Gas'!H50+'Nonresidential Audit - Gas'!H50</f>
        <v>0</v>
      </c>
      <c r="I50" s="3">
        <f>'Residential Equipment - Gas'!I50+'Residential Audit - Gas'!I50+'Nonresidential Equipment - Gas'!I50+'Nonresidential Custom - Gas'!I50+'Nonresidential Audit - Gas'!I50</f>
        <v>0</v>
      </c>
      <c r="J50" s="3">
        <f>'Residential Equipment - Gas'!J50+'Residential Audit - Gas'!J50+'Nonresidential Equipment - Gas'!J50+'Nonresidential Custom - Gas'!J50+'Nonresidential Audit - Gas'!J50</f>
        <v>0</v>
      </c>
    </row>
    <row r="51" spans="1:10" x14ac:dyDescent="0.25">
      <c r="A51" s="2">
        <v>28</v>
      </c>
      <c r="B51" s="23">
        <f>'Residential Equipment - Gas'!B51+'Residential Audit - Gas'!B51+'Nonresidential Equipment - Gas'!B51+'Nonresidential Custom - Gas'!B51+'Nonresidential Audit - Gas'!B51</f>
        <v>0</v>
      </c>
      <c r="C51" s="23">
        <f>'Residential Equipment - Gas'!C51+'Residential Audit - Gas'!C51+'Nonresidential Equipment - Gas'!C51+'Nonresidential Custom - Gas'!C51+'Nonresidential Audit - Gas'!C51</f>
        <v>0</v>
      </c>
      <c r="D51" s="3">
        <f>'Residential Equipment - Gas'!D51+'Residential Audit - Gas'!D51+'Nonresidential Equipment - Gas'!D51+'Nonresidential Custom - Gas'!D51+'Nonresidential Audit - Gas'!D51</f>
        <v>0</v>
      </c>
      <c r="E51" s="3">
        <f>'Residential Equipment - Gas'!E51+'Residential Audit - Gas'!E51+'Nonresidential Equipment - Gas'!E51+'Nonresidential Custom - Gas'!E51+'Nonresidential Audit - Gas'!E51</f>
        <v>0</v>
      </c>
      <c r="F51" s="3">
        <f>'Residential Equipment - Gas'!F51+'Residential Audit - Gas'!F51+'Nonresidential Equipment - Gas'!F51+'Nonresidential Custom - Gas'!F51+'Nonresidential Audit - Gas'!F51</f>
        <v>0</v>
      </c>
      <c r="G51" s="3">
        <f>'Residential Equipment - Gas'!G51+'Residential Audit - Gas'!G51+'Nonresidential Equipment - Gas'!G51+'Nonresidential Custom - Gas'!G51+'Nonresidential Audit - Gas'!G51</f>
        <v>0</v>
      </c>
      <c r="H51" s="3">
        <f>'Residential Equipment - Gas'!H51+'Residential Audit - Gas'!H51+'Nonresidential Equipment - Gas'!H51+'Nonresidential Custom - Gas'!H51+'Nonresidential Audit - Gas'!H51</f>
        <v>0</v>
      </c>
      <c r="I51" s="3">
        <f>'Residential Equipment - Gas'!I51+'Residential Audit - Gas'!I51+'Nonresidential Equipment - Gas'!I51+'Nonresidential Custom - Gas'!I51+'Nonresidential Audit - Gas'!I51</f>
        <v>0</v>
      </c>
      <c r="J51" s="3">
        <f>'Residential Equipment - Gas'!J51+'Residential Audit - Gas'!J51+'Nonresidential Equipment - Gas'!J51+'Nonresidential Custom - Gas'!J51+'Nonresidential Audit - Gas'!J51</f>
        <v>0</v>
      </c>
    </row>
    <row r="52" spans="1:10" x14ac:dyDescent="0.25">
      <c r="A52" s="2">
        <v>29</v>
      </c>
      <c r="B52" s="23">
        <f>'Residential Equipment - Gas'!B52+'Residential Audit - Gas'!B52+'Nonresidential Equipment - Gas'!B52+'Nonresidential Custom - Gas'!B52+'Nonresidential Audit - Gas'!B52</f>
        <v>0</v>
      </c>
      <c r="C52" s="23">
        <f>'Residential Equipment - Gas'!C52+'Residential Audit - Gas'!C52+'Nonresidential Equipment - Gas'!C52+'Nonresidential Custom - Gas'!C52+'Nonresidential Audit - Gas'!C52</f>
        <v>0</v>
      </c>
      <c r="D52" s="3">
        <f>'Residential Equipment - Gas'!D52+'Residential Audit - Gas'!D52+'Nonresidential Equipment - Gas'!D52+'Nonresidential Custom - Gas'!D52+'Nonresidential Audit - Gas'!D52</f>
        <v>0</v>
      </c>
      <c r="E52" s="3">
        <f>'Residential Equipment - Gas'!E52+'Residential Audit - Gas'!E52+'Nonresidential Equipment - Gas'!E52+'Nonresidential Custom - Gas'!E52+'Nonresidential Audit - Gas'!E52</f>
        <v>0</v>
      </c>
      <c r="F52" s="3">
        <f>'Residential Equipment - Gas'!F52+'Residential Audit - Gas'!F52+'Nonresidential Equipment - Gas'!F52+'Nonresidential Custom - Gas'!F52+'Nonresidential Audit - Gas'!F52</f>
        <v>0</v>
      </c>
      <c r="G52" s="3">
        <f>'Residential Equipment - Gas'!G52+'Residential Audit - Gas'!G52+'Nonresidential Equipment - Gas'!G52+'Nonresidential Custom - Gas'!G52+'Nonresidential Audit - Gas'!G52</f>
        <v>0</v>
      </c>
      <c r="H52" s="3">
        <f>'Residential Equipment - Gas'!H52+'Residential Audit - Gas'!H52+'Nonresidential Equipment - Gas'!H52+'Nonresidential Custom - Gas'!H52+'Nonresidential Audit - Gas'!H52</f>
        <v>0</v>
      </c>
      <c r="I52" s="3">
        <f>'Residential Equipment - Gas'!I52+'Residential Audit - Gas'!I52+'Nonresidential Equipment - Gas'!I52+'Nonresidential Custom - Gas'!I52+'Nonresidential Audit - Gas'!I52</f>
        <v>0</v>
      </c>
      <c r="J52" s="3">
        <f>'Residential Equipment - Gas'!J52+'Residential Audit - Gas'!J52+'Nonresidential Equipment - Gas'!J52+'Nonresidential Custom - Gas'!J52+'Nonresidential Audit - Gas'!J52</f>
        <v>0</v>
      </c>
    </row>
    <row r="53" spans="1:10" x14ac:dyDescent="0.25">
      <c r="A53" s="5">
        <v>30</v>
      </c>
      <c r="B53" s="24">
        <f>'Residential Equipment - Gas'!B53+'Residential Audit - Gas'!B53+'Nonresidential Equipment - Gas'!B53+'Nonresidential Custom - Gas'!B53+'Nonresidential Audit - Gas'!B53</f>
        <v>0</v>
      </c>
      <c r="C53" s="24">
        <f>'Residential Equipment - Gas'!C53+'Residential Audit - Gas'!C53+'Nonresidential Equipment - Gas'!C53+'Nonresidential Custom - Gas'!C53+'Nonresidential Audit - Gas'!C53</f>
        <v>0</v>
      </c>
      <c r="D53" s="9">
        <f>'Residential Equipment - Gas'!D53+'Residential Audit - Gas'!D53+'Nonresidential Equipment - Gas'!D53+'Nonresidential Custom - Gas'!D53+'Nonresidential Audit - Gas'!D53</f>
        <v>0</v>
      </c>
      <c r="E53" s="9">
        <f>'Residential Equipment - Gas'!E53+'Residential Audit - Gas'!E53+'Nonresidential Equipment - Gas'!E53+'Nonresidential Custom - Gas'!E53+'Nonresidential Audit - Gas'!E53</f>
        <v>0</v>
      </c>
      <c r="F53" s="9">
        <f>'Residential Equipment - Gas'!F53+'Residential Audit - Gas'!F53+'Nonresidential Equipment - Gas'!F53+'Nonresidential Custom - Gas'!F53+'Nonresidential Audit - Gas'!F53</f>
        <v>0</v>
      </c>
      <c r="G53" s="9">
        <f>'Residential Equipment - Gas'!G53+'Residential Audit - Gas'!G53+'Nonresidential Equipment - Gas'!G53+'Nonresidential Custom - Gas'!G53+'Nonresidential Audit - Gas'!G53</f>
        <v>0</v>
      </c>
      <c r="H53" s="9">
        <f>'Residential Equipment - Gas'!H53+'Residential Audit - Gas'!H53+'Nonresidential Equipment - Gas'!H53+'Nonresidential Custom - Gas'!H53+'Nonresidential Audit - Gas'!H53</f>
        <v>0</v>
      </c>
      <c r="I53" s="9">
        <f>'Residential Equipment - Gas'!I53+'Residential Audit - Gas'!I53+'Nonresidential Equipment - Gas'!I53+'Nonresidential Custom - Gas'!I53+'Nonresidential Audit - Gas'!I53</f>
        <v>0</v>
      </c>
      <c r="J53" s="9">
        <f>'Residential Equipment - Gas'!J53+'Residential Audit - Gas'!J53+'Nonresidential Equipment - Gas'!J53+'Nonresidential Custom - Gas'!J53+'Nonresidential Audit - Gas'!J53</f>
        <v>0</v>
      </c>
    </row>
    <row r="54" spans="1:10" x14ac:dyDescent="0.25">
      <c r="A54" s="4" t="s">
        <v>31</v>
      </c>
      <c r="B54" s="23">
        <f>B24+NPV($F$18,B25:B53)</f>
        <v>409091.05451899889</v>
      </c>
      <c r="C54" s="23">
        <f t="shared" ref="C54:J54" si="3">C24+NPV($F$18,C25:C53)</f>
        <v>5395.9896401613187</v>
      </c>
      <c r="D54" s="3">
        <f t="shared" si="3"/>
        <v>558083.95462012943</v>
      </c>
      <c r="E54" s="3">
        <f t="shared" si="3"/>
        <v>0</v>
      </c>
      <c r="F54" s="3">
        <f t="shared" si="3"/>
        <v>0</v>
      </c>
      <c r="G54" s="3">
        <f t="shared" si="3"/>
        <v>3371846.752692841</v>
      </c>
      <c r="H54" s="3">
        <f t="shared" si="3"/>
        <v>3840200.4202623493</v>
      </c>
      <c r="I54" s="3">
        <f t="shared" si="3"/>
        <v>252687.04260660827</v>
      </c>
      <c r="J54" s="3">
        <f t="shared" si="3"/>
        <v>294744.80304847279</v>
      </c>
    </row>
    <row r="55" spans="1:10" x14ac:dyDescent="0.25">
      <c r="A55" s="4" t="s">
        <v>32</v>
      </c>
      <c r="B55" s="23">
        <f>B24+NPV($G$18,B25:B53)</f>
        <v>537916.71724389261</v>
      </c>
      <c r="C55" s="23">
        <f t="shared" ref="C55:J55" si="4">C24+NPV($G$18,C25:C53)</f>
        <v>7097.0718205169351</v>
      </c>
      <c r="D55" s="3">
        <f t="shared" si="4"/>
        <v>733982.99619497417</v>
      </c>
      <c r="E55" s="3">
        <f t="shared" si="4"/>
        <v>0</v>
      </c>
      <c r="F55" s="3">
        <f t="shared" si="4"/>
        <v>0</v>
      </c>
      <c r="G55" s="3">
        <f t="shared" si="4"/>
        <v>4570465.5466704471</v>
      </c>
      <c r="H55" s="3">
        <f t="shared" si="4"/>
        <v>5233382.2053182144</v>
      </c>
      <c r="I55" s="3">
        <f t="shared" si="4"/>
        <v>312301.82337128482</v>
      </c>
      <c r="J55" s="3">
        <f t="shared" si="4"/>
        <v>397833.64071490651</v>
      </c>
    </row>
  </sheetData>
  <pageMargins left="0.7" right="0.7" top="0.75" bottom="0.75" header="0.3" footer="0.3"/>
  <pageSetup scale="60" orientation="portrait" r:id="rId1"/>
  <headerFooter>
    <oddHeader>&amp;RMidAmerican Energy  Company
South Dakota Energy Efficiency
2017 Annual Report
Annual Program Results
Exhibit D</oddHeader>
    <oddFooter>&amp;L&amp;A&amp;CPage &amp;P of &amp;N&amp;RExhibit 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55"/>
  <sheetViews>
    <sheetView zoomScale="80" zoomScaleNormal="80" workbookViewId="0">
      <selection activeCell="C9" sqref="C9"/>
    </sheetView>
  </sheetViews>
  <sheetFormatPr defaultRowHeight="15" x14ac:dyDescent="0.25"/>
  <cols>
    <col min="1" max="1" width="11.28515625" customWidth="1"/>
    <col min="2" max="2" width="15.140625" customWidth="1"/>
    <col min="3" max="3" width="15.85546875" customWidth="1"/>
    <col min="4" max="7" width="15.140625" customWidth="1"/>
    <col min="8" max="9" width="15.85546875" customWidth="1"/>
    <col min="10" max="10" width="16" customWidth="1"/>
  </cols>
  <sheetData>
    <row r="1" spans="1:10" ht="18" x14ac:dyDescent="0.25">
      <c r="A1" s="10" t="s">
        <v>34</v>
      </c>
      <c r="B1" s="1"/>
      <c r="C1" s="1"/>
    </row>
    <row r="2" spans="1:10" ht="18" x14ac:dyDescent="0.25">
      <c r="A2" s="10" t="s">
        <v>35</v>
      </c>
      <c r="B2" s="1"/>
      <c r="C2" s="1"/>
    </row>
    <row r="3" spans="1:10" ht="18" x14ac:dyDescent="0.25">
      <c r="A3" s="10" t="s">
        <v>37</v>
      </c>
      <c r="B3" s="1"/>
      <c r="C3" s="1"/>
    </row>
    <row r="4" spans="1:10" ht="18" x14ac:dyDescent="0.25">
      <c r="A4" s="10" t="s">
        <v>36</v>
      </c>
      <c r="B4" s="1"/>
      <c r="C4" s="1"/>
    </row>
    <row r="6" spans="1:10" x14ac:dyDescent="0.25">
      <c r="A6" s="2" t="s">
        <v>0</v>
      </c>
      <c r="B6" s="2"/>
      <c r="C6" s="3">
        <v>12442.669616733867</v>
      </c>
      <c r="D6" s="2"/>
      <c r="E6" s="2"/>
      <c r="F6" s="2"/>
      <c r="G6" s="2"/>
      <c r="H6" s="2"/>
      <c r="I6" s="2"/>
      <c r="J6" s="2"/>
    </row>
    <row r="7" spans="1:10" x14ac:dyDescent="0.25">
      <c r="A7" s="2" t="s">
        <v>1</v>
      </c>
      <c r="B7" s="2"/>
      <c r="C7" s="3">
        <v>215628.15216971684</v>
      </c>
      <c r="D7" s="2"/>
      <c r="E7" s="2"/>
      <c r="F7" s="2"/>
      <c r="G7" s="2"/>
      <c r="H7" s="2"/>
      <c r="I7" s="2"/>
      <c r="J7" s="2"/>
    </row>
    <row r="8" spans="1:10" x14ac:dyDescent="0.25">
      <c r="A8" s="2" t="s">
        <v>2</v>
      </c>
      <c r="B8" s="2"/>
      <c r="C8" s="3">
        <v>79126.010000000009</v>
      </c>
      <c r="D8" s="2"/>
      <c r="E8" s="2"/>
      <c r="F8" s="2"/>
      <c r="G8" s="2"/>
      <c r="H8" s="2"/>
      <c r="I8" s="2"/>
      <c r="J8" s="2"/>
    </row>
    <row r="9" spans="1:10" x14ac:dyDescent="0.25">
      <c r="A9" s="14" t="s">
        <v>56</v>
      </c>
      <c r="B9" s="14"/>
      <c r="C9" s="15">
        <v>98400</v>
      </c>
      <c r="D9" s="2"/>
      <c r="E9" s="2"/>
      <c r="F9" s="2"/>
      <c r="G9" s="2"/>
      <c r="H9" s="2"/>
      <c r="I9" s="2"/>
      <c r="J9" s="2"/>
    </row>
    <row r="10" spans="1:10" x14ac:dyDescent="0.25">
      <c r="A10" s="2"/>
      <c r="B10" s="2"/>
      <c r="C10" s="3"/>
      <c r="D10" s="2"/>
      <c r="E10" s="2"/>
      <c r="F10" s="2"/>
      <c r="G10" s="2"/>
      <c r="H10" s="2"/>
      <c r="I10" s="2"/>
      <c r="J10" s="2"/>
    </row>
    <row r="11" spans="1:10" x14ac:dyDescent="0.25">
      <c r="A11" s="2"/>
      <c r="B11" s="2"/>
      <c r="C11" s="4"/>
      <c r="D11" s="4" t="s">
        <v>3</v>
      </c>
      <c r="E11" s="4"/>
      <c r="F11" s="4" t="s">
        <v>4</v>
      </c>
      <c r="G11" s="4"/>
      <c r="H11" s="2"/>
      <c r="I11" s="2"/>
      <c r="J11" s="2"/>
    </row>
    <row r="12" spans="1:10" x14ac:dyDescent="0.25">
      <c r="A12" s="5" t="s">
        <v>5</v>
      </c>
      <c r="B12" s="5"/>
      <c r="C12" s="6" t="s">
        <v>6</v>
      </c>
      <c r="D12" s="6" t="s">
        <v>7</v>
      </c>
      <c r="E12" s="6" t="s">
        <v>8</v>
      </c>
      <c r="F12" s="6" t="s">
        <v>9</v>
      </c>
      <c r="G12" s="6" t="s">
        <v>10</v>
      </c>
      <c r="H12" s="2"/>
      <c r="I12" s="2"/>
      <c r="J12" s="2"/>
    </row>
    <row r="13" spans="1:10" x14ac:dyDescent="0.25">
      <c r="A13" s="2" t="s">
        <v>11</v>
      </c>
      <c r="B13" s="2"/>
      <c r="C13" s="16">
        <f>H54+I54+C8+C9</f>
        <v>350753.66389369022</v>
      </c>
      <c r="D13" s="16">
        <f>SUM(D54:G54)</f>
        <v>240039.38902183372</v>
      </c>
      <c r="E13" s="16">
        <f>SUM(D54:G54)</f>
        <v>240039.38902183372</v>
      </c>
      <c r="F13" s="16">
        <f>SUM(D54:G54)+I54+C9</f>
        <v>339261.33929542691</v>
      </c>
      <c r="G13" s="16">
        <f>SUM(D55:G55)+J55</f>
        <v>347551.33820721792</v>
      </c>
      <c r="H13" s="2"/>
      <c r="I13" s="2"/>
      <c r="J13" s="2"/>
    </row>
    <row r="14" spans="1:10" x14ac:dyDescent="0.25">
      <c r="A14" s="5" t="s">
        <v>12</v>
      </c>
      <c r="B14" s="5"/>
      <c r="C14" s="17">
        <f>C7</f>
        <v>215628.15216971684</v>
      </c>
      <c r="D14" s="17">
        <f>H54+C6+C8</f>
        <v>263974.38323683094</v>
      </c>
      <c r="E14" s="17">
        <f>C6+C8</f>
        <v>91568.679616733876</v>
      </c>
      <c r="F14" s="17">
        <f>C6+C7</f>
        <v>228070.82178645069</v>
      </c>
      <c r="G14" s="17">
        <f>C6+C7</f>
        <v>228070.82178645069</v>
      </c>
      <c r="H14" s="2"/>
      <c r="I14" s="2"/>
      <c r="J14" s="2"/>
    </row>
    <row r="15" spans="1:10" x14ac:dyDescent="0.25">
      <c r="A15" s="2" t="s">
        <v>13</v>
      </c>
      <c r="B15" s="2"/>
      <c r="C15" s="18">
        <f>C13-C14</f>
        <v>135125.51172397338</v>
      </c>
      <c r="D15" s="18">
        <f t="shared" ref="D15:G15" si="0">D13-D14</f>
        <v>-23934.994214997219</v>
      </c>
      <c r="E15" s="18">
        <f t="shared" si="0"/>
        <v>148470.70940509986</v>
      </c>
      <c r="F15" s="18">
        <f t="shared" si="0"/>
        <v>111190.51750897622</v>
      </c>
      <c r="G15" s="18">
        <f t="shared" si="0"/>
        <v>119480.51642076724</v>
      </c>
      <c r="H15" s="2"/>
      <c r="I15" s="2"/>
      <c r="J15" s="2"/>
    </row>
    <row r="16" spans="1:10" x14ac:dyDescent="0.25">
      <c r="A16" s="2" t="s">
        <v>14</v>
      </c>
      <c r="B16" s="2"/>
      <c r="C16" s="19">
        <f>IFERROR(C13/C14,0)</f>
        <v>1.6266598788901119</v>
      </c>
      <c r="D16" s="19">
        <f t="shared" ref="D16:G16" si="1">IFERROR(D13/D14,0)</f>
        <v>0.90932834496473336</v>
      </c>
      <c r="E16" s="19">
        <f t="shared" si="1"/>
        <v>2.6214136757954005</v>
      </c>
      <c r="F16" s="19">
        <f t="shared" si="1"/>
        <v>1.4875262720502105</v>
      </c>
      <c r="G16" s="19">
        <f t="shared" si="1"/>
        <v>1.5238746258065414</v>
      </c>
      <c r="H16" s="2"/>
      <c r="I16" s="2"/>
      <c r="J16" s="2"/>
    </row>
    <row r="17" spans="1:10" x14ac:dyDescent="0.25">
      <c r="A17" s="2" t="s">
        <v>15</v>
      </c>
      <c r="B17" s="2"/>
      <c r="C17" s="20">
        <f>IFERROR(C14/$B$54,0)</f>
        <v>105.54206820440523</v>
      </c>
      <c r="D17" s="20">
        <f t="shared" ref="D17:F17" si="2">IFERROR(D14/$B$54,0)</f>
        <v>129.20577428994065</v>
      </c>
      <c r="E17" s="20">
        <f t="shared" si="2"/>
        <v>44.81950864138571</v>
      </c>
      <c r="F17" s="20">
        <f t="shared" si="2"/>
        <v>111.63229840913559</v>
      </c>
      <c r="G17" s="20">
        <f>IFERROR(G14/$B$55,0)</f>
        <v>86.711634998396988</v>
      </c>
      <c r="H17" s="2"/>
      <c r="I17" s="2"/>
      <c r="J17" s="2"/>
    </row>
    <row r="18" spans="1:10" x14ac:dyDescent="0.25">
      <c r="A18" s="2" t="s">
        <v>33</v>
      </c>
      <c r="B18" s="2"/>
      <c r="C18" s="11">
        <v>7.4300000000000005E-2</v>
      </c>
      <c r="D18" s="11">
        <v>7.4300000000000005E-2</v>
      </c>
      <c r="E18" s="11">
        <v>7.4300000000000005E-2</v>
      </c>
      <c r="F18" s="11">
        <v>7.4300000000000005E-2</v>
      </c>
      <c r="G18" s="11">
        <v>3.56E-2</v>
      </c>
      <c r="H18" s="2"/>
      <c r="I18" s="2"/>
      <c r="J18" s="2"/>
    </row>
    <row r="19" spans="1:10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2"/>
      <c r="B20" s="4"/>
      <c r="C20" s="4"/>
      <c r="D20" s="4" t="s">
        <v>16</v>
      </c>
      <c r="E20" s="4" t="s">
        <v>16</v>
      </c>
      <c r="F20" s="4" t="s">
        <v>16</v>
      </c>
      <c r="G20" s="4"/>
      <c r="H20" s="4"/>
      <c r="I20" s="4"/>
      <c r="J20" s="4"/>
    </row>
    <row r="21" spans="1:10" x14ac:dyDescent="0.25">
      <c r="A21" s="2"/>
      <c r="B21" s="4" t="s">
        <v>17</v>
      </c>
      <c r="C21" s="4" t="s">
        <v>17</v>
      </c>
      <c r="D21" s="4" t="s">
        <v>18</v>
      </c>
      <c r="E21" s="4" t="s">
        <v>19</v>
      </c>
      <c r="F21" s="4" t="s">
        <v>20</v>
      </c>
      <c r="G21" s="4" t="s">
        <v>16</v>
      </c>
      <c r="H21" s="4"/>
      <c r="I21" s="4"/>
      <c r="J21" s="4"/>
    </row>
    <row r="22" spans="1:10" x14ac:dyDescent="0.25">
      <c r="A22" s="2"/>
      <c r="B22" s="4" t="s">
        <v>21</v>
      </c>
      <c r="C22" s="4" t="s">
        <v>22</v>
      </c>
      <c r="D22" s="4" t="s">
        <v>23</v>
      </c>
      <c r="E22" s="4" t="s">
        <v>23</v>
      </c>
      <c r="F22" s="4" t="s">
        <v>23</v>
      </c>
      <c r="G22" s="4" t="s">
        <v>21</v>
      </c>
      <c r="H22" s="4" t="s">
        <v>24</v>
      </c>
      <c r="I22" s="4" t="s">
        <v>57</v>
      </c>
      <c r="J22" s="4"/>
    </row>
    <row r="23" spans="1:10" x14ac:dyDescent="0.25">
      <c r="A23" s="6" t="s">
        <v>25</v>
      </c>
      <c r="B23" s="6" t="s">
        <v>26</v>
      </c>
      <c r="C23" s="6" t="s">
        <v>27</v>
      </c>
      <c r="D23" s="6" t="s">
        <v>28</v>
      </c>
      <c r="E23" s="6" t="s">
        <v>28</v>
      </c>
      <c r="F23" s="6" t="s">
        <v>28</v>
      </c>
      <c r="G23" s="6" t="s">
        <v>28</v>
      </c>
      <c r="H23" s="6" t="s">
        <v>29</v>
      </c>
      <c r="I23" s="6" t="s">
        <v>58</v>
      </c>
      <c r="J23" s="6" t="s">
        <v>30</v>
      </c>
    </row>
    <row r="24" spans="1:10" x14ac:dyDescent="0.25">
      <c r="A24" s="2">
        <v>1</v>
      </c>
      <c r="B24" s="7">
        <v>198.72644301707624</v>
      </c>
      <c r="C24" s="7">
        <v>5.4666897988745411E-2</v>
      </c>
      <c r="D24" s="3">
        <v>5595.48</v>
      </c>
      <c r="E24" s="3">
        <v>808.08</v>
      </c>
      <c r="F24" s="3">
        <v>2051.66</v>
      </c>
      <c r="G24" s="3">
        <v>9081.7800000000007</v>
      </c>
      <c r="H24" s="3">
        <v>13387.07</v>
      </c>
      <c r="I24" s="3">
        <v>86.3</v>
      </c>
      <c r="J24" s="3">
        <v>1753.7</v>
      </c>
    </row>
    <row r="25" spans="1:10" x14ac:dyDescent="0.25">
      <c r="A25" s="2">
        <v>2</v>
      </c>
      <c r="B25" s="7">
        <v>198.72644301707624</v>
      </c>
      <c r="C25" s="7">
        <v>5.4666897988745411E-2</v>
      </c>
      <c r="D25" s="3">
        <v>5735.38</v>
      </c>
      <c r="E25" s="3">
        <v>828.29</v>
      </c>
      <c r="F25" s="3">
        <v>2102.9499999999998</v>
      </c>
      <c r="G25" s="3">
        <v>9521.68</v>
      </c>
      <c r="H25" s="3">
        <v>13842.22</v>
      </c>
      <c r="I25" s="3">
        <v>86.3</v>
      </c>
      <c r="J25" s="3">
        <v>1818.83</v>
      </c>
    </row>
    <row r="26" spans="1:10" x14ac:dyDescent="0.25">
      <c r="A26" s="2">
        <v>3</v>
      </c>
      <c r="B26" s="7">
        <v>198.72644301707624</v>
      </c>
      <c r="C26" s="7">
        <v>5.4666897988745411E-2</v>
      </c>
      <c r="D26" s="3">
        <v>5878.75</v>
      </c>
      <c r="E26" s="3">
        <v>848.99</v>
      </c>
      <c r="F26" s="3">
        <v>2155.5300000000002</v>
      </c>
      <c r="G26" s="3">
        <v>10771.95</v>
      </c>
      <c r="H26" s="3">
        <v>14312.87</v>
      </c>
      <c r="I26" s="3">
        <v>86.3</v>
      </c>
      <c r="J26" s="3">
        <v>1965.5220000000002</v>
      </c>
    </row>
    <row r="27" spans="1:10" x14ac:dyDescent="0.25">
      <c r="A27" s="2">
        <v>4</v>
      </c>
      <c r="B27" s="7">
        <v>198.72644301707624</v>
      </c>
      <c r="C27" s="7">
        <v>5.4666897988745411E-2</v>
      </c>
      <c r="D27" s="3">
        <v>6025.72</v>
      </c>
      <c r="E27" s="3">
        <v>870.23</v>
      </c>
      <c r="F27" s="3">
        <v>2209.42</v>
      </c>
      <c r="G27" s="3">
        <v>10508.71</v>
      </c>
      <c r="H27" s="3">
        <v>14799.51</v>
      </c>
      <c r="I27" s="3">
        <v>86.3</v>
      </c>
      <c r="J27" s="3">
        <v>1961.4080000000004</v>
      </c>
    </row>
    <row r="28" spans="1:10" x14ac:dyDescent="0.25">
      <c r="A28" s="2">
        <v>5</v>
      </c>
      <c r="B28" s="7">
        <v>198.72644301707624</v>
      </c>
      <c r="C28" s="7">
        <v>5.4666897988745411E-2</v>
      </c>
      <c r="D28" s="3">
        <v>6176.37</v>
      </c>
      <c r="E28" s="3">
        <v>891.97</v>
      </c>
      <c r="F28" s="3">
        <v>2264.64</v>
      </c>
      <c r="G28" s="3">
        <v>14494.49</v>
      </c>
      <c r="H28" s="3">
        <v>15302.69</v>
      </c>
      <c r="I28" s="3">
        <v>86.3</v>
      </c>
      <c r="J28" s="3">
        <v>2382.7470000000003</v>
      </c>
    </row>
    <row r="29" spans="1:10" x14ac:dyDescent="0.25">
      <c r="A29" s="2">
        <v>6</v>
      </c>
      <c r="B29" s="7">
        <v>198.72644301707624</v>
      </c>
      <c r="C29" s="7">
        <v>5.4666897988745411E-2</v>
      </c>
      <c r="D29" s="3">
        <v>6330.78</v>
      </c>
      <c r="E29" s="3">
        <v>914.28</v>
      </c>
      <c r="F29" s="3">
        <v>2321.27</v>
      </c>
      <c r="G29" s="3">
        <v>16560.64</v>
      </c>
      <c r="H29" s="3">
        <v>15822.98</v>
      </c>
      <c r="I29" s="3">
        <v>86.3</v>
      </c>
      <c r="J29" s="3">
        <v>2612.6970000000001</v>
      </c>
    </row>
    <row r="30" spans="1:10" x14ac:dyDescent="0.25">
      <c r="A30" s="2">
        <v>7</v>
      </c>
      <c r="B30" s="7">
        <v>198.72644301707624</v>
      </c>
      <c r="C30" s="7">
        <v>5.4666897988745411E-2</v>
      </c>
      <c r="D30" s="3">
        <v>6489.04</v>
      </c>
      <c r="E30" s="3">
        <v>937.13</v>
      </c>
      <c r="F30" s="3">
        <v>2379.29</v>
      </c>
      <c r="G30" s="3">
        <v>14948.06</v>
      </c>
      <c r="H30" s="3">
        <v>16360.97</v>
      </c>
      <c r="I30" s="3">
        <v>86.3</v>
      </c>
      <c r="J30" s="3">
        <v>2475.3519999999999</v>
      </c>
    </row>
    <row r="31" spans="1:10" x14ac:dyDescent="0.25">
      <c r="A31" s="2">
        <v>8</v>
      </c>
      <c r="B31" s="7">
        <v>198.72644301707624</v>
      </c>
      <c r="C31" s="7">
        <v>5.4666897988745411E-2</v>
      </c>
      <c r="D31" s="3">
        <v>6651.27</v>
      </c>
      <c r="E31" s="3">
        <v>960.56</v>
      </c>
      <c r="F31" s="3">
        <v>2438.7800000000002</v>
      </c>
      <c r="G31" s="3">
        <v>14436.52</v>
      </c>
      <c r="H31" s="3">
        <v>16917.23</v>
      </c>
      <c r="I31" s="3">
        <v>86.3</v>
      </c>
      <c r="J31" s="3">
        <v>2448.7130000000002</v>
      </c>
    </row>
    <row r="32" spans="1:10" x14ac:dyDescent="0.25">
      <c r="A32" s="2">
        <v>9</v>
      </c>
      <c r="B32" s="7">
        <v>198.72644301707624</v>
      </c>
      <c r="C32" s="7">
        <v>5.4666897988745411E-2</v>
      </c>
      <c r="D32" s="3">
        <v>6817.56</v>
      </c>
      <c r="E32" s="3">
        <v>984.57</v>
      </c>
      <c r="F32" s="3">
        <v>2499.75</v>
      </c>
      <c r="G32" s="3">
        <v>14930.64</v>
      </c>
      <c r="H32" s="3">
        <v>17492.419999999998</v>
      </c>
      <c r="I32" s="3">
        <v>86.3</v>
      </c>
      <c r="J32" s="3">
        <v>2523.2520000000004</v>
      </c>
    </row>
    <row r="33" spans="1:10" x14ac:dyDescent="0.25">
      <c r="A33" s="2">
        <v>10</v>
      </c>
      <c r="B33" s="7">
        <v>198.72644301707624</v>
      </c>
      <c r="C33" s="7">
        <v>5.4666897988745411E-2</v>
      </c>
      <c r="D33" s="3">
        <v>6987.99</v>
      </c>
      <c r="E33" s="3">
        <v>1009.18</v>
      </c>
      <c r="F33" s="3">
        <v>2562.25</v>
      </c>
      <c r="G33" s="3">
        <v>14786.04</v>
      </c>
      <c r="H33" s="3">
        <v>18087.16</v>
      </c>
      <c r="I33" s="3">
        <v>86.3</v>
      </c>
      <c r="J33" s="3">
        <v>2534.5460000000003</v>
      </c>
    </row>
    <row r="34" spans="1:10" x14ac:dyDescent="0.25">
      <c r="A34" s="2">
        <v>11</v>
      </c>
      <c r="B34" s="7">
        <v>198.72644301707624</v>
      </c>
      <c r="C34" s="7">
        <v>5.4666897988745411E-2</v>
      </c>
      <c r="D34" s="3">
        <v>7162.7</v>
      </c>
      <c r="E34" s="3">
        <v>1034.42</v>
      </c>
      <c r="F34" s="3">
        <v>2626.3</v>
      </c>
      <c r="G34" s="3">
        <v>16767.490000000002</v>
      </c>
      <c r="H34" s="3">
        <v>18702.12</v>
      </c>
      <c r="I34" s="3">
        <v>86.3</v>
      </c>
      <c r="J34" s="3">
        <v>2759.0910000000003</v>
      </c>
    </row>
    <row r="35" spans="1:10" x14ac:dyDescent="0.25">
      <c r="A35" s="2">
        <v>12</v>
      </c>
      <c r="B35" s="7">
        <v>198.72644301707624</v>
      </c>
      <c r="C35" s="7">
        <v>5.4666897988745411E-2</v>
      </c>
      <c r="D35" s="3">
        <v>7341.76</v>
      </c>
      <c r="E35" s="3">
        <v>1060.28</v>
      </c>
      <c r="F35" s="3">
        <v>2691.95</v>
      </c>
      <c r="G35" s="3">
        <v>16641.990000000002</v>
      </c>
      <c r="H35" s="3">
        <v>19338</v>
      </c>
      <c r="I35" s="3">
        <v>86.3</v>
      </c>
      <c r="J35" s="3">
        <v>2773.5980000000004</v>
      </c>
    </row>
    <row r="36" spans="1:10" x14ac:dyDescent="0.25">
      <c r="A36" s="2">
        <v>13</v>
      </c>
      <c r="B36" s="7">
        <v>198.72644301707624</v>
      </c>
      <c r="C36" s="7">
        <v>5.4666897988745411E-2</v>
      </c>
      <c r="D36" s="3">
        <v>7525.31</v>
      </c>
      <c r="E36" s="3">
        <v>1086.79</v>
      </c>
      <c r="F36" s="3">
        <v>2759.26</v>
      </c>
      <c r="G36" s="3">
        <v>17751.36</v>
      </c>
      <c r="H36" s="3">
        <v>19995.5</v>
      </c>
      <c r="I36" s="3">
        <v>86.3</v>
      </c>
      <c r="J36" s="3">
        <v>2912.2720000000004</v>
      </c>
    </row>
    <row r="37" spans="1:10" x14ac:dyDescent="0.25">
      <c r="A37" s="2">
        <v>14</v>
      </c>
      <c r="B37" s="7">
        <v>198.72644301707624</v>
      </c>
      <c r="C37" s="7">
        <v>5.4666897988745411E-2</v>
      </c>
      <c r="D37" s="3">
        <v>7713.44</v>
      </c>
      <c r="E37" s="3">
        <v>1113.96</v>
      </c>
      <c r="F37" s="3">
        <v>2828.24</v>
      </c>
      <c r="G37" s="3">
        <v>17064.91</v>
      </c>
      <c r="H37" s="3">
        <v>20675.330000000002</v>
      </c>
      <c r="I37" s="3">
        <v>86.3</v>
      </c>
      <c r="J37" s="3">
        <v>2872.0550000000003</v>
      </c>
    </row>
    <row r="38" spans="1:10" x14ac:dyDescent="0.25">
      <c r="A38" s="2">
        <v>15</v>
      </c>
      <c r="B38" s="7">
        <v>198.72644301707624</v>
      </c>
      <c r="C38" s="7">
        <v>5.4666897988745411E-2</v>
      </c>
      <c r="D38" s="3">
        <v>7906.27</v>
      </c>
      <c r="E38" s="3">
        <v>1141.8</v>
      </c>
      <c r="F38" s="3">
        <v>2898.94</v>
      </c>
      <c r="G38" s="3">
        <v>16986.46</v>
      </c>
      <c r="H38" s="3">
        <v>21378.29</v>
      </c>
      <c r="I38" s="3">
        <v>86.3</v>
      </c>
      <c r="J38" s="3">
        <v>2893.3470000000002</v>
      </c>
    </row>
    <row r="39" spans="1:10" x14ac:dyDescent="0.25">
      <c r="A39" s="2">
        <v>16</v>
      </c>
      <c r="B39" s="7">
        <v>157.45312619352006</v>
      </c>
      <c r="C39" s="7">
        <v>2.5997561732351692E-2</v>
      </c>
      <c r="D39" s="3">
        <v>3376.72</v>
      </c>
      <c r="E39" s="3">
        <v>487.66</v>
      </c>
      <c r="F39" s="3">
        <v>1238.1199999999999</v>
      </c>
      <c r="G39" s="3">
        <v>13221.31</v>
      </c>
      <c r="H39" s="3">
        <v>16885.150000000001</v>
      </c>
      <c r="I39" s="3">
        <v>0</v>
      </c>
      <c r="J39" s="3">
        <v>1832.3809999999999</v>
      </c>
    </row>
    <row r="40" spans="1:10" x14ac:dyDescent="0.25">
      <c r="A40" s="2">
        <v>17</v>
      </c>
      <c r="B40" s="7">
        <v>157.45312619352006</v>
      </c>
      <c r="C40" s="7">
        <v>2.5997561732351692E-2</v>
      </c>
      <c r="D40" s="3">
        <v>3461.14</v>
      </c>
      <c r="E40" s="3">
        <v>499.85</v>
      </c>
      <c r="F40" s="3">
        <v>1269.07</v>
      </c>
      <c r="G40" s="3">
        <v>13314.18</v>
      </c>
      <c r="H40" s="3">
        <v>17459.240000000002</v>
      </c>
      <c r="I40" s="3">
        <v>0</v>
      </c>
      <c r="J40" s="3">
        <v>1854.424</v>
      </c>
    </row>
    <row r="41" spans="1:10" x14ac:dyDescent="0.25">
      <c r="A41" s="2">
        <v>18</v>
      </c>
      <c r="B41" s="7">
        <v>157.45312619352006</v>
      </c>
      <c r="C41" s="7">
        <v>2.5997561732351692E-2</v>
      </c>
      <c r="D41" s="3">
        <v>3547.67</v>
      </c>
      <c r="E41" s="3">
        <v>512.35</v>
      </c>
      <c r="F41" s="3">
        <v>1300.8</v>
      </c>
      <c r="G41" s="3">
        <v>13762.16</v>
      </c>
      <c r="H41" s="3">
        <v>18052.849999999999</v>
      </c>
      <c r="I41" s="3">
        <v>0</v>
      </c>
      <c r="J41" s="3">
        <v>1912.298</v>
      </c>
    </row>
    <row r="42" spans="1:10" x14ac:dyDescent="0.25">
      <c r="A42" s="2">
        <v>19</v>
      </c>
      <c r="B42" s="7">
        <v>0</v>
      </c>
      <c r="C42" s="7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</row>
    <row r="43" spans="1:10" x14ac:dyDescent="0.25">
      <c r="A43" s="2">
        <v>20</v>
      </c>
      <c r="B43" s="7">
        <v>0</v>
      </c>
      <c r="C43" s="7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x14ac:dyDescent="0.25">
      <c r="A44" s="2">
        <v>21</v>
      </c>
      <c r="B44" s="7">
        <v>0</v>
      </c>
      <c r="C44" s="7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x14ac:dyDescent="0.25">
      <c r="A45" s="2">
        <v>22</v>
      </c>
      <c r="B45" s="7">
        <v>0</v>
      </c>
      <c r="C45" s="7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x14ac:dyDescent="0.25">
      <c r="A46" s="2">
        <v>23</v>
      </c>
      <c r="B46" s="7">
        <v>0</v>
      </c>
      <c r="C46" s="7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x14ac:dyDescent="0.25">
      <c r="A47" s="2">
        <v>24</v>
      </c>
      <c r="B47" s="7">
        <v>0</v>
      </c>
      <c r="C47" s="7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x14ac:dyDescent="0.25">
      <c r="A48" s="2">
        <v>25</v>
      </c>
      <c r="B48" s="7">
        <v>0</v>
      </c>
      <c r="C48" s="7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x14ac:dyDescent="0.25">
      <c r="A49" s="2">
        <v>26</v>
      </c>
      <c r="B49" s="7">
        <v>0</v>
      </c>
      <c r="C49" s="7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x14ac:dyDescent="0.25">
      <c r="A50" s="2">
        <v>27</v>
      </c>
      <c r="B50" s="7">
        <v>0</v>
      </c>
      <c r="C50" s="7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x14ac:dyDescent="0.25">
      <c r="A51" s="2">
        <v>28</v>
      </c>
      <c r="B51" s="7">
        <v>0</v>
      </c>
      <c r="C51" s="7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x14ac:dyDescent="0.25">
      <c r="A52" s="2">
        <v>29</v>
      </c>
      <c r="B52" s="7">
        <v>0</v>
      </c>
      <c r="C52" s="7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x14ac:dyDescent="0.25">
      <c r="A53" s="5">
        <v>30</v>
      </c>
      <c r="B53" s="8">
        <v>0</v>
      </c>
      <c r="C53" s="8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</row>
    <row r="54" spans="1:10" x14ac:dyDescent="0.25">
      <c r="A54" s="4" t="s">
        <v>31</v>
      </c>
      <c r="B54" s="7">
        <f>B24+NPV($F$18,B25:B53)</f>
        <v>2043.0540715964171</v>
      </c>
      <c r="C54" s="7">
        <f t="shared" ref="C54:J54" si="3">C24+NPV($F$18,C25:C53)</f>
        <v>0.54548516156669269</v>
      </c>
      <c r="D54" s="3">
        <f t="shared" si="3"/>
        <v>64964.115984659424</v>
      </c>
      <c r="E54" s="3">
        <f t="shared" si="3"/>
        <v>9381.951923799088</v>
      </c>
      <c r="F54" s="3">
        <f t="shared" si="3"/>
        <v>23819.977535625658</v>
      </c>
      <c r="G54" s="3">
        <f t="shared" si="3"/>
        <v>141873.34357774956</v>
      </c>
      <c r="H54" s="3">
        <f t="shared" si="3"/>
        <v>172405.70362009705</v>
      </c>
      <c r="I54" s="3">
        <f t="shared" ref="I54" si="4">I24+NPV($F$18,I25:I53)</f>
        <v>821.9502735931967</v>
      </c>
      <c r="J54" s="3">
        <f t="shared" si="3"/>
        <v>24003.93890218337</v>
      </c>
    </row>
    <row r="55" spans="1:10" x14ac:dyDescent="0.25">
      <c r="A55" s="4" t="s">
        <v>32</v>
      </c>
      <c r="B55" s="7">
        <f>B24+NPV($G$18,B25:B53)</f>
        <v>2630.2216742962692</v>
      </c>
      <c r="C55" s="7">
        <f t="shared" ref="C55:J55" si="5">C24+NPV($G$18,C25:C53)</f>
        <v>0.69384397469398729</v>
      </c>
      <c r="D55" s="3">
        <f t="shared" si="5"/>
        <v>84110.423292441235</v>
      </c>
      <c r="E55" s="3">
        <f t="shared" si="5"/>
        <v>12147.015089195487</v>
      </c>
      <c r="F55" s="3">
        <f t="shared" si="5"/>
        <v>30840.230453609307</v>
      </c>
      <c r="G55" s="3">
        <f t="shared" si="5"/>
        <v>188858.09317131568</v>
      </c>
      <c r="H55" s="3">
        <f t="shared" si="5"/>
        <v>228576.58669596576</v>
      </c>
      <c r="I55" s="3">
        <f t="shared" ref="I55" si="6">I24+NPV($G$18,I25:I53)</f>
        <v>1024.9588189106335</v>
      </c>
      <c r="J55" s="3">
        <f t="shared" si="5"/>
        <v>31595.576200656174</v>
      </c>
    </row>
  </sheetData>
  <pageMargins left="0.7" right="0.7" top="0.75" bottom="0.75" header="0.3" footer="0.3"/>
  <pageSetup scale="60" orientation="portrait" r:id="rId1"/>
  <headerFooter>
    <oddHeader>&amp;RMidAmerican Energy  Company
South Dakota Energy Efficiency
2017 Annual Report
Annual Program Results
Exhibit D</oddHeader>
    <oddFooter>&amp;L&amp;A&amp;CPage &amp;P of &amp;N&amp;RExhibit 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zoomScale="80" zoomScaleNormal="80" workbookViewId="0"/>
  </sheetViews>
  <sheetFormatPr defaultRowHeight="15" x14ac:dyDescent="0.25"/>
  <cols>
    <col min="1" max="1" width="11.28515625" customWidth="1"/>
    <col min="2" max="2" width="15.140625" customWidth="1"/>
    <col min="3" max="3" width="15.85546875" customWidth="1"/>
    <col min="4" max="7" width="15.140625" customWidth="1"/>
    <col min="8" max="9" width="15.85546875" customWidth="1"/>
    <col min="10" max="10" width="16" customWidth="1"/>
  </cols>
  <sheetData>
    <row r="1" spans="1:10" ht="18" x14ac:dyDescent="0.25">
      <c r="A1" s="10" t="s">
        <v>34</v>
      </c>
      <c r="B1" s="1"/>
      <c r="C1" s="1"/>
    </row>
    <row r="2" spans="1:10" ht="18" x14ac:dyDescent="0.25">
      <c r="A2" s="10" t="s">
        <v>35</v>
      </c>
      <c r="B2" s="1"/>
      <c r="C2" s="1"/>
    </row>
    <row r="3" spans="1:10" ht="18" x14ac:dyDescent="0.25">
      <c r="A3" s="10" t="s">
        <v>37</v>
      </c>
      <c r="B3" s="1"/>
      <c r="C3" s="1"/>
    </row>
    <row r="4" spans="1:10" ht="18" x14ac:dyDescent="0.25">
      <c r="A4" s="10" t="s">
        <v>42</v>
      </c>
      <c r="B4" s="1"/>
      <c r="C4" s="1"/>
    </row>
    <row r="6" spans="1:10" x14ac:dyDescent="0.25">
      <c r="A6" s="2" t="s">
        <v>0</v>
      </c>
      <c r="B6" s="2"/>
      <c r="C6" s="3">
        <v>108.14602387717787</v>
      </c>
      <c r="D6" s="2"/>
      <c r="E6" s="2"/>
      <c r="F6" s="2"/>
      <c r="G6" s="2"/>
      <c r="H6" s="2"/>
      <c r="I6" s="2"/>
      <c r="J6" s="2"/>
    </row>
    <row r="7" spans="1:10" x14ac:dyDescent="0.25">
      <c r="A7" s="2" t="s">
        <v>1</v>
      </c>
      <c r="B7" s="2"/>
      <c r="C7" s="3">
        <v>1271.6864999999998</v>
      </c>
      <c r="D7" s="2"/>
      <c r="E7" s="2"/>
      <c r="F7" s="2"/>
      <c r="G7" s="2"/>
      <c r="H7" s="2"/>
      <c r="I7" s="2"/>
      <c r="J7" s="2"/>
    </row>
    <row r="8" spans="1:10" x14ac:dyDescent="0.25">
      <c r="A8" s="2" t="s">
        <v>2</v>
      </c>
      <c r="B8" s="2"/>
      <c r="C8" s="3">
        <v>850.04</v>
      </c>
      <c r="D8" s="2"/>
      <c r="E8" s="2"/>
      <c r="F8" s="2"/>
      <c r="G8" s="2"/>
      <c r="H8" s="2"/>
      <c r="I8" s="2"/>
      <c r="J8" s="2"/>
    </row>
    <row r="9" spans="1:10" x14ac:dyDescent="0.25">
      <c r="A9" s="14" t="s">
        <v>56</v>
      </c>
      <c r="B9" s="14"/>
      <c r="C9" s="15">
        <v>0</v>
      </c>
      <c r="D9" s="2"/>
      <c r="E9" s="2"/>
      <c r="F9" s="2"/>
      <c r="G9" s="2"/>
      <c r="H9" s="2"/>
      <c r="I9" s="2"/>
      <c r="J9" s="2"/>
    </row>
    <row r="10" spans="1:10" x14ac:dyDescent="0.25">
      <c r="A10" s="2"/>
      <c r="B10" s="2"/>
      <c r="C10" s="3"/>
      <c r="D10" s="2"/>
      <c r="E10" s="2"/>
      <c r="F10" s="2"/>
      <c r="G10" s="2"/>
      <c r="H10" s="2"/>
      <c r="I10" s="2"/>
      <c r="J10" s="2"/>
    </row>
    <row r="11" spans="1:10" x14ac:dyDescent="0.25">
      <c r="A11" s="2"/>
      <c r="B11" s="2"/>
      <c r="C11" s="4"/>
      <c r="D11" s="4" t="s">
        <v>3</v>
      </c>
      <c r="E11" s="4"/>
      <c r="F11" s="4" t="s">
        <v>4</v>
      </c>
      <c r="G11" s="4"/>
      <c r="H11" s="2"/>
      <c r="I11" s="2"/>
      <c r="J11" s="2"/>
    </row>
    <row r="12" spans="1:10" x14ac:dyDescent="0.25">
      <c r="A12" s="5" t="s">
        <v>5</v>
      </c>
      <c r="B12" s="5"/>
      <c r="C12" s="6" t="s">
        <v>6</v>
      </c>
      <c r="D12" s="6" t="s">
        <v>7</v>
      </c>
      <c r="E12" s="6" t="s">
        <v>8</v>
      </c>
      <c r="F12" s="6" t="s">
        <v>9</v>
      </c>
      <c r="G12" s="6" t="s">
        <v>10</v>
      </c>
      <c r="H12" s="2"/>
      <c r="I12" s="2"/>
      <c r="J12" s="2"/>
    </row>
    <row r="13" spans="1:10" x14ac:dyDescent="0.25">
      <c r="A13" s="2" t="s">
        <v>11</v>
      </c>
      <c r="B13" s="2"/>
      <c r="C13" s="16">
        <f>H54+I54+C8+C9</f>
        <v>3216.9930037346139</v>
      </c>
      <c r="D13" s="16">
        <f>SUM(D54:G54)</f>
        <v>1157.1511738320728</v>
      </c>
      <c r="E13" s="16">
        <f>SUM(D54:G54)</f>
        <v>1157.1511738320728</v>
      </c>
      <c r="F13" s="16">
        <f>SUM(D54:G54)+I54+C9</f>
        <v>2312.2295636416839</v>
      </c>
      <c r="G13" s="16">
        <f>SUM(D55:G55)+J55</f>
        <v>1564.0372971239331</v>
      </c>
      <c r="H13" s="2"/>
      <c r="I13" s="2"/>
      <c r="J13" s="2"/>
    </row>
    <row r="14" spans="1:10" x14ac:dyDescent="0.25">
      <c r="A14" s="5" t="s">
        <v>12</v>
      </c>
      <c r="B14" s="5"/>
      <c r="C14" s="17">
        <f>C7</f>
        <v>1271.6864999999998</v>
      </c>
      <c r="D14" s="17">
        <f>H54+C6+C8</f>
        <v>2170.0606378021812</v>
      </c>
      <c r="E14" s="17">
        <f>C6+C8</f>
        <v>958.18602387717783</v>
      </c>
      <c r="F14" s="17">
        <f>C6+C7</f>
        <v>1379.8325238771777</v>
      </c>
      <c r="G14" s="17">
        <f>C6+C7</f>
        <v>1379.8325238771777</v>
      </c>
      <c r="H14" s="2"/>
      <c r="I14" s="2"/>
      <c r="J14" s="2"/>
    </row>
    <row r="15" spans="1:10" x14ac:dyDescent="0.25">
      <c r="A15" s="2" t="s">
        <v>13</v>
      </c>
      <c r="B15" s="2"/>
      <c r="C15" s="18">
        <f>C13-C14</f>
        <v>1945.3065037346141</v>
      </c>
      <c r="D15" s="18">
        <f t="shared" ref="D15:G15" si="0">D13-D14</f>
        <v>-1012.9094639701084</v>
      </c>
      <c r="E15" s="18">
        <f t="shared" si="0"/>
        <v>198.96514995489497</v>
      </c>
      <c r="F15" s="18">
        <f t="shared" si="0"/>
        <v>932.39703976450619</v>
      </c>
      <c r="G15" s="18">
        <f t="shared" si="0"/>
        <v>184.20477324675539</v>
      </c>
      <c r="H15" s="2"/>
      <c r="I15" s="2"/>
      <c r="J15" s="2"/>
    </row>
    <row r="16" spans="1:10" x14ac:dyDescent="0.25">
      <c r="A16" s="2" t="s">
        <v>14</v>
      </c>
      <c r="B16" s="2"/>
      <c r="C16" s="19">
        <f>IFERROR(C13/C14,0)</f>
        <v>2.5297060271809242</v>
      </c>
      <c r="D16" s="19">
        <f t="shared" ref="D16:G16" si="1">IFERROR(D13/D14,0)</f>
        <v>0.5332344883247252</v>
      </c>
      <c r="E16" s="19">
        <f t="shared" si="1"/>
        <v>1.2076477270559716</v>
      </c>
      <c r="F16" s="19">
        <f t="shared" si="1"/>
        <v>1.6757320353230789</v>
      </c>
      <c r="G16" s="19">
        <f t="shared" si="1"/>
        <v>1.1334979209862079</v>
      </c>
      <c r="H16" s="2"/>
      <c r="I16" s="2"/>
      <c r="J16" s="2"/>
    </row>
    <row r="17" spans="1:10" x14ac:dyDescent="0.25">
      <c r="A17" s="2" t="s">
        <v>15</v>
      </c>
      <c r="B17" s="2"/>
      <c r="C17" s="20">
        <f>IFERROR(C14/$B$54,0)</f>
        <v>109.80668273612335</v>
      </c>
      <c r="D17" s="20">
        <f t="shared" ref="D17:F17" si="2">IFERROR(D14/$B$54,0)</f>
        <v>187.37885475177541</v>
      </c>
      <c r="E17" s="20">
        <f t="shared" si="2"/>
        <v>82.736766275390039</v>
      </c>
      <c r="F17" s="20">
        <f t="shared" si="2"/>
        <v>119.1447987993626</v>
      </c>
      <c r="G17" s="20">
        <f>IFERROR(G14/$B$55,0)</f>
        <v>99.231235582546091</v>
      </c>
      <c r="H17" s="2"/>
      <c r="I17" s="2"/>
      <c r="J17" s="2"/>
    </row>
    <row r="18" spans="1:10" x14ac:dyDescent="0.25">
      <c r="A18" s="2" t="s">
        <v>33</v>
      </c>
      <c r="B18" s="2"/>
      <c r="C18" s="11">
        <v>7.4300000000000005E-2</v>
      </c>
      <c r="D18" s="11">
        <v>7.4300000000000005E-2</v>
      </c>
      <c r="E18" s="11">
        <v>7.4300000000000005E-2</v>
      </c>
      <c r="F18" s="11">
        <v>7.4300000000000005E-2</v>
      </c>
      <c r="G18" s="11">
        <v>3.56E-2</v>
      </c>
      <c r="H18" s="2"/>
      <c r="I18" s="2"/>
      <c r="J18" s="2"/>
    </row>
    <row r="19" spans="1:10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2"/>
      <c r="B20" s="4"/>
      <c r="C20" s="4"/>
      <c r="D20" s="4" t="s">
        <v>16</v>
      </c>
      <c r="E20" s="4" t="s">
        <v>16</v>
      </c>
      <c r="F20" s="4" t="s">
        <v>16</v>
      </c>
      <c r="G20" s="4"/>
      <c r="H20" s="4"/>
      <c r="I20" s="4"/>
      <c r="J20" s="4"/>
    </row>
    <row r="21" spans="1:10" x14ac:dyDescent="0.25">
      <c r="A21" s="2"/>
      <c r="B21" s="4" t="s">
        <v>17</v>
      </c>
      <c r="C21" s="4" t="s">
        <v>17</v>
      </c>
      <c r="D21" s="4" t="s">
        <v>18</v>
      </c>
      <c r="E21" s="4" t="s">
        <v>19</v>
      </c>
      <c r="F21" s="4" t="s">
        <v>20</v>
      </c>
      <c r="G21" s="4" t="s">
        <v>16</v>
      </c>
      <c r="H21" s="4"/>
      <c r="I21" s="4"/>
      <c r="J21" s="4"/>
    </row>
    <row r="22" spans="1:10" x14ac:dyDescent="0.25">
      <c r="A22" s="2"/>
      <c r="B22" s="4" t="s">
        <v>21</v>
      </c>
      <c r="C22" s="4" t="s">
        <v>22</v>
      </c>
      <c r="D22" s="4" t="s">
        <v>23</v>
      </c>
      <c r="E22" s="4" t="s">
        <v>23</v>
      </c>
      <c r="F22" s="4" t="s">
        <v>23</v>
      </c>
      <c r="G22" s="4" t="s">
        <v>21</v>
      </c>
      <c r="H22" s="4" t="s">
        <v>24</v>
      </c>
      <c r="I22" s="4" t="s">
        <v>57</v>
      </c>
      <c r="J22" s="4"/>
    </row>
    <row r="23" spans="1:10" x14ac:dyDescent="0.25">
      <c r="A23" s="6" t="s">
        <v>25</v>
      </c>
      <c r="B23" s="6" t="s">
        <v>26</v>
      </c>
      <c r="C23" s="6" t="s">
        <v>27</v>
      </c>
      <c r="D23" s="6" t="s">
        <v>28</v>
      </c>
      <c r="E23" s="6" t="s">
        <v>28</v>
      </c>
      <c r="F23" s="6" t="s">
        <v>28</v>
      </c>
      <c r="G23" s="6" t="s">
        <v>28</v>
      </c>
      <c r="H23" s="6" t="s">
        <v>29</v>
      </c>
      <c r="I23" s="6" t="s">
        <v>58</v>
      </c>
      <c r="J23" s="6" t="s">
        <v>30</v>
      </c>
    </row>
    <row r="24" spans="1:10" x14ac:dyDescent="0.25">
      <c r="A24" s="2">
        <v>1</v>
      </c>
      <c r="B24" s="7">
        <v>1.425580725145408</v>
      </c>
      <c r="C24" s="7">
        <v>4.5626567104005926E-4</v>
      </c>
      <c r="D24" s="3">
        <v>26.6</v>
      </c>
      <c r="E24" s="3">
        <v>3.84</v>
      </c>
      <c r="F24" s="3">
        <v>9.75</v>
      </c>
      <c r="G24" s="3">
        <v>65.89</v>
      </c>
      <c r="H24" s="3">
        <v>126.5</v>
      </c>
      <c r="I24" s="3">
        <v>156.13999999999999</v>
      </c>
      <c r="J24" s="3">
        <v>10.608000000000001</v>
      </c>
    </row>
    <row r="25" spans="1:10" x14ac:dyDescent="0.25">
      <c r="A25" s="2">
        <v>2</v>
      </c>
      <c r="B25" s="7">
        <v>1.425580725145408</v>
      </c>
      <c r="C25" s="7">
        <v>4.5626567104005926E-4</v>
      </c>
      <c r="D25" s="3">
        <v>27.28</v>
      </c>
      <c r="E25" s="3">
        <v>3.94</v>
      </c>
      <c r="F25" s="3">
        <v>10.01</v>
      </c>
      <c r="G25" s="3">
        <v>70.64</v>
      </c>
      <c r="H25" s="3">
        <v>130.80000000000001</v>
      </c>
      <c r="I25" s="3">
        <v>156.13999999999999</v>
      </c>
      <c r="J25" s="3">
        <v>11.187000000000001</v>
      </c>
    </row>
    <row r="26" spans="1:10" x14ac:dyDescent="0.25">
      <c r="A26" s="2">
        <v>3</v>
      </c>
      <c r="B26" s="7">
        <v>1.425580725145408</v>
      </c>
      <c r="C26" s="7">
        <v>4.5626567104005926E-4</v>
      </c>
      <c r="D26" s="3">
        <v>27.96</v>
      </c>
      <c r="E26" s="3">
        <v>4.04</v>
      </c>
      <c r="F26" s="3">
        <v>10.24</v>
      </c>
      <c r="G26" s="3">
        <v>79.599999999999994</v>
      </c>
      <c r="H26" s="3">
        <v>135.24</v>
      </c>
      <c r="I26" s="3">
        <v>156.13999999999999</v>
      </c>
      <c r="J26" s="3">
        <v>12.184000000000001</v>
      </c>
    </row>
    <row r="27" spans="1:10" x14ac:dyDescent="0.25">
      <c r="A27" s="2">
        <v>4</v>
      </c>
      <c r="B27" s="7">
        <v>1.425580725145408</v>
      </c>
      <c r="C27" s="7">
        <v>4.5626567104005926E-4</v>
      </c>
      <c r="D27" s="3">
        <v>28.66</v>
      </c>
      <c r="E27" s="3">
        <v>4.1399999999999997</v>
      </c>
      <c r="F27" s="3">
        <v>10.5</v>
      </c>
      <c r="G27" s="3">
        <v>77.55</v>
      </c>
      <c r="H27" s="3">
        <v>139.85</v>
      </c>
      <c r="I27" s="3">
        <v>156.13999999999999</v>
      </c>
      <c r="J27" s="3">
        <v>12.085000000000001</v>
      </c>
    </row>
    <row r="28" spans="1:10" x14ac:dyDescent="0.25">
      <c r="A28" s="2">
        <v>5</v>
      </c>
      <c r="B28" s="7">
        <v>1.425580725145408</v>
      </c>
      <c r="C28" s="7">
        <v>4.5626567104005926E-4</v>
      </c>
      <c r="D28" s="3">
        <v>29.38</v>
      </c>
      <c r="E28" s="3">
        <v>4.25</v>
      </c>
      <c r="F28" s="3">
        <v>10.78</v>
      </c>
      <c r="G28" s="3">
        <v>107.24</v>
      </c>
      <c r="H28" s="3">
        <v>144.59</v>
      </c>
      <c r="I28" s="3">
        <v>156.13999999999999</v>
      </c>
      <c r="J28" s="3">
        <v>15.164999999999999</v>
      </c>
    </row>
    <row r="29" spans="1:10" x14ac:dyDescent="0.25">
      <c r="A29" s="2">
        <v>6</v>
      </c>
      <c r="B29" s="7">
        <v>1.425580725145408</v>
      </c>
      <c r="C29" s="7">
        <v>4.5626567104005926E-4</v>
      </c>
      <c r="D29" s="3">
        <v>30.12</v>
      </c>
      <c r="E29" s="3">
        <v>4.34</v>
      </c>
      <c r="F29" s="3">
        <v>11.03</v>
      </c>
      <c r="G29" s="3">
        <v>122.64</v>
      </c>
      <c r="H29" s="3">
        <v>149.52000000000001</v>
      </c>
      <c r="I29" s="3">
        <v>156.13999999999999</v>
      </c>
      <c r="J29" s="3">
        <v>16.812999999999999</v>
      </c>
    </row>
    <row r="30" spans="1:10" x14ac:dyDescent="0.25">
      <c r="A30" s="2">
        <v>7</v>
      </c>
      <c r="B30" s="7">
        <v>1.425580725145408</v>
      </c>
      <c r="C30" s="7">
        <v>4.5626567104005926E-4</v>
      </c>
      <c r="D30" s="3">
        <v>30.85</v>
      </c>
      <c r="E30" s="3">
        <v>4.46</v>
      </c>
      <c r="F30" s="3">
        <v>11.32</v>
      </c>
      <c r="G30" s="3">
        <v>113.59</v>
      </c>
      <c r="H30" s="3">
        <v>154.61000000000001</v>
      </c>
      <c r="I30" s="3">
        <v>156.13999999999999</v>
      </c>
      <c r="J30" s="3">
        <v>16.022000000000002</v>
      </c>
    </row>
    <row r="31" spans="1:10" x14ac:dyDescent="0.25">
      <c r="A31" s="2">
        <v>8</v>
      </c>
      <c r="B31" s="7">
        <v>1.425580725145408</v>
      </c>
      <c r="C31" s="7">
        <v>4.5626567104005926E-4</v>
      </c>
      <c r="D31" s="3">
        <v>31.63</v>
      </c>
      <c r="E31" s="3">
        <v>4.5599999999999996</v>
      </c>
      <c r="F31" s="3">
        <v>11.61</v>
      </c>
      <c r="G31" s="3">
        <v>104.96</v>
      </c>
      <c r="H31" s="3">
        <v>159.85</v>
      </c>
      <c r="I31" s="3">
        <v>156.13999999999999</v>
      </c>
      <c r="J31" s="3">
        <v>15.276</v>
      </c>
    </row>
    <row r="32" spans="1:10" x14ac:dyDescent="0.25">
      <c r="A32" s="2">
        <v>9</v>
      </c>
      <c r="B32" s="7">
        <v>1.425580725145408</v>
      </c>
      <c r="C32" s="7">
        <v>4.5626567104005926E-4</v>
      </c>
      <c r="D32" s="3">
        <v>32.43</v>
      </c>
      <c r="E32" s="3">
        <v>4.6900000000000004</v>
      </c>
      <c r="F32" s="3">
        <v>11.89</v>
      </c>
      <c r="G32" s="3">
        <v>107.16</v>
      </c>
      <c r="H32" s="3">
        <v>165.29</v>
      </c>
      <c r="I32" s="3">
        <v>156.13999999999999</v>
      </c>
      <c r="J32" s="3">
        <v>15.616999999999999</v>
      </c>
    </row>
    <row r="33" spans="1:10" x14ac:dyDescent="0.25">
      <c r="A33" s="2">
        <v>10</v>
      </c>
      <c r="B33" s="7">
        <v>1.425580725145408</v>
      </c>
      <c r="C33" s="7">
        <v>4.5626567104005926E-4</v>
      </c>
      <c r="D33" s="3">
        <v>33.229999999999997</v>
      </c>
      <c r="E33" s="3">
        <v>4.79</v>
      </c>
      <c r="F33" s="3">
        <v>12.18</v>
      </c>
      <c r="G33" s="3">
        <v>108.34</v>
      </c>
      <c r="H33" s="3">
        <v>170.9</v>
      </c>
      <c r="I33" s="3">
        <v>156.13999999999999</v>
      </c>
      <c r="J33" s="3">
        <v>15.853999999999999</v>
      </c>
    </row>
    <row r="34" spans="1:10" x14ac:dyDescent="0.25">
      <c r="A34" s="2">
        <v>11</v>
      </c>
      <c r="B34" s="7">
        <v>0.44386072514540814</v>
      </c>
      <c r="C34" s="7">
        <v>3.3905147466867041E-4</v>
      </c>
      <c r="D34" s="3">
        <v>16.98</v>
      </c>
      <c r="E34" s="3">
        <v>2.4500000000000002</v>
      </c>
      <c r="F34" s="3">
        <v>6.22</v>
      </c>
      <c r="G34" s="3">
        <v>38.01</v>
      </c>
      <c r="H34" s="3">
        <v>54.92</v>
      </c>
      <c r="I34" s="3">
        <v>0</v>
      </c>
      <c r="J34" s="3">
        <v>6.3659999999999997</v>
      </c>
    </row>
    <row r="35" spans="1:10" x14ac:dyDescent="0.25">
      <c r="A35" s="2">
        <v>12</v>
      </c>
      <c r="B35" s="7">
        <v>0.44386072514540814</v>
      </c>
      <c r="C35" s="7">
        <v>3.3905147466867041E-4</v>
      </c>
      <c r="D35" s="3">
        <v>17.399999999999999</v>
      </c>
      <c r="E35" s="3">
        <v>2.5099999999999998</v>
      </c>
      <c r="F35" s="3">
        <v>6.38</v>
      </c>
      <c r="G35" s="3">
        <v>39.31</v>
      </c>
      <c r="H35" s="3">
        <v>56.78</v>
      </c>
      <c r="I35" s="3">
        <v>0</v>
      </c>
      <c r="J35" s="3">
        <v>6.56</v>
      </c>
    </row>
    <row r="36" spans="1:10" x14ac:dyDescent="0.25">
      <c r="A36" s="2">
        <v>13</v>
      </c>
      <c r="B36" s="7">
        <v>0.44386072514540814</v>
      </c>
      <c r="C36" s="7">
        <v>3.3905147466867041E-4</v>
      </c>
      <c r="D36" s="3">
        <v>17.84</v>
      </c>
      <c r="E36" s="3">
        <v>2.58</v>
      </c>
      <c r="F36" s="3">
        <v>6.54</v>
      </c>
      <c r="G36" s="3">
        <v>42.02</v>
      </c>
      <c r="H36" s="3">
        <v>58.72</v>
      </c>
      <c r="I36" s="3">
        <v>0</v>
      </c>
      <c r="J36" s="3">
        <v>6.8980000000000006</v>
      </c>
    </row>
    <row r="37" spans="1:10" x14ac:dyDescent="0.25">
      <c r="A37" s="2">
        <v>14</v>
      </c>
      <c r="B37" s="7">
        <v>0.23650072514540815</v>
      </c>
      <c r="C37" s="7">
        <v>3.1429336058362459E-4</v>
      </c>
      <c r="D37" s="3">
        <v>14.4</v>
      </c>
      <c r="E37" s="3">
        <v>2.08</v>
      </c>
      <c r="F37" s="3">
        <v>5.28</v>
      </c>
      <c r="G37" s="3">
        <v>21.32</v>
      </c>
      <c r="H37" s="3">
        <v>32.270000000000003</v>
      </c>
      <c r="I37" s="3">
        <v>0</v>
      </c>
      <c r="J37" s="3">
        <v>4.3079999999999998</v>
      </c>
    </row>
    <row r="38" spans="1:10" x14ac:dyDescent="0.25">
      <c r="A38" s="2">
        <v>15</v>
      </c>
      <c r="B38" s="7">
        <v>0.23650072514540815</v>
      </c>
      <c r="C38" s="7">
        <v>3.1429336058362459E-4</v>
      </c>
      <c r="D38" s="3">
        <v>14.76</v>
      </c>
      <c r="E38" s="3">
        <v>2.13</v>
      </c>
      <c r="F38" s="3">
        <v>5.41</v>
      </c>
      <c r="G38" s="3">
        <v>21.09</v>
      </c>
      <c r="H38" s="3">
        <v>33.369999999999997</v>
      </c>
      <c r="I38" s="3">
        <v>0</v>
      </c>
      <c r="J38" s="3">
        <v>4.3390000000000004</v>
      </c>
    </row>
    <row r="39" spans="1:10" x14ac:dyDescent="0.25">
      <c r="A39" s="2">
        <v>16</v>
      </c>
      <c r="B39" s="7">
        <v>0.16746812914540815</v>
      </c>
      <c r="C39" s="7">
        <v>2.2255374087078018E-4</v>
      </c>
      <c r="D39" s="3">
        <v>0</v>
      </c>
      <c r="E39" s="3">
        <v>0</v>
      </c>
      <c r="F39" s="3">
        <v>0</v>
      </c>
      <c r="G39" s="3">
        <v>14.15</v>
      </c>
      <c r="H39" s="3">
        <v>24</v>
      </c>
      <c r="I39" s="3">
        <v>0</v>
      </c>
      <c r="J39" s="3">
        <v>1.415</v>
      </c>
    </row>
    <row r="40" spans="1:10" x14ac:dyDescent="0.25">
      <c r="A40" s="2">
        <v>17</v>
      </c>
      <c r="B40" s="7">
        <v>0.16746812914540815</v>
      </c>
      <c r="C40" s="7">
        <v>2.2255374087078018E-4</v>
      </c>
      <c r="D40" s="3">
        <v>0</v>
      </c>
      <c r="E40" s="3">
        <v>0</v>
      </c>
      <c r="F40" s="3">
        <v>0</v>
      </c>
      <c r="G40" s="3">
        <v>14.05</v>
      </c>
      <c r="H40" s="3">
        <v>24.81</v>
      </c>
      <c r="I40" s="3">
        <v>0</v>
      </c>
      <c r="J40" s="3">
        <v>1.4050000000000002</v>
      </c>
    </row>
    <row r="41" spans="1:10" x14ac:dyDescent="0.25">
      <c r="A41" s="2">
        <v>18</v>
      </c>
      <c r="B41" s="7">
        <v>0.16746812914540815</v>
      </c>
      <c r="C41" s="7">
        <v>2.2255374087078018E-4</v>
      </c>
      <c r="D41" s="3">
        <v>0</v>
      </c>
      <c r="E41" s="3">
        <v>0</v>
      </c>
      <c r="F41" s="3">
        <v>0</v>
      </c>
      <c r="G41" s="3">
        <v>14.53</v>
      </c>
      <c r="H41" s="3">
        <v>25.66</v>
      </c>
      <c r="I41" s="3">
        <v>0</v>
      </c>
      <c r="J41" s="3">
        <v>1.4530000000000001</v>
      </c>
    </row>
    <row r="42" spans="1:10" x14ac:dyDescent="0.25">
      <c r="A42" s="2">
        <v>19</v>
      </c>
      <c r="B42" s="7">
        <v>0.16746812914540815</v>
      </c>
      <c r="C42" s="7">
        <v>2.2255374087078018E-4</v>
      </c>
      <c r="D42" s="3">
        <v>0</v>
      </c>
      <c r="E42" s="3">
        <v>0</v>
      </c>
      <c r="F42" s="3">
        <v>0</v>
      </c>
      <c r="G42" s="3">
        <v>14.96</v>
      </c>
      <c r="H42" s="3">
        <v>26.53</v>
      </c>
      <c r="I42" s="3">
        <v>0</v>
      </c>
      <c r="J42" s="3">
        <v>1.4960000000000002</v>
      </c>
    </row>
    <row r="43" spans="1:10" x14ac:dyDescent="0.25">
      <c r="A43" s="2">
        <v>20</v>
      </c>
      <c r="B43" s="7">
        <v>0.16746812914540815</v>
      </c>
      <c r="C43" s="7">
        <v>2.2255374087078018E-4</v>
      </c>
      <c r="D43" s="3">
        <v>0</v>
      </c>
      <c r="E43" s="3">
        <v>0</v>
      </c>
      <c r="F43" s="3">
        <v>0</v>
      </c>
      <c r="G43" s="3">
        <v>15.41</v>
      </c>
      <c r="H43" s="3">
        <v>27.43</v>
      </c>
      <c r="I43" s="3">
        <v>0</v>
      </c>
      <c r="J43" s="3">
        <v>1.5410000000000001</v>
      </c>
    </row>
    <row r="44" spans="1:10" x14ac:dyDescent="0.25">
      <c r="A44" s="2">
        <v>21</v>
      </c>
      <c r="B44" s="7">
        <v>0</v>
      </c>
      <c r="C44" s="7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x14ac:dyDescent="0.25">
      <c r="A45" s="2">
        <v>22</v>
      </c>
      <c r="B45" s="7">
        <v>0</v>
      </c>
      <c r="C45" s="7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x14ac:dyDescent="0.25">
      <c r="A46" s="2">
        <v>23</v>
      </c>
      <c r="B46" s="7">
        <v>0</v>
      </c>
      <c r="C46" s="7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x14ac:dyDescent="0.25">
      <c r="A47" s="2">
        <v>24</v>
      </c>
      <c r="B47" s="7">
        <v>0</v>
      </c>
      <c r="C47" s="7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x14ac:dyDescent="0.25">
      <c r="A48" s="2">
        <v>25</v>
      </c>
      <c r="B48" s="7">
        <v>0</v>
      </c>
      <c r="C48" s="7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x14ac:dyDescent="0.25">
      <c r="A49" s="2">
        <v>26</v>
      </c>
      <c r="B49" s="7">
        <v>0</v>
      </c>
      <c r="C49" s="7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x14ac:dyDescent="0.25">
      <c r="A50" s="2">
        <v>27</v>
      </c>
      <c r="B50" s="7">
        <v>0</v>
      </c>
      <c r="C50" s="7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x14ac:dyDescent="0.25">
      <c r="A51" s="2">
        <v>28</v>
      </c>
      <c r="B51" s="7">
        <v>0</v>
      </c>
      <c r="C51" s="7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x14ac:dyDescent="0.25">
      <c r="A52" s="2">
        <v>29</v>
      </c>
      <c r="B52" s="7">
        <v>0</v>
      </c>
      <c r="C52" s="7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x14ac:dyDescent="0.25">
      <c r="A53" s="5">
        <v>30</v>
      </c>
      <c r="B53" s="8">
        <v>0</v>
      </c>
      <c r="C53" s="8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</row>
    <row r="54" spans="1:10" x14ac:dyDescent="0.25">
      <c r="A54" s="4" t="s">
        <v>31</v>
      </c>
      <c r="B54" s="7">
        <f>B24+NPV($F$18,B25:B53)</f>
        <v>11.581139401651829</v>
      </c>
      <c r="C54" s="7">
        <f t="shared" ref="C54:J54" si="3">C24+NPV($F$18,C25:C53)</f>
        <v>4.4082767806382936E-3</v>
      </c>
      <c r="D54" s="3">
        <f t="shared" si="3"/>
        <v>252.20841590751888</v>
      </c>
      <c r="E54" s="3">
        <f t="shared" si="3"/>
        <v>36.419006237848976</v>
      </c>
      <c r="F54" s="3">
        <f t="shared" si="3"/>
        <v>92.464070369967274</v>
      </c>
      <c r="G54" s="3">
        <f t="shared" si="3"/>
        <v>776.05968131673762</v>
      </c>
      <c r="H54" s="3">
        <f t="shared" si="3"/>
        <v>1211.8746139250031</v>
      </c>
      <c r="I54" s="3">
        <f t="shared" si="3"/>
        <v>1155.0783898096108</v>
      </c>
      <c r="J54" s="3">
        <f t="shared" si="3"/>
        <v>115.71511738320729</v>
      </c>
    </row>
    <row r="55" spans="1:10" x14ac:dyDescent="0.25">
      <c r="A55" s="4" t="s">
        <v>32</v>
      </c>
      <c r="B55" s="7">
        <f>B24+NPV($G$18,B25:B53)</f>
        <v>13.905223650363155</v>
      </c>
      <c r="C55" s="7">
        <f t="shared" ref="C55:J55" si="4">C24+NPV($G$18,C25:C53)</f>
        <v>5.617121495045993E-3</v>
      </c>
      <c r="D55" s="3">
        <f t="shared" si="4"/>
        <v>307.90439490878913</v>
      </c>
      <c r="E55" s="3">
        <f t="shared" si="4"/>
        <v>44.460343453749999</v>
      </c>
      <c r="F55" s="3">
        <f t="shared" si="4"/>
        <v>112.88381654178183</v>
      </c>
      <c r="G55" s="3">
        <f t="shared" si="4"/>
        <v>956.60353339016376</v>
      </c>
      <c r="H55" s="3">
        <f t="shared" si="4"/>
        <v>1483.8682700484576</v>
      </c>
      <c r="I55" s="3">
        <f t="shared" si="4"/>
        <v>1340.7255697094829</v>
      </c>
      <c r="J55" s="3">
        <f t="shared" si="4"/>
        <v>142.18520882944847</v>
      </c>
    </row>
  </sheetData>
  <pageMargins left="0.7" right="0.7" top="0.75" bottom="0.75" header="0.3" footer="0.3"/>
  <pageSetup scale="60" orientation="portrait" r:id="rId1"/>
  <headerFooter>
    <oddHeader>&amp;RMidAmerican Energy  Company
South Dakota Energy Efficiency
2017 Annual Report
Annual Program Results
Exhibit D</oddHeader>
    <oddFooter>&amp;L&amp;A&amp;CPage &amp;P of &amp;N&amp;RExhibit 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L54"/>
  <sheetViews>
    <sheetView zoomScale="80" zoomScaleNormal="80" zoomScaleSheetLayoutView="70" workbookViewId="0"/>
  </sheetViews>
  <sheetFormatPr defaultRowHeight="15" x14ac:dyDescent="0.25"/>
  <cols>
    <col min="1" max="1" width="11.28515625" customWidth="1"/>
    <col min="2" max="2" width="15.140625" customWidth="1"/>
    <col min="3" max="3" width="15.85546875" customWidth="1"/>
    <col min="4" max="7" width="15.140625" customWidth="1"/>
    <col min="8" max="8" width="15.85546875" customWidth="1"/>
    <col min="9" max="9" width="16" customWidth="1"/>
    <col min="10" max="10" width="14.7109375" customWidth="1"/>
    <col min="11" max="11" width="14.42578125" customWidth="1"/>
    <col min="12" max="12" width="13.140625" customWidth="1"/>
  </cols>
  <sheetData>
    <row r="1" spans="1:12" ht="18" x14ac:dyDescent="0.25">
      <c r="A1" s="10" t="s">
        <v>34</v>
      </c>
      <c r="B1" s="1"/>
      <c r="C1" s="1"/>
    </row>
    <row r="2" spans="1:12" ht="18" x14ac:dyDescent="0.25">
      <c r="A2" s="10" t="s">
        <v>35</v>
      </c>
      <c r="B2" s="1"/>
      <c r="C2" s="1"/>
    </row>
    <row r="3" spans="1:12" ht="18" x14ac:dyDescent="0.25">
      <c r="A3" s="10" t="s">
        <v>37</v>
      </c>
      <c r="B3" s="1"/>
      <c r="C3" s="1"/>
    </row>
    <row r="4" spans="1:12" ht="18" x14ac:dyDescent="0.25">
      <c r="A4" s="10" t="s">
        <v>50</v>
      </c>
      <c r="B4" s="1"/>
      <c r="C4" s="1"/>
    </row>
    <row r="6" spans="1:12" x14ac:dyDescent="0.25">
      <c r="A6" s="14" t="s">
        <v>0</v>
      </c>
      <c r="B6" s="14"/>
      <c r="C6" s="15">
        <v>2131.2209221534831</v>
      </c>
      <c r="D6" s="14"/>
      <c r="E6" s="14"/>
      <c r="F6" s="14"/>
      <c r="G6" s="14"/>
      <c r="H6" s="14"/>
      <c r="I6" s="14"/>
      <c r="J6" s="14"/>
      <c r="K6" s="14"/>
      <c r="L6" s="14"/>
    </row>
    <row r="7" spans="1:12" x14ac:dyDescent="0.25">
      <c r="A7" s="14" t="s">
        <v>62</v>
      </c>
      <c r="B7" s="14"/>
      <c r="C7" s="15">
        <v>4384.8</v>
      </c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25">
      <c r="A8" s="14" t="s">
        <v>1</v>
      </c>
      <c r="B8" s="14"/>
      <c r="C8" s="15">
        <v>6937.5</v>
      </c>
      <c r="D8" s="14"/>
      <c r="E8" s="14"/>
      <c r="F8" s="14"/>
      <c r="G8" s="14"/>
      <c r="H8" s="14"/>
      <c r="I8" s="14"/>
      <c r="J8" s="14"/>
      <c r="K8" s="14"/>
      <c r="L8" s="14"/>
    </row>
    <row r="9" spans="1:12" x14ac:dyDescent="0.25">
      <c r="A9" s="14" t="s">
        <v>2</v>
      </c>
      <c r="B9" s="14"/>
      <c r="C9" s="15">
        <v>6937.5</v>
      </c>
      <c r="D9" s="14"/>
      <c r="E9" s="14"/>
      <c r="F9" s="14"/>
      <c r="G9" s="21"/>
      <c r="H9" s="14"/>
      <c r="I9" s="14"/>
      <c r="J9" s="14"/>
      <c r="K9" s="14"/>
      <c r="L9" s="14"/>
    </row>
    <row r="10" spans="1:12" x14ac:dyDescent="0.25">
      <c r="A10" s="14" t="s">
        <v>56</v>
      </c>
      <c r="B10" s="14"/>
      <c r="C10" s="25">
        <v>0</v>
      </c>
      <c r="D10" s="14"/>
      <c r="E10" s="14"/>
      <c r="F10" s="14"/>
      <c r="G10" s="14"/>
      <c r="H10" s="14"/>
      <c r="I10" s="14"/>
      <c r="J10" s="14"/>
      <c r="K10" s="14"/>
      <c r="L10" s="14"/>
    </row>
    <row r="11" spans="1:12" x14ac:dyDescent="0.25">
      <c r="A11" s="14"/>
      <c r="B11" s="14"/>
      <c r="C11" s="21"/>
      <c r="D11" s="21" t="s">
        <v>3</v>
      </c>
      <c r="E11" s="21"/>
      <c r="F11" s="21" t="s">
        <v>4</v>
      </c>
      <c r="G11" s="21"/>
      <c r="H11" s="14"/>
      <c r="I11" s="14"/>
      <c r="J11" s="14"/>
      <c r="K11" s="14"/>
      <c r="L11" s="14"/>
    </row>
    <row r="12" spans="1:12" x14ac:dyDescent="0.25">
      <c r="A12" s="26" t="s">
        <v>5</v>
      </c>
      <c r="B12" s="26"/>
      <c r="C12" s="22" t="s">
        <v>6</v>
      </c>
      <c r="D12" s="22" t="s">
        <v>7</v>
      </c>
      <c r="E12" s="22" t="s">
        <v>8</v>
      </c>
      <c r="F12" s="22" t="s">
        <v>9</v>
      </c>
      <c r="G12" s="22" t="s">
        <v>10</v>
      </c>
      <c r="H12" s="14"/>
      <c r="I12" s="14"/>
      <c r="J12" s="14"/>
      <c r="K12" s="14"/>
      <c r="L12" s="14"/>
    </row>
    <row r="13" spans="1:12" x14ac:dyDescent="0.25">
      <c r="A13" s="14" t="s">
        <v>11</v>
      </c>
      <c r="B13" s="14"/>
      <c r="C13" s="16">
        <f>H53+I53+C9+C10</f>
        <v>7089.93</v>
      </c>
      <c r="D13" s="16">
        <f>SUM(D53:G53)</f>
        <v>33356.67</v>
      </c>
      <c r="E13" s="16">
        <f>SUM(D53:G53)</f>
        <v>33356.67</v>
      </c>
      <c r="F13" s="16">
        <f>SUM(D53:G53)+I53+C10</f>
        <v>33356.67</v>
      </c>
      <c r="G13" s="16">
        <f>SUM(D54:G54)+J54</f>
        <v>36692.337</v>
      </c>
      <c r="H13" s="14"/>
      <c r="I13" s="14"/>
      <c r="J13" s="14"/>
      <c r="K13" s="14"/>
      <c r="L13" s="14"/>
    </row>
    <row r="14" spans="1:12" x14ac:dyDescent="0.25">
      <c r="A14" s="26" t="s">
        <v>12</v>
      </c>
      <c r="B14" s="26"/>
      <c r="C14" s="17">
        <f>C8</f>
        <v>6937.5</v>
      </c>
      <c r="D14" s="17">
        <f>H53+C6+C9+K53+L53</f>
        <v>98093.9613439979</v>
      </c>
      <c r="E14" s="17">
        <f>C6+C9+K53+L53</f>
        <v>97941.531343997893</v>
      </c>
      <c r="F14" s="17">
        <f>C6+C8+K53</f>
        <v>31866.444170732539</v>
      </c>
      <c r="G14" s="17">
        <f>C6+C8+K54</f>
        <v>37876.519332146723</v>
      </c>
      <c r="H14" s="14"/>
      <c r="I14" s="14"/>
      <c r="J14" s="14"/>
      <c r="K14" s="14"/>
      <c r="L14" s="14"/>
    </row>
    <row r="15" spans="1:12" x14ac:dyDescent="0.25">
      <c r="A15" s="27" t="s">
        <v>13</v>
      </c>
      <c r="B15" s="27"/>
      <c r="C15" s="18">
        <f>C13-C14</f>
        <v>152.43000000000029</v>
      </c>
      <c r="D15" s="18">
        <f t="shared" ref="D15:G15" si="0">D13-D14</f>
        <v>-64737.291343997902</v>
      </c>
      <c r="E15" s="18">
        <f t="shared" si="0"/>
        <v>-64584.861343997894</v>
      </c>
      <c r="F15" s="18">
        <f t="shared" si="0"/>
        <v>1490.2258292674596</v>
      </c>
      <c r="G15" s="18">
        <f t="shared" si="0"/>
        <v>-1184.1823321467236</v>
      </c>
      <c r="H15" s="14"/>
      <c r="I15" s="14"/>
      <c r="J15" s="14"/>
      <c r="K15" s="14"/>
      <c r="L15" s="14"/>
    </row>
    <row r="16" spans="1:12" x14ac:dyDescent="0.25">
      <c r="A16" s="14" t="s">
        <v>14</v>
      </c>
      <c r="B16" s="14"/>
      <c r="C16" s="19">
        <f>IF(C14&gt;0,C13/C14,0)</f>
        <v>1.0219718918918919</v>
      </c>
      <c r="D16" s="19">
        <f>D13/D14</f>
        <v>0.34004814917224263</v>
      </c>
      <c r="E16" s="19">
        <f>E13/E14</f>
        <v>0.34057737858766063</v>
      </c>
      <c r="F16" s="19">
        <f>F13/F14</f>
        <v>1.0467647353838163</v>
      </c>
      <c r="G16" s="19">
        <f>G13/G14</f>
        <v>0.96873571402476577</v>
      </c>
      <c r="H16" s="14"/>
      <c r="I16" s="14"/>
      <c r="J16" s="14"/>
      <c r="K16" s="14"/>
      <c r="L16" s="14"/>
    </row>
    <row r="17" spans="1:12" x14ac:dyDescent="0.25">
      <c r="A17" s="14" t="s">
        <v>55</v>
      </c>
      <c r="B17" s="14"/>
      <c r="C17" s="20">
        <f>IFERROR(C14/C53/1000,0)</f>
        <v>36.146094794338694</v>
      </c>
      <c r="D17" s="20">
        <f>IFERROR(D14/D53/1000,0)</f>
        <v>4.4880088825038269E-3</v>
      </c>
      <c r="E17" s="20">
        <f>IFERROR(E14/E53/1000,0)</f>
        <v>3.102832592348469E-2</v>
      </c>
      <c r="F17" s="20">
        <f>IFERROR(F14/F53/1000,0)</f>
        <v>3.9762873741262346E-3</v>
      </c>
      <c r="G17" s="20">
        <f>IFERROR(G14/G53/1000,0)</f>
        <v>0.11508072595067823</v>
      </c>
      <c r="H17" s="14"/>
      <c r="I17" s="14"/>
      <c r="J17" s="14"/>
      <c r="K17" s="14"/>
      <c r="L17" s="14"/>
    </row>
    <row r="18" spans="1:12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1:12" x14ac:dyDescent="0.25">
      <c r="A19" s="14"/>
      <c r="B19" s="14"/>
      <c r="C19" s="14"/>
      <c r="D19" s="21" t="s">
        <v>16</v>
      </c>
      <c r="E19" s="21" t="s">
        <v>16</v>
      </c>
      <c r="F19" s="21" t="s">
        <v>16</v>
      </c>
      <c r="G19" s="21"/>
      <c r="H19" s="21"/>
      <c r="I19" s="21"/>
      <c r="J19" s="21"/>
      <c r="K19" s="34" t="s">
        <v>63</v>
      </c>
      <c r="L19" s="35"/>
    </row>
    <row r="20" spans="1:12" x14ac:dyDescent="0.25">
      <c r="A20" s="14"/>
      <c r="B20" s="21" t="s">
        <v>17</v>
      </c>
      <c r="C20" s="21" t="s">
        <v>17</v>
      </c>
      <c r="D20" s="21" t="s">
        <v>18</v>
      </c>
      <c r="E20" s="21" t="s">
        <v>19</v>
      </c>
      <c r="F20" s="21" t="s">
        <v>20</v>
      </c>
      <c r="G20" s="21" t="s">
        <v>16</v>
      </c>
      <c r="H20" s="21"/>
      <c r="I20" s="21"/>
      <c r="J20" s="21"/>
      <c r="K20" s="34" t="s">
        <v>51</v>
      </c>
      <c r="L20" s="34" t="s">
        <v>63</v>
      </c>
    </row>
    <row r="21" spans="1:12" x14ac:dyDescent="0.25">
      <c r="A21" s="14"/>
      <c r="B21" s="21" t="s">
        <v>21</v>
      </c>
      <c r="C21" s="21" t="s">
        <v>22</v>
      </c>
      <c r="D21" s="21" t="s">
        <v>23</v>
      </c>
      <c r="E21" s="21" t="s">
        <v>23</v>
      </c>
      <c r="F21" s="21" t="s">
        <v>23</v>
      </c>
      <c r="G21" s="21" t="s">
        <v>21</v>
      </c>
      <c r="H21" s="21" t="s">
        <v>24</v>
      </c>
      <c r="I21" s="21" t="s">
        <v>57</v>
      </c>
      <c r="J21" s="21"/>
      <c r="K21" s="36" t="s">
        <v>52</v>
      </c>
      <c r="L21" s="36" t="s">
        <v>51</v>
      </c>
    </row>
    <row r="22" spans="1:12" x14ac:dyDescent="0.25">
      <c r="A22" s="13" t="s">
        <v>25</v>
      </c>
      <c r="B22" s="13" t="s">
        <v>26</v>
      </c>
      <c r="C22" s="13" t="s">
        <v>27</v>
      </c>
      <c r="D22" s="22" t="s">
        <v>28</v>
      </c>
      <c r="E22" s="22" t="s">
        <v>28</v>
      </c>
      <c r="F22" s="22" t="s">
        <v>28</v>
      </c>
      <c r="G22" s="22" t="s">
        <v>28</v>
      </c>
      <c r="H22" s="22" t="s">
        <v>29</v>
      </c>
      <c r="I22" s="22" t="s">
        <v>58</v>
      </c>
      <c r="J22" s="22" t="s">
        <v>30</v>
      </c>
      <c r="K22" s="37" t="s">
        <v>53</v>
      </c>
      <c r="L22" s="37" t="s">
        <v>54</v>
      </c>
    </row>
    <row r="23" spans="1:12" x14ac:dyDescent="0.25">
      <c r="A23" s="14">
        <v>1</v>
      </c>
      <c r="B23" s="28">
        <v>1.635808409581738</v>
      </c>
      <c r="C23" s="28">
        <v>0.19192944741257556</v>
      </c>
      <c r="D23" s="15">
        <v>21856.9</v>
      </c>
      <c r="E23" s="15">
        <v>3156.52</v>
      </c>
      <c r="F23" s="15">
        <v>8014.12</v>
      </c>
      <c r="G23" s="15">
        <v>329.13</v>
      </c>
      <c r="H23" s="15">
        <v>152.43</v>
      </c>
      <c r="I23" s="15">
        <v>0</v>
      </c>
      <c r="J23" s="15">
        <v>3335.6669999999999</v>
      </c>
      <c r="K23" s="3">
        <v>2131.2209221534831</v>
      </c>
      <c r="L23" s="3">
        <v>6937.5</v>
      </c>
    </row>
    <row r="24" spans="1:12" x14ac:dyDescent="0.25">
      <c r="A24" s="14">
        <v>2</v>
      </c>
      <c r="B24" s="28">
        <v>0</v>
      </c>
      <c r="C24" s="28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3">
        <v>2173.8453405965529</v>
      </c>
      <c r="L24" s="3">
        <v>6937.5</v>
      </c>
    </row>
    <row r="25" spans="1:12" x14ac:dyDescent="0.25">
      <c r="A25" s="14">
        <v>3</v>
      </c>
      <c r="B25" s="28">
        <v>0</v>
      </c>
      <c r="C25" s="28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3">
        <v>2217.3222474084841</v>
      </c>
      <c r="L25" s="3">
        <v>6937.5</v>
      </c>
    </row>
    <row r="26" spans="1:12" x14ac:dyDescent="0.25">
      <c r="A26" s="14">
        <v>4</v>
      </c>
      <c r="B26" s="28">
        <v>0</v>
      </c>
      <c r="C26" s="28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3">
        <v>2261.668692356654</v>
      </c>
      <c r="L26" s="3">
        <v>6937.5</v>
      </c>
    </row>
    <row r="27" spans="1:12" x14ac:dyDescent="0.25">
      <c r="A27" s="14">
        <v>5</v>
      </c>
      <c r="B27" s="28">
        <v>0</v>
      </c>
      <c r="C27" s="28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3">
        <v>2306.9020662037869</v>
      </c>
      <c r="L27" s="3">
        <v>6937.5</v>
      </c>
    </row>
    <row r="28" spans="1:12" x14ac:dyDescent="0.25">
      <c r="A28" s="14">
        <v>6</v>
      </c>
      <c r="B28" s="28">
        <v>0</v>
      </c>
      <c r="C28" s="28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3">
        <v>2353.0401075278628</v>
      </c>
      <c r="L28" s="3">
        <v>6937.5</v>
      </c>
    </row>
    <row r="29" spans="1:12" x14ac:dyDescent="0.25">
      <c r="A29" s="14">
        <v>7</v>
      </c>
      <c r="B29" s="28">
        <v>0</v>
      </c>
      <c r="C29" s="28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3">
        <v>2400.1009096784201</v>
      </c>
      <c r="L29" s="3">
        <v>6937.5</v>
      </c>
    </row>
    <row r="30" spans="1:12" x14ac:dyDescent="0.25">
      <c r="A30" s="14">
        <v>8</v>
      </c>
      <c r="B30" s="28">
        <v>0</v>
      </c>
      <c r="C30" s="28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3">
        <v>2448.1029278719884</v>
      </c>
      <c r="L30" s="3">
        <v>6937.5</v>
      </c>
    </row>
    <row r="31" spans="1:12" x14ac:dyDescent="0.25">
      <c r="A31" s="14">
        <v>9</v>
      </c>
      <c r="B31" s="28">
        <v>0</v>
      </c>
      <c r="C31" s="28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3">
        <v>2497.0649864294282</v>
      </c>
      <c r="L31" s="3">
        <v>6937.5</v>
      </c>
    </row>
    <row r="32" spans="1:12" x14ac:dyDescent="0.25">
      <c r="A32" s="14">
        <v>10</v>
      </c>
      <c r="B32" s="28">
        <v>0</v>
      </c>
      <c r="C32" s="28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3">
        <v>2547.0062861580168</v>
      </c>
      <c r="L32" s="3">
        <v>6937.5</v>
      </c>
    </row>
    <row r="33" spans="1:12" x14ac:dyDescent="0.25">
      <c r="A33" s="14">
        <v>11</v>
      </c>
      <c r="B33" s="28">
        <v>0</v>
      </c>
      <c r="C33" s="28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3">
        <v>2597.946411881177</v>
      </c>
      <c r="L33" s="3">
        <v>6937.5</v>
      </c>
    </row>
    <row r="34" spans="1:12" x14ac:dyDescent="0.25">
      <c r="A34" s="14">
        <v>12</v>
      </c>
      <c r="B34" s="28">
        <v>0</v>
      </c>
      <c r="C34" s="28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3">
        <v>2649.9053401188007</v>
      </c>
      <c r="L34" s="3">
        <v>6937.5</v>
      </c>
    </row>
    <row r="35" spans="1:12" x14ac:dyDescent="0.25">
      <c r="A35" s="14">
        <v>13</v>
      </c>
      <c r="B35" s="28">
        <v>0</v>
      </c>
      <c r="C35" s="28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3">
        <v>2702.903446921177</v>
      </c>
      <c r="L35" s="3">
        <v>6937.5</v>
      </c>
    </row>
    <row r="36" spans="1:12" x14ac:dyDescent="0.25">
      <c r="A36" s="14">
        <v>14</v>
      </c>
      <c r="B36" s="28">
        <v>0</v>
      </c>
      <c r="C36" s="28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3">
        <v>2756.9615158596007</v>
      </c>
      <c r="L36" s="3">
        <v>6937.5</v>
      </c>
    </row>
    <row r="37" spans="1:12" x14ac:dyDescent="0.25">
      <c r="A37" s="14">
        <v>15</v>
      </c>
      <c r="B37" s="28">
        <v>0</v>
      </c>
      <c r="C37" s="28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3">
        <v>2812.1007461767927</v>
      </c>
      <c r="L37" s="3">
        <v>6937.5</v>
      </c>
    </row>
    <row r="38" spans="1:12" x14ac:dyDescent="0.25">
      <c r="A38" s="14">
        <v>16</v>
      </c>
      <c r="B38" s="28">
        <v>0</v>
      </c>
      <c r="C38" s="28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3">
        <v>0</v>
      </c>
      <c r="L38" s="3">
        <v>0</v>
      </c>
    </row>
    <row r="39" spans="1:12" x14ac:dyDescent="0.25">
      <c r="A39" s="14">
        <v>17</v>
      </c>
      <c r="B39" s="28">
        <v>0</v>
      </c>
      <c r="C39" s="28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3">
        <v>0</v>
      </c>
      <c r="L39" s="3">
        <v>0</v>
      </c>
    </row>
    <row r="40" spans="1:12" x14ac:dyDescent="0.25">
      <c r="A40" s="14">
        <v>18</v>
      </c>
      <c r="B40" s="28">
        <v>0</v>
      </c>
      <c r="C40" s="28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3">
        <v>0</v>
      </c>
      <c r="L40" s="3">
        <v>0</v>
      </c>
    </row>
    <row r="41" spans="1:12" x14ac:dyDescent="0.25">
      <c r="A41" s="14">
        <v>19</v>
      </c>
      <c r="B41" s="28">
        <v>0</v>
      </c>
      <c r="C41" s="28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3">
        <v>0</v>
      </c>
      <c r="L41" s="3">
        <v>0</v>
      </c>
    </row>
    <row r="42" spans="1:12" x14ac:dyDescent="0.25">
      <c r="A42" s="14">
        <v>20</v>
      </c>
      <c r="B42" s="28">
        <v>0</v>
      </c>
      <c r="C42" s="28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3">
        <v>0</v>
      </c>
      <c r="L42" s="3">
        <v>0</v>
      </c>
    </row>
    <row r="43" spans="1:12" x14ac:dyDescent="0.25">
      <c r="A43" s="14">
        <v>21</v>
      </c>
      <c r="B43" s="28">
        <v>0</v>
      </c>
      <c r="C43" s="28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3">
        <v>0</v>
      </c>
      <c r="L43" s="3">
        <v>0</v>
      </c>
    </row>
    <row r="44" spans="1:12" x14ac:dyDescent="0.25">
      <c r="A44" s="14">
        <v>22</v>
      </c>
      <c r="B44" s="28">
        <v>0</v>
      </c>
      <c r="C44" s="28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3">
        <v>0</v>
      </c>
      <c r="L44" s="3">
        <v>0</v>
      </c>
    </row>
    <row r="45" spans="1:12" x14ac:dyDescent="0.25">
      <c r="A45" s="14">
        <v>23</v>
      </c>
      <c r="B45" s="28">
        <v>0</v>
      </c>
      <c r="C45" s="28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3">
        <v>0</v>
      </c>
      <c r="L45" s="3">
        <v>0</v>
      </c>
    </row>
    <row r="46" spans="1:12" x14ac:dyDescent="0.25">
      <c r="A46" s="14">
        <v>24</v>
      </c>
      <c r="B46" s="28">
        <v>0</v>
      </c>
      <c r="C46" s="28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3">
        <v>0</v>
      </c>
      <c r="L46" s="3">
        <v>0</v>
      </c>
    </row>
    <row r="47" spans="1:12" x14ac:dyDescent="0.25">
      <c r="A47" s="14">
        <v>25</v>
      </c>
      <c r="B47" s="28">
        <v>0</v>
      </c>
      <c r="C47" s="28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3">
        <v>0</v>
      </c>
      <c r="L47" s="3">
        <v>0</v>
      </c>
    </row>
    <row r="48" spans="1:12" x14ac:dyDescent="0.25">
      <c r="A48" s="14">
        <v>26</v>
      </c>
      <c r="B48" s="28">
        <v>0</v>
      </c>
      <c r="C48" s="28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3">
        <v>0</v>
      </c>
      <c r="L48" s="3">
        <v>0</v>
      </c>
    </row>
    <row r="49" spans="1:12" x14ac:dyDescent="0.25">
      <c r="A49" s="14">
        <v>27</v>
      </c>
      <c r="B49" s="28">
        <v>0</v>
      </c>
      <c r="C49" s="28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3">
        <v>0</v>
      </c>
      <c r="L49" s="3">
        <v>0</v>
      </c>
    </row>
    <row r="50" spans="1:12" x14ac:dyDescent="0.25">
      <c r="A50" s="14">
        <v>28</v>
      </c>
      <c r="B50" s="28">
        <v>0</v>
      </c>
      <c r="C50" s="28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3">
        <v>0</v>
      </c>
      <c r="L50" s="3">
        <v>0</v>
      </c>
    </row>
    <row r="51" spans="1:12" x14ac:dyDescent="0.25">
      <c r="A51" s="14">
        <v>29</v>
      </c>
      <c r="B51" s="28">
        <v>0</v>
      </c>
      <c r="C51" s="28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3">
        <v>0</v>
      </c>
      <c r="L51" s="3">
        <v>0</v>
      </c>
    </row>
    <row r="52" spans="1:12" x14ac:dyDescent="0.25">
      <c r="A52" s="26">
        <v>30</v>
      </c>
      <c r="B52" s="28">
        <v>0</v>
      </c>
      <c r="C52" s="29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9">
        <v>0</v>
      </c>
      <c r="L52" s="9">
        <v>0</v>
      </c>
    </row>
    <row r="53" spans="1:12" x14ac:dyDescent="0.25">
      <c r="A53" s="12" t="s">
        <v>31</v>
      </c>
      <c r="B53" s="31">
        <v>1.635808409581738</v>
      </c>
      <c r="C53" s="31">
        <v>0.19192944741257556</v>
      </c>
      <c r="D53" s="32">
        <v>21856.9</v>
      </c>
      <c r="E53" s="32">
        <v>3156.52</v>
      </c>
      <c r="F53" s="32">
        <v>8014.12</v>
      </c>
      <c r="G53" s="32">
        <v>329.13</v>
      </c>
      <c r="H53" s="32">
        <v>152.43</v>
      </c>
      <c r="I53" s="32">
        <v>0</v>
      </c>
      <c r="J53" s="32">
        <v>3335.6669999999999</v>
      </c>
      <c r="K53" s="38">
        <v>22797.723248579056</v>
      </c>
      <c r="L53" s="38">
        <v>66075.087173265361</v>
      </c>
    </row>
    <row r="54" spans="1:12" x14ac:dyDescent="0.25">
      <c r="A54" s="12" t="s">
        <v>32</v>
      </c>
      <c r="B54" s="33">
        <v>1.635808409581738</v>
      </c>
      <c r="C54" s="33">
        <v>0.19192944741257556</v>
      </c>
      <c r="D54" s="15">
        <v>21856.9</v>
      </c>
      <c r="E54" s="15">
        <v>3156.52</v>
      </c>
      <c r="F54" s="15">
        <v>8014.12</v>
      </c>
      <c r="G54" s="15">
        <v>329.13</v>
      </c>
      <c r="H54" s="15">
        <v>152.43</v>
      </c>
      <c r="I54" s="15">
        <v>0</v>
      </c>
      <c r="J54" s="15">
        <v>3335.6669999999999</v>
      </c>
      <c r="K54" s="3">
        <v>28807.798409993236</v>
      </c>
      <c r="L54" s="3">
        <v>82394.574811037295</v>
      </c>
    </row>
  </sheetData>
  <pageMargins left="0.7" right="0.7" top="0.75" bottom="0.75" header="0.3" footer="0.3"/>
  <pageSetup scale="51" orientation="portrait" r:id="rId1"/>
  <headerFooter>
    <oddHeader>&amp;RMidAmerican Energy  Company
South Dakota Energy Efficiency
2017 Annual Report
Annual Program Results
Exhibit D</oddHeader>
    <oddFooter>&amp;L&amp;A&amp;CPage &amp;P of &amp;N&amp;RExhibit 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zoomScale="80" zoomScaleNormal="80" workbookViewId="0"/>
  </sheetViews>
  <sheetFormatPr defaultRowHeight="15" x14ac:dyDescent="0.25"/>
  <cols>
    <col min="1" max="1" width="11.28515625" customWidth="1"/>
    <col min="2" max="2" width="15.140625" customWidth="1"/>
    <col min="3" max="3" width="15.85546875" customWidth="1"/>
    <col min="4" max="7" width="15.140625" customWidth="1"/>
    <col min="8" max="9" width="15.85546875" customWidth="1"/>
    <col min="10" max="10" width="16" customWidth="1"/>
  </cols>
  <sheetData>
    <row r="1" spans="1:10" ht="18" x14ac:dyDescent="0.25">
      <c r="A1" s="10" t="s">
        <v>34</v>
      </c>
      <c r="B1" s="1"/>
      <c r="C1" s="1"/>
    </row>
    <row r="2" spans="1:10" ht="18" x14ac:dyDescent="0.25">
      <c r="A2" s="10" t="s">
        <v>35</v>
      </c>
      <c r="B2" s="1"/>
      <c r="C2" s="1"/>
    </row>
    <row r="3" spans="1:10" ht="18" x14ac:dyDescent="0.25">
      <c r="A3" s="10" t="s">
        <v>37</v>
      </c>
      <c r="B3" s="1"/>
      <c r="C3" s="1"/>
    </row>
    <row r="4" spans="1:10" ht="18" x14ac:dyDescent="0.25">
      <c r="A4" s="10" t="s">
        <v>59</v>
      </c>
      <c r="B4" s="1"/>
      <c r="C4" s="1"/>
    </row>
    <row r="6" spans="1:10" x14ac:dyDescent="0.25">
      <c r="A6" s="2" t="s">
        <v>0</v>
      </c>
      <c r="B6" s="2"/>
      <c r="C6" s="3">
        <v>1917.2812191053608</v>
      </c>
      <c r="D6" s="2"/>
      <c r="E6" s="2"/>
      <c r="F6" s="2"/>
      <c r="G6" s="2"/>
      <c r="H6" s="2"/>
      <c r="I6" s="2"/>
      <c r="J6" s="2"/>
    </row>
    <row r="7" spans="1:10" x14ac:dyDescent="0.25">
      <c r="A7" s="2" t="s">
        <v>1</v>
      </c>
      <c r="B7" s="2"/>
      <c r="C7" s="3">
        <v>1421</v>
      </c>
      <c r="D7" s="2"/>
      <c r="E7" s="2"/>
      <c r="F7" s="2"/>
      <c r="G7" s="2"/>
      <c r="H7" s="2"/>
      <c r="I7" s="2"/>
      <c r="J7" s="2"/>
    </row>
    <row r="8" spans="1:10" x14ac:dyDescent="0.25">
      <c r="A8" s="2" t="s">
        <v>2</v>
      </c>
      <c r="B8" s="2"/>
      <c r="C8" s="3">
        <v>700</v>
      </c>
      <c r="D8" s="2"/>
      <c r="E8" s="2"/>
      <c r="F8" s="2"/>
      <c r="G8" s="2"/>
      <c r="H8" s="2"/>
      <c r="I8" s="2"/>
      <c r="J8" s="2"/>
    </row>
    <row r="9" spans="1:10" x14ac:dyDescent="0.25">
      <c r="A9" s="14" t="s">
        <v>56</v>
      </c>
      <c r="B9" s="14"/>
      <c r="C9" s="15">
        <v>0</v>
      </c>
      <c r="D9" s="2"/>
      <c r="E9" s="2"/>
      <c r="F9" s="2"/>
      <c r="G9" s="2"/>
      <c r="H9" s="2"/>
      <c r="I9" s="2"/>
      <c r="J9" s="2"/>
    </row>
    <row r="10" spans="1:10" x14ac:dyDescent="0.25">
      <c r="A10" s="2"/>
      <c r="B10" s="2"/>
      <c r="C10" s="3"/>
      <c r="D10" s="2"/>
      <c r="E10" s="2"/>
      <c r="F10" s="2"/>
      <c r="G10" s="2"/>
      <c r="H10" s="2"/>
      <c r="I10" s="2"/>
      <c r="J10" s="2"/>
    </row>
    <row r="11" spans="1:10" x14ac:dyDescent="0.25">
      <c r="A11" s="2"/>
      <c r="B11" s="2"/>
      <c r="C11" s="4"/>
      <c r="D11" s="4" t="s">
        <v>3</v>
      </c>
      <c r="E11" s="4"/>
      <c r="F11" s="4" t="s">
        <v>4</v>
      </c>
      <c r="G11" s="4"/>
      <c r="H11" s="2"/>
      <c r="I11" s="2"/>
      <c r="J11" s="2"/>
    </row>
    <row r="12" spans="1:10" x14ac:dyDescent="0.25">
      <c r="A12" s="5" t="s">
        <v>5</v>
      </c>
      <c r="B12" s="5"/>
      <c r="C12" s="6" t="s">
        <v>6</v>
      </c>
      <c r="D12" s="6" t="s">
        <v>7</v>
      </c>
      <c r="E12" s="6" t="s">
        <v>8</v>
      </c>
      <c r="F12" s="6" t="s">
        <v>9</v>
      </c>
      <c r="G12" s="6" t="s">
        <v>10</v>
      </c>
      <c r="H12" s="2"/>
      <c r="I12" s="2"/>
      <c r="J12" s="2"/>
    </row>
    <row r="13" spans="1:10" x14ac:dyDescent="0.25">
      <c r="A13" s="2" t="s">
        <v>11</v>
      </c>
      <c r="B13" s="2"/>
      <c r="C13" s="16">
        <f>H54+I54+C8+C9</f>
        <v>6504.1528826659178</v>
      </c>
      <c r="D13" s="16">
        <f>SUM(D54:G54)</f>
        <v>15887.112451666189</v>
      </c>
      <c r="E13" s="16">
        <f>SUM(D54:G54)</f>
        <v>15887.112451666189</v>
      </c>
      <c r="F13" s="16">
        <f>SUM(D54:G54)+I54+C9</f>
        <v>15887.112451666189</v>
      </c>
      <c r="G13" s="16">
        <f>SUM(D55:G55)+J55</f>
        <v>18789.335595346773</v>
      </c>
      <c r="H13" s="2"/>
      <c r="I13" s="2"/>
      <c r="J13" s="2"/>
    </row>
    <row r="14" spans="1:10" x14ac:dyDescent="0.25">
      <c r="A14" s="5" t="s">
        <v>12</v>
      </c>
      <c r="B14" s="5"/>
      <c r="C14" s="17">
        <f>C7</f>
        <v>1421</v>
      </c>
      <c r="D14" s="17">
        <f>H54+C6+C8</f>
        <v>8421.4341017712795</v>
      </c>
      <c r="E14" s="17">
        <f>C6+C8</f>
        <v>2617.2812191053608</v>
      </c>
      <c r="F14" s="17">
        <f>C6+C7</f>
        <v>3338.2812191053608</v>
      </c>
      <c r="G14" s="17">
        <f>C6+C7</f>
        <v>3338.2812191053608</v>
      </c>
      <c r="H14" s="2"/>
      <c r="I14" s="2"/>
      <c r="J14" s="2"/>
    </row>
    <row r="15" spans="1:10" x14ac:dyDescent="0.25">
      <c r="A15" s="2" t="s">
        <v>13</v>
      </c>
      <c r="B15" s="2"/>
      <c r="C15" s="18">
        <f>C13-C14</f>
        <v>5083.1528826659178</v>
      </c>
      <c r="D15" s="18">
        <f t="shared" ref="D15:G15" si="0">D13-D14</f>
        <v>7465.6783498949098</v>
      </c>
      <c r="E15" s="18">
        <f t="shared" si="0"/>
        <v>13269.831232560828</v>
      </c>
      <c r="F15" s="18">
        <f t="shared" si="0"/>
        <v>12548.831232560828</v>
      </c>
      <c r="G15" s="18">
        <f t="shared" si="0"/>
        <v>15451.054376241413</v>
      </c>
      <c r="H15" s="2"/>
      <c r="I15" s="2"/>
      <c r="J15" s="2"/>
    </row>
    <row r="16" spans="1:10" x14ac:dyDescent="0.25">
      <c r="A16" s="2" t="s">
        <v>14</v>
      </c>
      <c r="B16" s="2"/>
      <c r="C16" s="19">
        <f>IFERROR(C13/C14,0)</f>
        <v>4.5771659976537071</v>
      </c>
      <c r="D16" s="19">
        <f t="shared" ref="D16:G16" si="1">IFERROR(D13/D14,0)</f>
        <v>1.8865091455533274</v>
      </c>
      <c r="E16" s="19">
        <f t="shared" si="1"/>
        <v>6.0700823188945368</v>
      </c>
      <c r="F16" s="19">
        <f t="shared" si="1"/>
        <v>4.7590695357666242</v>
      </c>
      <c r="G16" s="19">
        <f t="shared" si="1"/>
        <v>5.6284460062301767</v>
      </c>
      <c r="H16" s="2"/>
      <c r="I16" s="2"/>
      <c r="J16" s="2"/>
    </row>
    <row r="17" spans="1:10" x14ac:dyDescent="0.25">
      <c r="A17" s="2" t="s">
        <v>15</v>
      </c>
      <c r="B17" s="2"/>
      <c r="C17" s="20">
        <f>IFERROR(C14/$B$54,0)</f>
        <v>23.885408533005791</v>
      </c>
      <c r="D17" s="20">
        <f t="shared" ref="D17:F17" si="2">IFERROR(D14/$B$54,0)</f>
        <v>141.55481629457682</v>
      </c>
      <c r="E17" s="20">
        <f t="shared" si="2"/>
        <v>43.993547617237844</v>
      </c>
      <c r="F17" s="20">
        <f t="shared" si="2"/>
        <v>56.112745050240783</v>
      </c>
      <c r="G17" s="20">
        <f>IFERROR(G14/$B$55,0)</f>
        <v>52.346955217509574</v>
      </c>
      <c r="H17" s="2"/>
      <c r="I17" s="2"/>
      <c r="J17" s="2"/>
    </row>
    <row r="18" spans="1:10" x14ac:dyDescent="0.25">
      <c r="A18" s="2" t="s">
        <v>33</v>
      </c>
      <c r="B18" s="2"/>
      <c r="C18" s="11">
        <v>7.4300000000000005E-2</v>
      </c>
      <c r="D18" s="11">
        <v>7.4300000000000005E-2</v>
      </c>
      <c r="E18" s="11">
        <v>7.4300000000000005E-2</v>
      </c>
      <c r="F18" s="11">
        <v>7.4300000000000005E-2</v>
      </c>
      <c r="G18" s="11">
        <v>3.56E-2</v>
      </c>
      <c r="H18" s="2"/>
      <c r="I18" s="2"/>
      <c r="J18" s="2"/>
    </row>
    <row r="19" spans="1:10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2"/>
      <c r="B20" s="4"/>
      <c r="C20" s="4"/>
      <c r="D20" s="4" t="s">
        <v>16</v>
      </c>
      <c r="E20" s="4" t="s">
        <v>16</v>
      </c>
      <c r="F20" s="4" t="s">
        <v>16</v>
      </c>
      <c r="G20" s="4"/>
      <c r="H20" s="4"/>
      <c r="I20" s="4"/>
      <c r="J20" s="4"/>
    </row>
    <row r="21" spans="1:10" x14ac:dyDescent="0.25">
      <c r="A21" s="2"/>
      <c r="B21" s="4" t="s">
        <v>17</v>
      </c>
      <c r="C21" s="4" t="s">
        <v>17</v>
      </c>
      <c r="D21" s="4" t="s">
        <v>18</v>
      </c>
      <c r="E21" s="4" t="s">
        <v>19</v>
      </c>
      <c r="F21" s="4" t="s">
        <v>20</v>
      </c>
      <c r="G21" s="4" t="s">
        <v>16</v>
      </c>
      <c r="H21" s="4"/>
      <c r="I21" s="4"/>
      <c r="J21" s="4"/>
    </row>
    <row r="22" spans="1:10" x14ac:dyDescent="0.25">
      <c r="A22" s="2"/>
      <c r="B22" s="4" t="s">
        <v>21</v>
      </c>
      <c r="C22" s="4" t="s">
        <v>22</v>
      </c>
      <c r="D22" s="4" t="s">
        <v>23</v>
      </c>
      <c r="E22" s="4" t="s">
        <v>23</v>
      </c>
      <c r="F22" s="4" t="s">
        <v>23</v>
      </c>
      <c r="G22" s="4" t="s">
        <v>21</v>
      </c>
      <c r="H22" s="4" t="s">
        <v>24</v>
      </c>
      <c r="I22" s="4" t="s">
        <v>57</v>
      </c>
      <c r="J22" s="4"/>
    </row>
    <row r="23" spans="1:10" x14ac:dyDescent="0.25">
      <c r="A23" s="6" t="s">
        <v>25</v>
      </c>
      <c r="B23" s="6" t="s">
        <v>26</v>
      </c>
      <c r="C23" s="6" t="s">
        <v>27</v>
      </c>
      <c r="D23" s="6" t="s">
        <v>28</v>
      </c>
      <c r="E23" s="6" t="s">
        <v>28</v>
      </c>
      <c r="F23" s="6" t="s">
        <v>28</v>
      </c>
      <c r="G23" s="6" t="s">
        <v>28</v>
      </c>
      <c r="H23" s="6" t="s">
        <v>29</v>
      </c>
      <c r="I23" s="6" t="s">
        <v>58</v>
      </c>
      <c r="J23" s="6" t="s">
        <v>30</v>
      </c>
    </row>
    <row r="24" spans="1:10" x14ac:dyDescent="0.25">
      <c r="A24" s="2">
        <v>1</v>
      </c>
      <c r="B24" s="7">
        <v>13.662000000000001</v>
      </c>
      <c r="C24" s="7">
        <v>1.6311986623741143E-3</v>
      </c>
      <c r="D24" s="3">
        <v>1744.4</v>
      </c>
      <c r="E24" s="3">
        <v>251.92</v>
      </c>
      <c r="F24" s="3">
        <v>639.6</v>
      </c>
      <c r="G24" s="3">
        <v>775.93</v>
      </c>
      <c r="H24" s="3">
        <v>1251.25</v>
      </c>
      <c r="I24" s="3">
        <v>0</v>
      </c>
      <c r="J24" s="3">
        <v>341.185</v>
      </c>
    </row>
    <row r="25" spans="1:10" x14ac:dyDescent="0.25">
      <c r="A25" s="2">
        <v>2</v>
      </c>
      <c r="B25" s="7">
        <v>13.662000000000001</v>
      </c>
      <c r="C25" s="7">
        <v>1.6311986623741143E-3</v>
      </c>
      <c r="D25" s="3">
        <v>1788.01</v>
      </c>
      <c r="E25" s="3">
        <v>258.22000000000003</v>
      </c>
      <c r="F25" s="3">
        <v>655.59</v>
      </c>
      <c r="G25" s="3">
        <v>810.22</v>
      </c>
      <c r="H25" s="3">
        <v>1293.79</v>
      </c>
      <c r="I25" s="3">
        <v>0</v>
      </c>
      <c r="J25" s="3">
        <v>351.20400000000001</v>
      </c>
    </row>
    <row r="26" spans="1:10" x14ac:dyDescent="0.25">
      <c r="A26" s="2">
        <v>3</v>
      </c>
      <c r="B26" s="7">
        <v>13.662000000000001</v>
      </c>
      <c r="C26" s="7">
        <v>1.6311986623741143E-3</v>
      </c>
      <c r="D26" s="3">
        <v>1832.71</v>
      </c>
      <c r="E26" s="3">
        <v>264.67</v>
      </c>
      <c r="F26" s="3">
        <v>671.98</v>
      </c>
      <c r="G26" s="3">
        <v>853.11</v>
      </c>
      <c r="H26" s="3">
        <v>1337.78</v>
      </c>
      <c r="I26" s="3">
        <v>0</v>
      </c>
      <c r="J26" s="3">
        <v>362.24700000000007</v>
      </c>
    </row>
    <row r="27" spans="1:10" x14ac:dyDescent="0.25">
      <c r="A27" s="2">
        <v>4</v>
      </c>
      <c r="B27" s="7">
        <v>13.662000000000001</v>
      </c>
      <c r="C27" s="7">
        <v>1.6311986623741143E-3</v>
      </c>
      <c r="D27" s="3">
        <v>1878.53</v>
      </c>
      <c r="E27" s="3">
        <v>271.29000000000002</v>
      </c>
      <c r="F27" s="3">
        <v>688.79</v>
      </c>
      <c r="G27" s="3">
        <v>909.04</v>
      </c>
      <c r="H27" s="3">
        <v>1383.27</v>
      </c>
      <c r="I27" s="3">
        <v>0</v>
      </c>
      <c r="J27" s="3">
        <v>374.76500000000004</v>
      </c>
    </row>
    <row r="28" spans="1:10" x14ac:dyDescent="0.25">
      <c r="A28" s="2">
        <v>5</v>
      </c>
      <c r="B28" s="7">
        <v>13.662000000000001</v>
      </c>
      <c r="C28" s="7">
        <v>1.6311986623741143E-3</v>
      </c>
      <c r="D28" s="3">
        <v>1925.49</v>
      </c>
      <c r="E28" s="3">
        <v>278.08</v>
      </c>
      <c r="F28" s="3">
        <v>706</v>
      </c>
      <c r="G28" s="3">
        <v>1146.06</v>
      </c>
      <c r="H28" s="3">
        <v>1430.3</v>
      </c>
      <c r="I28" s="3">
        <v>0</v>
      </c>
      <c r="J28" s="3">
        <v>405.56300000000005</v>
      </c>
    </row>
    <row r="29" spans="1:10" x14ac:dyDescent="0.25">
      <c r="A29" s="2">
        <v>6</v>
      </c>
      <c r="B29" s="7">
        <v>0</v>
      </c>
      <c r="C29" s="7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0" x14ac:dyDescent="0.25">
      <c r="A30" s="2">
        <v>7</v>
      </c>
      <c r="B30" s="7">
        <v>0</v>
      </c>
      <c r="C30" s="7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1" spans="1:10" x14ac:dyDescent="0.25">
      <c r="A31" s="2">
        <v>8</v>
      </c>
      <c r="B31" s="7">
        <v>0</v>
      </c>
      <c r="C31" s="7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</row>
    <row r="32" spans="1:10" x14ac:dyDescent="0.25">
      <c r="A32" s="2">
        <v>9</v>
      </c>
      <c r="B32" s="7">
        <v>0</v>
      </c>
      <c r="C32" s="7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</row>
    <row r="33" spans="1:10" x14ac:dyDescent="0.25">
      <c r="A33" s="2">
        <v>10</v>
      </c>
      <c r="B33" s="7">
        <v>0</v>
      </c>
      <c r="C33" s="7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</row>
    <row r="34" spans="1:10" x14ac:dyDescent="0.25">
      <c r="A34" s="2">
        <v>11</v>
      </c>
      <c r="B34" s="7">
        <v>0</v>
      </c>
      <c r="C34" s="7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</row>
    <row r="35" spans="1:10" x14ac:dyDescent="0.25">
      <c r="A35" s="2">
        <v>12</v>
      </c>
      <c r="B35" s="7">
        <v>0</v>
      </c>
      <c r="C35" s="7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</row>
    <row r="36" spans="1:10" x14ac:dyDescent="0.25">
      <c r="A36" s="2">
        <v>13</v>
      </c>
      <c r="B36" s="7">
        <v>0</v>
      </c>
      <c r="C36" s="7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</row>
    <row r="37" spans="1:10" x14ac:dyDescent="0.25">
      <c r="A37" s="2">
        <v>14</v>
      </c>
      <c r="B37" s="7">
        <v>0</v>
      </c>
      <c r="C37" s="7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</row>
    <row r="38" spans="1:10" x14ac:dyDescent="0.25">
      <c r="A38" s="2">
        <v>15</v>
      </c>
      <c r="B38" s="7">
        <v>0</v>
      </c>
      <c r="C38" s="7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x14ac:dyDescent="0.25">
      <c r="A39" s="2">
        <v>16</v>
      </c>
      <c r="B39" s="7">
        <v>0</v>
      </c>
      <c r="C39" s="7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</row>
    <row r="40" spans="1:10" x14ac:dyDescent="0.25">
      <c r="A40" s="2">
        <v>17</v>
      </c>
      <c r="B40" s="7">
        <v>0</v>
      </c>
      <c r="C40" s="7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</row>
    <row r="41" spans="1:10" x14ac:dyDescent="0.25">
      <c r="A41" s="2">
        <v>18</v>
      </c>
      <c r="B41" s="7">
        <v>0</v>
      </c>
      <c r="C41" s="7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</row>
    <row r="42" spans="1:10" x14ac:dyDescent="0.25">
      <c r="A42" s="2">
        <v>19</v>
      </c>
      <c r="B42" s="7">
        <v>0</v>
      </c>
      <c r="C42" s="7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</row>
    <row r="43" spans="1:10" x14ac:dyDescent="0.25">
      <c r="A43" s="2">
        <v>20</v>
      </c>
      <c r="B43" s="7">
        <v>0</v>
      </c>
      <c r="C43" s="7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x14ac:dyDescent="0.25">
      <c r="A44" s="2">
        <v>21</v>
      </c>
      <c r="B44" s="7">
        <v>0</v>
      </c>
      <c r="C44" s="7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x14ac:dyDescent="0.25">
      <c r="A45" s="2">
        <v>22</v>
      </c>
      <c r="B45" s="7">
        <v>0</v>
      </c>
      <c r="C45" s="7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x14ac:dyDescent="0.25">
      <c r="A46" s="2">
        <v>23</v>
      </c>
      <c r="B46" s="7">
        <v>0</v>
      </c>
      <c r="C46" s="7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x14ac:dyDescent="0.25">
      <c r="A47" s="2">
        <v>24</v>
      </c>
      <c r="B47" s="7">
        <v>0</v>
      </c>
      <c r="C47" s="7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x14ac:dyDescent="0.25">
      <c r="A48" s="2">
        <v>25</v>
      </c>
      <c r="B48" s="7">
        <v>0</v>
      </c>
      <c r="C48" s="7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x14ac:dyDescent="0.25">
      <c r="A49" s="2">
        <v>26</v>
      </c>
      <c r="B49" s="7">
        <v>0</v>
      </c>
      <c r="C49" s="7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x14ac:dyDescent="0.25">
      <c r="A50" s="2">
        <v>27</v>
      </c>
      <c r="B50" s="7">
        <v>0</v>
      </c>
      <c r="C50" s="7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x14ac:dyDescent="0.25">
      <c r="A51" s="2">
        <v>28</v>
      </c>
      <c r="B51" s="7">
        <v>0</v>
      </c>
      <c r="C51" s="7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x14ac:dyDescent="0.25">
      <c r="A52" s="2">
        <v>29</v>
      </c>
      <c r="B52" s="7">
        <v>0</v>
      </c>
      <c r="C52" s="7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x14ac:dyDescent="0.25">
      <c r="A53" s="5">
        <v>30</v>
      </c>
      <c r="B53" s="8">
        <v>0</v>
      </c>
      <c r="C53" s="8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</row>
    <row r="54" spans="1:10" x14ac:dyDescent="0.25">
      <c r="A54" s="4" t="s">
        <v>31</v>
      </c>
      <c r="B54" s="7">
        <f>B24+NPV($F$18,B25:B53)</f>
        <v>59.492388335598562</v>
      </c>
      <c r="C54" s="7">
        <f t="shared" ref="C54:J54" si="3">C24+NPV($F$18,C25:C53)</f>
        <v>7.1031989660715663E-3</v>
      </c>
      <c r="D54" s="3">
        <f t="shared" si="3"/>
        <v>7957.3898351522694</v>
      </c>
      <c r="E54" s="3">
        <f t="shared" si="3"/>
        <v>1149.1819080756204</v>
      </c>
      <c r="F54" s="3">
        <f t="shared" si="3"/>
        <v>2917.6584550097386</v>
      </c>
      <c r="G54" s="3">
        <f t="shared" si="3"/>
        <v>3862.8822534285591</v>
      </c>
      <c r="H54" s="3">
        <f t="shared" si="3"/>
        <v>5804.1528826659178</v>
      </c>
      <c r="I54" s="3">
        <f t="shared" si="3"/>
        <v>0</v>
      </c>
      <c r="J54" s="3">
        <f t="shared" si="3"/>
        <v>1588.7112451666189</v>
      </c>
    </row>
    <row r="55" spans="1:10" x14ac:dyDescent="0.25">
      <c r="A55" s="4" t="s">
        <v>32</v>
      </c>
      <c r="B55" s="7">
        <f>B24+NPV($G$18,B25:B53)</f>
        <v>63.772213784627851</v>
      </c>
      <c r="C55" s="7">
        <f t="shared" ref="C55:J55" si="4">C24+NPV($G$18,C25:C53)</f>
        <v>7.614196297915459E-3</v>
      </c>
      <c r="D55" s="3">
        <f t="shared" si="4"/>
        <v>8545.2687285871034</v>
      </c>
      <c r="E55" s="3">
        <f t="shared" si="4"/>
        <v>1234.0819682622698</v>
      </c>
      <c r="F55" s="3">
        <f t="shared" si="4"/>
        <v>3133.2107229430967</v>
      </c>
      <c r="G55" s="3">
        <f t="shared" si="4"/>
        <v>4168.6527577955057</v>
      </c>
      <c r="H55" s="3">
        <f t="shared" si="4"/>
        <v>6236.9504408523153</v>
      </c>
      <c r="I55" s="3">
        <f t="shared" si="4"/>
        <v>0</v>
      </c>
      <c r="J55" s="3">
        <f t="shared" si="4"/>
        <v>1708.1214177587979</v>
      </c>
    </row>
  </sheetData>
  <pageMargins left="0.7" right="0.7" top="0.75" bottom="0.75" header="0.3" footer="0.3"/>
  <pageSetup scale="60" orientation="portrait" r:id="rId1"/>
  <headerFooter>
    <oddHeader>&amp;RMidAmerican Energy  Company
South Dakota Energy Efficiency
2017 Annual Report
Annual Program Results
Exhibit D</oddHeader>
    <oddFooter>&amp;L&amp;A&amp;CPage &amp;P of &amp;N&amp;RExhibit 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zoomScale="80" zoomScaleNormal="80" workbookViewId="0"/>
  </sheetViews>
  <sheetFormatPr defaultRowHeight="15" x14ac:dyDescent="0.25"/>
  <cols>
    <col min="1" max="1" width="11.28515625" customWidth="1"/>
    <col min="2" max="2" width="15.140625" customWidth="1"/>
    <col min="3" max="3" width="15.85546875" customWidth="1"/>
    <col min="4" max="7" width="15.140625" customWidth="1"/>
    <col min="8" max="9" width="15.85546875" customWidth="1"/>
    <col min="10" max="10" width="16" customWidth="1"/>
  </cols>
  <sheetData>
    <row r="1" spans="1:10" ht="18" x14ac:dyDescent="0.25">
      <c r="A1" s="10" t="s">
        <v>34</v>
      </c>
      <c r="B1" s="1"/>
      <c r="C1" s="1"/>
    </row>
    <row r="2" spans="1:10" ht="18" x14ac:dyDescent="0.25">
      <c r="A2" s="10" t="s">
        <v>35</v>
      </c>
      <c r="B2" s="1"/>
      <c r="C2" s="1"/>
    </row>
    <row r="3" spans="1:10" ht="18" x14ac:dyDescent="0.25">
      <c r="A3" s="10" t="s">
        <v>37</v>
      </c>
      <c r="B3" s="1"/>
      <c r="C3" s="1"/>
    </row>
    <row r="4" spans="1:10" ht="18" x14ac:dyDescent="0.25">
      <c r="A4" s="10" t="s">
        <v>45</v>
      </c>
      <c r="B4" s="1"/>
      <c r="C4" s="1"/>
    </row>
    <row r="6" spans="1:10" x14ac:dyDescent="0.25">
      <c r="A6" s="2" t="s">
        <v>0</v>
      </c>
      <c r="B6" s="2"/>
      <c r="C6" s="3">
        <v>6728.8801393241556</v>
      </c>
      <c r="D6" s="2"/>
      <c r="E6" s="2"/>
      <c r="F6" s="2"/>
      <c r="G6" s="2"/>
      <c r="H6" s="2"/>
      <c r="I6" s="2"/>
      <c r="J6" s="2"/>
    </row>
    <row r="7" spans="1:10" x14ac:dyDescent="0.25">
      <c r="A7" s="2" t="s">
        <v>1</v>
      </c>
      <c r="B7" s="2"/>
      <c r="C7" s="3">
        <v>56909.536249999997</v>
      </c>
      <c r="D7" s="2"/>
      <c r="E7" s="2"/>
      <c r="F7" s="2"/>
      <c r="G7" s="2"/>
      <c r="H7" s="2"/>
      <c r="I7" s="2"/>
      <c r="J7" s="2"/>
    </row>
    <row r="8" spans="1:10" x14ac:dyDescent="0.25">
      <c r="A8" s="2" t="s">
        <v>2</v>
      </c>
      <c r="B8" s="2"/>
      <c r="C8" s="3">
        <v>19992.510000000002</v>
      </c>
      <c r="D8" s="2"/>
      <c r="E8" s="2"/>
      <c r="F8" s="2"/>
      <c r="G8" s="2"/>
      <c r="H8" s="2"/>
      <c r="I8" s="2"/>
      <c r="J8" s="2"/>
    </row>
    <row r="9" spans="1:10" x14ac:dyDescent="0.25">
      <c r="A9" s="14" t="s">
        <v>56</v>
      </c>
      <c r="B9" s="14"/>
      <c r="C9" s="15">
        <v>0</v>
      </c>
      <c r="D9" s="2"/>
      <c r="E9" s="2"/>
      <c r="F9" s="2"/>
      <c r="G9" s="2"/>
      <c r="H9" s="2"/>
      <c r="I9" s="2"/>
      <c r="J9" s="2"/>
    </row>
    <row r="10" spans="1:10" x14ac:dyDescent="0.25">
      <c r="A10" s="2"/>
      <c r="B10" s="2"/>
      <c r="C10" s="3"/>
      <c r="D10" s="2"/>
      <c r="E10" s="2"/>
      <c r="F10" s="2"/>
      <c r="G10" s="2"/>
      <c r="H10" s="2"/>
      <c r="I10" s="2"/>
      <c r="J10" s="2"/>
    </row>
    <row r="11" spans="1:10" x14ac:dyDescent="0.25">
      <c r="A11" s="2"/>
      <c r="B11" s="2"/>
      <c r="C11" s="4"/>
      <c r="D11" s="4" t="s">
        <v>3</v>
      </c>
      <c r="E11" s="4"/>
      <c r="F11" s="4" t="s">
        <v>4</v>
      </c>
      <c r="G11" s="4"/>
      <c r="H11" s="2"/>
      <c r="I11" s="2"/>
      <c r="J11" s="2"/>
    </row>
    <row r="12" spans="1:10" x14ac:dyDescent="0.25">
      <c r="A12" s="5" t="s">
        <v>5</v>
      </c>
      <c r="B12" s="5"/>
      <c r="C12" s="6" t="s">
        <v>6</v>
      </c>
      <c r="D12" s="6" t="s">
        <v>7</v>
      </c>
      <c r="E12" s="6" t="s">
        <v>8</v>
      </c>
      <c r="F12" s="6" t="s">
        <v>9</v>
      </c>
      <c r="G12" s="6" t="s">
        <v>10</v>
      </c>
      <c r="H12" s="2"/>
      <c r="I12" s="2"/>
      <c r="J12" s="2"/>
    </row>
    <row r="13" spans="1:10" x14ac:dyDescent="0.25">
      <c r="A13" s="2" t="s">
        <v>11</v>
      </c>
      <c r="B13" s="2"/>
      <c r="C13" s="16">
        <f>H54+I54+C8+C9</f>
        <v>932208.16960759717</v>
      </c>
      <c r="D13" s="16">
        <f>SUM(D54:G54)</f>
        <v>3276187.1318494952</v>
      </c>
      <c r="E13" s="16">
        <f>SUM(D54:G54)</f>
        <v>3276187.1318494952</v>
      </c>
      <c r="F13" s="16">
        <f>SUM(D54:G54)+I54+C9</f>
        <v>3276244.2778708343</v>
      </c>
      <c r="G13" s="16">
        <f>SUM(D55:G55)+J55</f>
        <v>4586418.4505316019</v>
      </c>
      <c r="H13" s="2"/>
      <c r="I13" s="2"/>
      <c r="J13" s="2"/>
    </row>
    <row r="14" spans="1:10" x14ac:dyDescent="0.25">
      <c r="A14" s="5" t="s">
        <v>12</v>
      </c>
      <c r="B14" s="5"/>
      <c r="C14" s="17">
        <f>C7</f>
        <v>56909.536249999997</v>
      </c>
      <c r="D14" s="17">
        <f>H54+C6+C8</f>
        <v>938879.90372558229</v>
      </c>
      <c r="E14" s="17">
        <f>C6+C8</f>
        <v>26721.390139324158</v>
      </c>
      <c r="F14" s="17">
        <f>C6+C7</f>
        <v>63638.416389324149</v>
      </c>
      <c r="G14" s="17">
        <f>C6+C7</f>
        <v>63638.416389324149</v>
      </c>
      <c r="H14" s="2"/>
      <c r="I14" s="2"/>
      <c r="J14" s="2"/>
    </row>
    <row r="15" spans="1:10" x14ac:dyDescent="0.25">
      <c r="A15" s="2" t="s">
        <v>13</v>
      </c>
      <c r="B15" s="2"/>
      <c r="C15" s="18">
        <f>C13-C14</f>
        <v>875298.63335759717</v>
      </c>
      <c r="D15" s="18">
        <f t="shared" ref="D15:G15" si="0">D13-D14</f>
        <v>2337307.2281239131</v>
      </c>
      <c r="E15" s="18">
        <f t="shared" si="0"/>
        <v>3249465.7417101711</v>
      </c>
      <c r="F15" s="18">
        <f t="shared" si="0"/>
        <v>3212605.8614815101</v>
      </c>
      <c r="G15" s="18">
        <f t="shared" si="0"/>
        <v>4522780.0341422781</v>
      </c>
      <c r="H15" s="2"/>
      <c r="I15" s="2"/>
      <c r="J15" s="2"/>
    </row>
    <row r="16" spans="1:10" x14ac:dyDescent="0.25">
      <c r="A16" s="2" t="s">
        <v>14</v>
      </c>
      <c r="B16" s="2"/>
      <c r="C16" s="19">
        <f>IFERROR(C13/C14,0)</f>
        <v>16.380526552043328</v>
      </c>
      <c r="D16" s="19">
        <f t="shared" ref="D16:G16" si="1">IFERROR(D13/D14,0)</f>
        <v>3.4894634754127889</v>
      </c>
      <c r="E16" s="19">
        <f t="shared" si="1"/>
        <v>122.60541516618706</v>
      </c>
      <c r="F16" s="19">
        <f t="shared" si="1"/>
        <v>51.482177963505237</v>
      </c>
      <c r="G16" s="19">
        <f t="shared" si="1"/>
        <v>72.069965136671911</v>
      </c>
      <c r="H16" s="2"/>
      <c r="I16" s="2"/>
      <c r="J16" s="2"/>
    </row>
    <row r="17" spans="1:10" x14ac:dyDescent="0.25">
      <c r="A17" s="2" t="s">
        <v>15</v>
      </c>
      <c r="B17" s="2"/>
      <c r="C17" s="20">
        <f>IFERROR(C14/$B$54,0)</f>
        <v>6.0704560469224997</v>
      </c>
      <c r="D17" s="20">
        <f t="shared" ref="D17:F17" si="2">IFERROR(D14/$B$54,0)</f>
        <v>100.14893046866069</v>
      </c>
      <c r="E17" s="20">
        <f t="shared" si="2"/>
        <v>2.8503311578722554</v>
      </c>
      <c r="F17" s="20">
        <f t="shared" si="2"/>
        <v>6.7882157375187662</v>
      </c>
      <c r="G17" s="20">
        <f>IFERROR(G14/$B$55,0)</f>
        <v>5.4438952693467604</v>
      </c>
      <c r="H17" s="2"/>
      <c r="I17" s="2"/>
      <c r="J17" s="2"/>
    </row>
    <row r="18" spans="1:10" x14ac:dyDescent="0.25">
      <c r="A18" s="2" t="s">
        <v>33</v>
      </c>
      <c r="B18" s="2"/>
      <c r="C18" s="11">
        <v>7.4300000000000005E-2</v>
      </c>
      <c r="D18" s="11">
        <v>7.4300000000000005E-2</v>
      </c>
      <c r="E18" s="11">
        <v>7.4300000000000005E-2</v>
      </c>
      <c r="F18" s="11">
        <v>7.4300000000000005E-2</v>
      </c>
      <c r="G18" s="11">
        <v>3.56E-2</v>
      </c>
      <c r="H18" s="2"/>
      <c r="I18" s="2"/>
      <c r="J18" s="2"/>
    </row>
    <row r="19" spans="1:10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2"/>
      <c r="B20" s="4"/>
      <c r="C20" s="4"/>
      <c r="D20" s="4" t="s">
        <v>16</v>
      </c>
      <c r="E20" s="4" t="s">
        <v>16</v>
      </c>
      <c r="F20" s="4" t="s">
        <v>16</v>
      </c>
      <c r="G20" s="4"/>
      <c r="H20" s="4"/>
      <c r="I20" s="4"/>
      <c r="J20" s="4"/>
    </row>
    <row r="21" spans="1:10" x14ac:dyDescent="0.25">
      <c r="A21" s="2"/>
      <c r="B21" s="4" t="s">
        <v>17</v>
      </c>
      <c r="C21" s="4" t="s">
        <v>17</v>
      </c>
      <c r="D21" s="4" t="s">
        <v>18</v>
      </c>
      <c r="E21" s="4" t="s">
        <v>19</v>
      </c>
      <c r="F21" s="4" t="s">
        <v>20</v>
      </c>
      <c r="G21" s="4" t="s">
        <v>16</v>
      </c>
      <c r="H21" s="4"/>
      <c r="I21" s="4"/>
      <c r="J21" s="4"/>
    </row>
    <row r="22" spans="1:10" x14ac:dyDescent="0.25">
      <c r="A22" s="2"/>
      <c r="B22" s="4" t="s">
        <v>21</v>
      </c>
      <c r="C22" s="4" t="s">
        <v>22</v>
      </c>
      <c r="D22" s="4" t="s">
        <v>23</v>
      </c>
      <c r="E22" s="4" t="s">
        <v>23</v>
      </c>
      <c r="F22" s="4" t="s">
        <v>23</v>
      </c>
      <c r="G22" s="4" t="s">
        <v>21</v>
      </c>
      <c r="H22" s="4" t="s">
        <v>24</v>
      </c>
      <c r="I22" s="4" t="s">
        <v>57</v>
      </c>
      <c r="J22" s="4"/>
    </row>
    <row r="23" spans="1:10" x14ac:dyDescent="0.25">
      <c r="A23" s="6" t="s">
        <v>25</v>
      </c>
      <c r="B23" s="6" t="s">
        <v>26</v>
      </c>
      <c r="C23" s="6" t="s">
        <v>27</v>
      </c>
      <c r="D23" s="6" t="s">
        <v>28</v>
      </c>
      <c r="E23" s="6" t="s">
        <v>28</v>
      </c>
      <c r="F23" s="6" t="s">
        <v>28</v>
      </c>
      <c r="G23" s="6" t="s">
        <v>28</v>
      </c>
      <c r="H23" s="6" t="s">
        <v>29</v>
      </c>
      <c r="I23" s="6" t="s">
        <v>58</v>
      </c>
      <c r="J23" s="6" t="s">
        <v>30</v>
      </c>
    </row>
    <row r="24" spans="1:10" x14ac:dyDescent="0.25">
      <c r="A24" s="2">
        <v>1</v>
      </c>
      <c r="B24" s="7">
        <v>984.41118428770119</v>
      </c>
      <c r="C24" s="7">
        <v>0.12698078091548501</v>
      </c>
      <c r="D24" s="3">
        <v>142150.72</v>
      </c>
      <c r="E24" s="3">
        <v>20529.07</v>
      </c>
      <c r="F24" s="3">
        <v>52121.440000000002</v>
      </c>
      <c r="G24" s="3">
        <v>60947.62</v>
      </c>
      <c r="H24" s="3">
        <v>78407.240000000005</v>
      </c>
      <c r="I24" s="3">
        <v>6</v>
      </c>
      <c r="J24" s="3">
        <v>27574.885000000006</v>
      </c>
    </row>
    <row r="25" spans="1:10" x14ac:dyDescent="0.25">
      <c r="A25" s="2">
        <v>2</v>
      </c>
      <c r="B25" s="7">
        <v>984.41118428770119</v>
      </c>
      <c r="C25" s="7">
        <v>0.12698078091548501</v>
      </c>
      <c r="D25" s="3">
        <v>145704.5</v>
      </c>
      <c r="E25" s="3">
        <v>21042.29</v>
      </c>
      <c r="F25" s="3">
        <v>53424.47</v>
      </c>
      <c r="G25" s="3">
        <v>63622.720000000001</v>
      </c>
      <c r="H25" s="3">
        <v>81073.09</v>
      </c>
      <c r="I25" s="3">
        <v>6</v>
      </c>
      <c r="J25" s="3">
        <v>28379.398000000001</v>
      </c>
    </row>
    <row r="26" spans="1:10" x14ac:dyDescent="0.25">
      <c r="A26" s="2">
        <v>3</v>
      </c>
      <c r="B26" s="7">
        <v>984.41118428770119</v>
      </c>
      <c r="C26" s="7">
        <v>0.12698078091548501</v>
      </c>
      <c r="D26" s="3">
        <v>149347.1</v>
      </c>
      <c r="E26" s="3">
        <v>21568.35</v>
      </c>
      <c r="F26" s="3">
        <v>54760.08</v>
      </c>
      <c r="G26" s="3">
        <v>66000.679999999993</v>
      </c>
      <c r="H26" s="3">
        <v>83829.570000000007</v>
      </c>
      <c r="I26" s="3">
        <v>6</v>
      </c>
      <c r="J26" s="3">
        <v>29167.621000000003</v>
      </c>
    </row>
    <row r="27" spans="1:10" x14ac:dyDescent="0.25">
      <c r="A27" s="2">
        <v>4</v>
      </c>
      <c r="B27" s="7">
        <v>984.41118428770119</v>
      </c>
      <c r="C27" s="7">
        <v>0.12698078091548501</v>
      </c>
      <c r="D27" s="3">
        <v>153080.78</v>
      </c>
      <c r="E27" s="3">
        <v>22107.57</v>
      </c>
      <c r="F27" s="3">
        <v>56129.09</v>
      </c>
      <c r="G27" s="3">
        <v>72182.53</v>
      </c>
      <c r="H27" s="3">
        <v>86679.78</v>
      </c>
      <c r="I27" s="3">
        <v>6</v>
      </c>
      <c r="J27" s="3">
        <v>30349.996999999999</v>
      </c>
    </row>
    <row r="28" spans="1:10" x14ac:dyDescent="0.25">
      <c r="A28" s="2">
        <v>5</v>
      </c>
      <c r="B28" s="7">
        <v>984.41118428770119</v>
      </c>
      <c r="C28" s="7">
        <v>0.12698078091548501</v>
      </c>
      <c r="D28" s="3">
        <v>156907.81</v>
      </c>
      <c r="E28" s="3">
        <v>22660.25</v>
      </c>
      <c r="F28" s="3">
        <v>57532.31</v>
      </c>
      <c r="G28" s="3">
        <v>88766.01</v>
      </c>
      <c r="H28" s="3">
        <v>89626.9</v>
      </c>
      <c r="I28" s="3">
        <v>6</v>
      </c>
      <c r="J28" s="3">
        <v>32586.638000000003</v>
      </c>
    </row>
    <row r="29" spans="1:10" x14ac:dyDescent="0.25">
      <c r="A29" s="2">
        <v>6</v>
      </c>
      <c r="B29" s="7">
        <v>984.41118428770119</v>
      </c>
      <c r="C29" s="7">
        <v>0.12698078091548501</v>
      </c>
      <c r="D29" s="3">
        <v>160830.49</v>
      </c>
      <c r="E29" s="3">
        <v>23226.76</v>
      </c>
      <c r="F29" s="3">
        <v>58970.62</v>
      </c>
      <c r="G29" s="3">
        <v>163603.15</v>
      </c>
      <c r="H29" s="3">
        <v>92674.2</v>
      </c>
      <c r="I29" s="3">
        <v>6</v>
      </c>
      <c r="J29" s="3">
        <v>40663.102000000006</v>
      </c>
    </row>
    <row r="30" spans="1:10" x14ac:dyDescent="0.25">
      <c r="A30" s="2">
        <v>7</v>
      </c>
      <c r="B30" s="7">
        <v>984.41118428770119</v>
      </c>
      <c r="C30" s="7">
        <v>0.12698078091548501</v>
      </c>
      <c r="D30" s="3">
        <v>164851.26999999999</v>
      </c>
      <c r="E30" s="3">
        <v>23807.42</v>
      </c>
      <c r="F30" s="3">
        <v>60444.89</v>
      </c>
      <c r="G30" s="3">
        <v>122294.33</v>
      </c>
      <c r="H30" s="3">
        <v>95825.14</v>
      </c>
      <c r="I30" s="3">
        <v>6</v>
      </c>
      <c r="J30" s="3">
        <v>37139.791000000005</v>
      </c>
    </row>
    <row r="31" spans="1:10" x14ac:dyDescent="0.25">
      <c r="A31" s="2">
        <v>8</v>
      </c>
      <c r="B31" s="7">
        <v>984.41118428770119</v>
      </c>
      <c r="C31" s="7">
        <v>0.12698078091548501</v>
      </c>
      <c r="D31" s="3">
        <v>168972.55</v>
      </c>
      <c r="E31" s="3">
        <v>24402.61</v>
      </c>
      <c r="F31" s="3">
        <v>61956</v>
      </c>
      <c r="G31" s="3">
        <v>91349.31</v>
      </c>
      <c r="H31" s="3">
        <v>99083.18</v>
      </c>
      <c r="I31" s="3">
        <v>6</v>
      </c>
      <c r="J31" s="3">
        <v>34668.046999999999</v>
      </c>
    </row>
    <row r="32" spans="1:10" x14ac:dyDescent="0.25">
      <c r="A32" s="2">
        <v>9</v>
      </c>
      <c r="B32" s="7">
        <v>984.41118428770119</v>
      </c>
      <c r="C32" s="7">
        <v>0.12698078091548501</v>
      </c>
      <c r="D32" s="3">
        <v>173196.85</v>
      </c>
      <c r="E32" s="3">
        <v>25012.68</v>
      </c>
      <c r="F32" s="3">
        <v>63504.91</v>
      </c>
      <c r="G32" s="3">
        <v>91670.33</v>
      </c>
      <c r="H32" s="3">
        <v>102452.01</v>
      </c>
      <c r="I32" s="3">
        <v>6</v>
      </c>
      <c r="J32" s="3">
        <v>35338.477000000006</v>
      </c>
    </row>
    <row r="33" spans="1:10" x14ac:dyDescent="0.25">
      <c r="A33" s="2">
        <v>10</v>
      </c>
      <c r="B33" s="7">
        <v>984.41118428770119</v>
      </c>
      <c r="C33" s="7">
        <v>0.12698078091548501</v>
      </c>
      <c r="D33" s="3">
        <v>177526.78</v>
      </c>
      <c r="E33" s="3">
        <v>25637.99</v>
      </c>
      <c r="F33" s="3">
        <v>65092.53</v>
      </c>
      <c r="G33" s="3">
        <v>94750.82</v>
      </c>
      <c r="H33" s="3">
        <v>105935.38</v>
      </c>
      <c r="I33" s="3">
        <v>6</v>
      </c>
      <c r="J33" s="3">
        <v>36300.811999999998</v>
      </c>
    </row>
    <row r="34" spans="1:10" x14ac:dyDescent="0.25">
      <c r="A34" s="2">
        <v>11</v>
      </c>
      <c r="B34" s="7">
        <v>984.41118428770119</v>
      </c>
      <c r="C34" s="7">
        <v>0.12698078091548501</v>
      </c>
      <c r="D34" s="3">
        <v>181964.94</v>
      </c>
      <c r="E34" s="3">
        <v>26278.94</v>
      </c>
      <c r="F34" s="3">
        <v>66719.850000000006</v>
      </c>
      <c r="G34" s="3">
        <v>112038.06</v>
      </c>
      <c r="H34" s="3">
        <v>109537.19</v>
      </c>
      <c r="I34" s="3">
        <v>6</v>
      </c>
      <c r="J34" s="3">
        <v>38700.178999999996</v>
      </c>
    </row>
    <row r="35" spans="1:10" x14ac:dyDescent="0.25">
      <c r="A35" s="2">
        <v>12</v>
      </c>
      <c r="B35" s="7">
        <v>984.41118428770119</v>
      </c>
      <c r="C35" s="7">
        <v>0.12698078091548501</v>
      </c>
      <c r="D35" s="3">
        <v>186514.07</v>
      </c>
      <c r="E35" s="3">
        <v>26935.91</v>
      </c>
      <c r="F35" s="3">
        <v>68387.850000000006</v>
      </c>
      <c r="G35" s="3">
        <v>127097.63</v>
      </c>
      <c r="H35" s="3">
        <v>113261.45</v>
      </c>
      <c r="I35" s="3">
        <v>6</v>
      </c>
      <c r="J35" s="3">
        <v>40893.546000000002</v>
      </c>
    </row>
    <row r="36" spans="1:10" x14ac:dyDescent="0.25">
      <c r="A36" s="2">
        <v>13</v>
      </c>
      <c r="B36" s="7">
        <v>984.41118428770119</v>
      </c>
      <c r="C36" s="7">
        <v>0.12698078091548501</v>
      </c>
      <c r="D36" s="3">
        <v>191176.93</v>
      </c>
      <c r="E36" s="3">
        <v>27609.32</v>
      </c>
      <c r="F36" s="3">
        <v>70097.539999999994</v>
      </c>
      <c r="G36" s="3">
        <v>146545.15</v>
      </c>
      <c r="H36" s="3">
        <v>117112.34</v>
      </c>
      <c r="I36" s="3">
        <v>6</v>
      </c>
      <c r="J36" s="3">
        <v>43542.894</v>
      </c>
    </row>
    <row r="37" spans="1:10" x14ac:dyDescent="0.25">
      <c r="A37" s="2">
        <v>14</v>
      </c>
      <c r="B37" s="7">
        <v>983.06118428770117</v>
      </c>
      <c r="C37" s="7">
        <v>0.12677828091548501</v>
      </c>
      <c r="D37" s="3">
        <v>195924.55</v>
      </c>
      <c r="E37" s="3">
        <v>28294.95</v>
      </c>
      <c r="F37" s="3">
        <v>71838.320000000007</v>
      </c>
      <c r="G37" s="3">
        <v>108902.47</v>
      </c>
      <c r="H37" s="3">
        <v>120954.93</v>
      </c>
      <c r="I37" s="3">
        <v>6</v>
      </c>
      <c r="J37" s="3">
        <v>40496.02900000001</v>
      </c>
    </row>
    <row r="38" spans="1:10" x14ac:dyDescent="0.25">
      <c r="A38" s="2">
        <v>15</v>
      </c>
      <c r="B38" s="7">
        <v>983.06118428770117</v>
      </c>
      <c r="C38" s="7">
        <v>0.12677828091548501</v>
      </c>
      <c r="D38" s="3">
        <v>200822.66</v>
      </c>
      <c r="E38" s="3">
        <v>29002.33</v>
      </c>
      <c r="F38" s="3">
        <v>73634.27</v>
      </c>
      <c r="G38" s="3">
        <v>106078.25</v>
      </c>
      <c r="H38" s="3">
        <v>125067.4</v>
      </c>
      <c r="I38" s="3">
        <v>6</v>
      </c>
      <c r="J38" s="3">
        <v>40953.751000000004</v>
      </c>
    </row>
    <row r="39" spans="1:10" x14ac:dyDescent="0.25">
      <c r="A39" s="2">
        <v>16</v>
      </c>
      <c r="B39" s="7">
        <v>0</v>
      </c>
      <c r="C39" s="7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</row>
    <row r="40" spans="1:10" x14ac:dyDescent="0.25">
      <c r="A40" s="2">
        <v>17</v>
      </c>
      <c r="B40" s="7">
        <v>0</v>
      </c>
      <c r="C40" s="7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</row>
    <row r="41" spans="1:10" x14ac:dyDescent="0.25">
      <c r="A41" s="2">
        <v>18</v>
      </c>
      <c r="B41" s="7">
        <v>0</v>
      </c>
      <c r="C41" s="7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</row>
    <row r="42" spans="1:10" x14ac:dyDescent="0.25">
      <c r="A42" s="2">
        <v>19</v>
      </c>
      <c r="B42" s="7">
        <v>0</v>
      </c>
      <c r="C42" s="7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</row>
    <row r="43" spans="1:10" x14ac:dyDescent="0.25">
      <c r="A43" s="2">
        <v>20</v>
      </c>
      <c r="B43" s="7">
        <v>0</v>
      </c>
      <c r="C43" s="7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x14ac:dyDescent="0.25">
      <c r="A44" s="2">
        <v>21</v>
      </c>
      <c r="B44" s="7">
        <v>0</v>
      </c>
      <c r="C44" s="7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x14ac:dyDescent="0.25">
      <c r="A45" s="2">
        <v>22</v>
      </c>
      <c r="B45" s="7">
        <v>0</v>
      </c>
      <c r="C45" s="7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x14ac:dyDescent="0.25">
      <c r="A46" s="2">
        <v>23</v>
      </c>
      <c r="B46" s="7">
        <v>0</v>
      </c>
      <c r="C46" s="7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x14ac:dyDescent="0.25">
      <c r="A47" s="2">
        <v>24</v>
      </c>
      <c r="B47" s="7">
        <v>0</v>
      </c>
      <c r="C47" s="7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x14ac:dyDescent="0.25">
      <c r="A48" s="2">
        <v>25</v>
      </c>
      <c r="B48" s="7">
        <v>0</v>
      </c>
      <c r="C48" s="7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x14ac:dyDescent="0.25">
      <c r="A49" s="2">
        <v>26</v>
      </c>
      <c r="B49" s="7">
        <v>0</v>
      </c>
      <c r="C49" s="7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x14ac:dyDescent="0.25">
      <c r="A50" s="2">
        <v>27</v>
      </c>
      <c r="B50" s="7">
        <v>0</v>
      </c>
      <c r="C50" s="7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x14ac:dyDescent="0.25">
      <c r="A51" s="2">
        <v>28</v>
      </c>
      <c r="B51" s="7">
        <v>0</v>
      </c>
      <c r="C51" s="7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x14ac:dyDescent="0.25">
      <c r="A52" s="2">
        <v>29</v>
      </c>
      <c r="B52" s="7">
        <v>0</v>
      </c>
      <c r="C52" s="7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x14ac:dyDescent="0.25">
      <c r="A53" s="5">
        <v>30</v>
      </c>
      <c r="B53" s="8">
        <v>0</v>
      </c>
      <c r="C53" s="8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</row>
    <row r="54" spans="1:10" x14ac:dyDescent="0.25">
      <c r="A54" s="4" t="s">
        <v>31</v>
      </c>
      <c r="B54" s="7">
        <f>B24+NPV($F$18,B25:B53)</f>
        <v>9374.8370485033101</v>
      </c>
      <c r="C54" s="7">
        <f t="shared" ref="C54:J54" si="3">C24+NPV($F$18,C25:C53)</f>
        <v>1.2092537296571755</v>
      </c>
      <c r="D54" s="3">
        <f t="shared" si="3"/>
        <v>1566497.8530870718</v>
      </c>
      <c r="E54" s="3">
        <f t="shared" si="3"/>
        <v>226229.87550042797</v>
      </c>
      <c r="F54" s="3">
        <f t="shared" si="3"/>
        <v>574377.07758062938</v>
      </c>
      <c r="G54" s="3">
        <f t="shared" si="3"/>
        <v>909082.32568136591</v>
      </c>
      <c r="H54" s="3">
        <f t="shared" si="3"/>
        <v>912158.51358625817</v>
      </c>
      <c r="I54" s="3">
        <f t="shared" si="3"/>
        <v>57.146021339040331</v>
      </c>
      <c r="J54" s="3">
        <f t="shared" si="3"/>
        <v>327618.71318494948</v>
      </c>
    </row>
    <row r="55" spans="1:10" x14ac:dyDescent="0.25">
      <c r="A55" s="4" t="s">
        <v>32</v>
      </c>
      <c r="B55" s="7">
        <f>B24+NPV($G$18,B25:B53)</f>
        <v>11689.86786863011</v>
      </c>
      <c r="C55" s="7">
        <f t="shared" ref="C55:J55" si="4">C24+NPV($G$18,C25:C53)</f>
        <v>1.507859467849493</v>
      </c>
      <c r="D55" s="3">
        <f t="shared" si="4"/>
        <v>1986018.5254499966</v>
      </c>
      <c r="E55" s="3">
        <f t="shared" si="4"/>
        <v>286816.04687686072</v>
      </c>
      <c r="F55" s="3">
        <f t="shared" si="4"/>
        <v>728199.86015278776</v>
      </c>
      <c r="G55" s="3">
        <f t="shared" si="4"/>
        <v>1168436.8861854477</v>
      </c>
      <c r="H55" s="3">
        <f t="shared" si="4"/>
        <v>1163297.2455083278</v>
      </c>
      <c r="I55" s="3">
        <f t="shared" si="4"/>
        <v>71.260172809545779</v>
      </c>
      <c r="J55" s="3">
        <f t="shared" si="4"/>
        <v>416947.13186650933</v>
      </c>
    </row>
  </sheetData>
  <pageMargins left="0.7" right="0.7" top="0.75" bottom="0.75" header="0.3" footer="0.3"/>
  <pageSetup scale="60" orientation="portrait" r:id="rId1"/>
  <headerFooter>
    <oddHeader>&amp;RMidAmerican Energy  Company
South Dakota Energy Efficiency
2017 Annual Report
Annual Program Results
Exhibit D</oddHeader>
    <oddFooter>&amp;L&amp;A&amp;CPage &amp;P of &amp;N&amp;RExhibit 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zoomScale="80" zoomScaleNormal="80" workbookViewId="0"/>
  </sheetViews>
  <sheetFormatPr defaultRowHeight="15" x14ac:dyDescent="0.25"/>
  <cols>
    <col min="1" max="1" width="11.28515625" customWidth="1"/>
    <col min="2" max="2" width="15.140625" customWidth="1"/>
    <col min="3" max="3" width="15.85546875" customWidth="1"/>
    <col min="4" max="7" width="15.140625" customWidth="1"/>
    <col min="8" max="9" width="15.85546875" customWidth="1"/>
    <col min="10" max="10" width="16" customWidth="1"/>
  </cols>
  <sheetData>
    <row r="1" spans="1:10" ht="18" x14ac:dyDescent="0.25">
      <c r="A1" s="10" t="s">
        <v>34</v>
      </c>
      <c r="B1" s="1"/>
      <c r="C1" s="1"/>
    </row>
    <row r="2" spans="1:10" ht="18" x14ac:dyDescent="0.25">
      <c r="A2" s="10" t="s">
        <v>35</v>
      </c>
      <c r="B2" s="1"/>
      <c r="C2" s="1"/>
    </row>
    <row r="3" spans="1:10" ht="18" x14ac:dyDescent="0.25">
      <c r="A3" s="10" t="s">
        <v>37</v>
      </c>
      <c r="B3" s="1"/>
      <c r="C3" s="1"/>
    </row>
    <row r="4" spans="1:10" ht="18" x14ac:dyDescent="0.25">
      <c r="A4" s="10" t="s">
        <v>60</v>
      </c>
      <c r="B4" s="1"/>
      <c r="C4" s="1"/>
    </row>
    <row r="6" spans="1:10" x14ac:dyDescent="0.25">
      <c r="A6" s="2" t="s">
        <v>0</v>
      </c>
      <c r="B6" s="2"/>
      <c r="C6" s="3">
        <v>460.18405720500164</v>
      </c>
      <c r="D6" s="2"/>
      <c r="E6" s="2"/>
      <c r="F6" s="2"/>
      <c r="G6" s="2"/>
      <c r="H6" s="2"/>
      <c r="I6" s="2"/>
      <c r="J6" s="2"/>
    </row>
    <row r="7" spans="1:10" x14ac:dyDescent="0.25">
      <c r="A7" s="2" t="s">
        <v>1</v>
      </c>
      <c r="B7" s="2"/>
      <c r="C7" s="3">
        <v>1591.8000000000004</v>
      </c>
      <c r="D7" s="2"/>
      <c r="E7" s="2"/>
      <c r="F7" s="2"/>
      <c r="G7" s="2"/>
      <c r="H7" s="2"/>
      <c r="I7" s="2"/>
      <c r="J7" s="2"/>
    </row>
    <row r="8" spans="1:10" x14ac:dyDescent="0.25">
      <c r="A8" s="2" t="s">
        <v>2</v>
      </c>
      <c r="B8" s="2"/>
      <c r="C8" s="3">
        <v>1591.8000000000004</v>
      </c>
      <c r="D8" s="2"/>
      <c r="E8" s="2"/>
      <c r="F8" s="2"/>
      <c r="G8" s="2"/>
      <c r="H8" s="2"/>
      <c r="I8" s="2"/>
      <c r="J8" s="2"/>
    </row>
    <row r="9" spans="1:10" x14ac:dyDescent="0.25">
      <c r="A9" s="14" t="s">
        <v>56</v>
      </c>
      <c r="B9" s="14"/>
      <c r="C9" s="15">
        <v>0</v>
      </c>
      <c r="D9" s="2"/>
      <c r="E9" s="2"/>
      <c r="F9" s="2"/>
      <c r="G9" s="2"/>
      <c r="H9" s="2"/>
      <c r="I9" s="2"/>
      <c r="J9" s="2"/>
    </row>
    <row r="10" spans="1:10" x14ac:dyDescent="0.25">
      <c r="A10" s="2"/>
      <c r="B10" s="2"/>
      <c r="C10" s="3"/>
      <c r="D10" s="2"/>
      <c r="E10" s="2"/>
      <c r="F10" s="2"/>
      <c r="G10" s="2"/>
      <c r="H10" s="2"/>
      <c r="I10" s="2"/>
      <c r="J10" s="2"/>
    </row>
    <row r="11" spans="1:10" x14ac:dyDescent="0.25">
      <c r="A11" s="2"/>
      <c r="B11" s="2"/>
      <c r="C11" s="4"/>
      <c r="D11" s="4" t="s">
        <v>3</v>
      </c>
      <c r="E11" s="4"/>
      <c r="F11" s="4" t="s">
        <v>4</v>
      </c>
      <c r="G11" s="4"/>
      <c r="H11" s="2"/>
      <c r="I11" s="2"/>
      <c r="J11" s="2"/>
    </row>
    <row r="12" spans="1:10" x14ac:dyDescent="0.25">
      <c r="A12" s="5" t="s">
        <v>5</v>
      </c>
      <c r="B12" s="5"/>
      <c r="C12" s="6" t="s">
        <v>6</v>
      </c>
      <c r="D12" s="6" t="s">
        <v>7</v>
      </c>
      <c r="E12" s="6" t="s">
        <v>8</v>
      </c>
      <c r="F12" s="6" t="s">
        <v>9</v>
      </c>
      <c r="G12" s="6" t="s">
        <v>10</v>
      </c>
      <c r="H12" s="2"/>
      <c r="I12" s="2"/>
      <c r="J12" s="2"/>
    </row>
    <row r="13" spans="1:10" x14ac:dyDescent="0.25">
      <c r="A13" s="2" t="s">
        <v>11</v>
      </c>
      <c r="B13" s="2"/>
      <c r="C13" s="16">
        <f>H54+I54+C8+C9</f>
        <v>1591.8000000000004</v>
      </c>
      <c r="D13" s="16">
        <f>SUM(D54:G54)</f>
        <v>0</v>
      </c>
      <c r="E13" s="16">
        <f>SUM(D54:G54)</f>
        <v>0</v>
      </c>
      <c r="F13" s="16">
        <f>SUM(D54:G54)+I54+C9</f>
        <v>0</v>
      </c>
      <c r="G13" s="16">
        <f>SUM(D55:G55)+J55</f>
        <v>0</v>
      </c>
      <c r="H13" s="2"/>
      <c r="I13" s="2"/>
      <c r="J13" s="2"/>
    </row>
    <row r="14" spans="1:10" x14ac:dyDescent="0.25">
      <c r="A14" s="5" t="s">
        <v>12</v>
      </c>
      <c r="B14" s="5"/>
      <c r="C14" s="17">
        <f>C7</f>
        <v>1591.8000000000004</v>
      </c>
      <c r="D14" s="17">
        <f>H54+C6+C8</f>
        <v>2051.984057205002</v>
      </c>
      <c r="E14" s="17">
        <f>C6+C8</f>
        <v>2051.984057205002</v>
      </c>
      <c r="F14" s="17">
        <f>C6+C7</f>
        <v>2051.984057205002</v>
      </c>
      <c r="G14" s="17">
        <f>C6+C7</f>
        <v>2051.984057205002</v>
      </c>
      <c r="H14" s="2"/>
      <c r="I14" s="2"/>
      <c r="J14" s="2"/>
    </row>
    <row r="15" spans="1:10" x14ac:dyDescent="0.25">
      <c r="A15" s="2" t="s">
        <v>13</v>
      </c>
      <c r="B15" s="2"/>
      <c r="C15" s="18">
        <f>C13-C14</f>
        <v>0</v>
      </c>
      <c r="D15" s="18">
        <f t="shared" ref="D15:G15" si="0">D13-D14</f>
        <v>-2051.984057205002</v>
      </c>
      <c r="E15" s="18">
        <f t="shared" si="0"/>
        <v>-2051.984057205002</v>
      </c>
      <c r="F15" s="18">
        <f t="shared" si="0"/>
        <v>-2051.984057205002</v>
      </c>
      <c r="G15" s="18">
        <f t="shared" si="0"/>
        <v>-2051.984057205002</v>
      </c>
      <c r="H15" s="2"/>
      <c r="I15" s="2"/>
      <c r="J15" s="2"/>
    </row>
    <row r="16" spans="1:10" x14ac:dyDescent="0.25">
      <c r="A16" s="2" t="s">
        <v>14</v>
      </c>
      <c r="B16" s="2"/>
      <c r="C16" s="19">
        <f>IFERROR(C13/C14,0)</f>
        <v>1</v>
      </c>
      <c r="D16" s="19">
        <f t="shared" ref="D16:G16" si="1">IFERROR(D13/D14,0)</f>
        <v>0</v>
      </c>
      <c r="E16" s="19">
        <f t="shared" si="1"/>
        <v>0</v>
      </c>
      <c r="F16" s="19">
        <f t="shared" si="1"/>
        <v>0</v>
      </c>
      <c r="G16" s="19">
        <f t="shared" si="1"/>
        <v>0</v>
      </c>
      <c r="H16" s="2"/>
      <c r="I16" s="2"/>
      <c r="J16" s="2"/>
    </row>
    <row r="17" spans="1:10" x14ac:dyDescent="0.25">
      <c r="A17" s="2" t="s">
        <v>15</v>
      </c>
      <c r="B17" s="2"/>
      <c r="C17" s="20">
        <f>IFERROR(C14/$B$54,0)</f>
        <v>0</v>
      </c>
      <c r="D17" s="20">
        <f t="shared" ref="D17:F17" si="2">IFERROR(D14/$B$54,0)</f>
        <v>0</v>
      </c>
      <c r="E17" s="20">
        <f t="shared" si="2"/>
        <v>0</v>
      </c>
      <c r="F17" s="20">
        <f t="shared" si="2"/>
        <v>0</v>
      </c>
      <c r="G17" s="20">
        <f>IFERROR(G14/$B$55,0)</f>
        <v>0</v>
      </c>
      <c r="H17" s="2"/>
      <c r="I17" s="2"/>
      <c r="J17" s="2"/>
    </row>
    <row r="18" spans="1:10" x14ac:dyDescent="0.25">
      <c r="A18" s="2" t="s">
        <v>33</v>
      </c>
      <c r="B18" s="2"/>
      <c r="C18" s="11">
        <v>7.4300000000000005E-2</v>
      </c>
      <c r="D18" s="11">
        <v>7.4300000000000005E-2</v>
      </c>
      <c r="E18" s="11">
        <v>7.4300000000000005E-2</v>
      </c>
      <c r="F18" s="11">
        <v>7.4300000000000005E-2</v>
      </c>
      <c r="G18" s="11">
        <v>3.56E-2</v>
      </c>
      <c r="H18" s="2"/>
      <c r="I18" s="2"/>
      <c r="J18" s="2"/>
    </row>
    <row r="19" spans="1:10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2"/>
      <c r="B20" s="4"/>
      <c r="C20" s="4"/>
      <c r="D20" s="4" t="s">
        <v>16</v>
      </c>
      <c r="E20" s="4" t="s">
        <v>16</v>
      </c>
      <c r="F20" s="4" t="s">
        <v>16</v>
      </c>
      <c r="G20" s="4"/>
      <c r="H20" s="4"/>
      <c r="I20" s="4"/>
      <c r="J20" s="4"/>
    </row>
    <row r="21" spans="1:10" x14ac:dyDescent="0.25">
      <c r="A21" s="2"/>
      <c r="B21" s="4" t="s">
        <v>17</v>
      </c>
      <c r="C21" s="4" t="s">
        <v>17</v>
      </c>
      <c r="D21" s="4" t="s">
        <v>18</v>
      </c>
      <c r="E21" s="4" t="s">
        <v>19</v>
      </c>
      <c r="F21" s="4" t="s">
        <v>20</v>
      </c>
      <c r="G21" s="4" t="s">
        <v>16</v>
      </c>
      <c r="H21" s="4"/>
      <c r="I21" s="4"/>
      <c r="J21" s="4"/>
    </row>
    <row r="22" spans="1:10" x14ac:dyDescent="0.25">
      <c r="A22" s="2"/>
      <c r="B22" s="4" t="s">
        <v>21</v>
      </c>
      <c r="C22" s="4" t="s">
        <v>22</v>
      </c>
      <c r="D22" s="4" t="s">
        <v>23</v>
      </c>
      <c r="E22" s="4" t="s">
        <v>23</v>
      </c>
      <c r="F22" s="4" t="s">
        <v>23</v>
      </c>
      <c r="G22" s="4" t="s">
        <v>21</v>
      </c>
      <c r="H22" s="4" t="s">
        <v>24</v>
      </c>
      <c r="I22" s="4" t="s">
        <v>57</v>
      </c>
      <c r="J22" s="4"/>
    </row>
    <row r="23" spans="1:10" x14ac:dyDescent="0.25">
      <c r="A23" s="6" t="s">
        <v>25</v>
      </c>
      <c r="B23" s="6" t="s">
        <v>26</v>
      </c>
      <c r="C23" s="6" t="s">
        <v>27</v>
      </c>
      <c r="D23" s="6" t="s">
        <v>28</v>
      </c>
      <c r="E23" s="6" t="s">
        <v>28</v>
      </c>
      <c r="F23" s="6" t="s">
        <v>28</v>
      </c>
      <c r="G23" s="6" t="s">
        <v>28</v>
      </c>
      <c r="H23" s="6" t="s">
        <v>29</v>
      </c>
      <c r="I23" s="6" t="s">
        <v>58</v>
      </c>
      <c r="J23" s="6" t="s">
        <v>30</v>
      </c>
    </row>
    <row r="24" spans="1:10" x14ac:dyDescent="0.25">
      <c r="A24" s="2">
        <v>1</v>
      </c>
      <c r="B24" s="7">
        <v>0</v>
      </c>
      <c r="C24" s="7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x14ac:dyDescent="0.25">
      <c r="A25" s="2">
        <v>2</v>
      </c>
      <c r="B25" s="7">
        <v>0</v>
      </c>
      <c r="C25" s="7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x14ac:dyDescent="0.25">
      <c r="A26" s="2">
        <v>3</v>
      </c>
      <c r="B26" s="7">
        <v>0</v>
      </c>
      <c r="C26" s="7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x14ac:dyDescent="0.25">
      <c r="A27" s="2">
        <v>4</v>
      </c>
      <c r="B27" s="7">
        <v>0</v>
      </c>
      <c r="C27" s="7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x14ac:dyDescent="0.25">
      <c r="A28" s="2">
        <v>5</v>
      </c>
      <c r="B28" s="7">
        <v>0</v>
      </c>
      <c r="C28" s="7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x14ac:dyDescent="0.25">
      <c r="A29" s="2">
        <v>6</v>
      </c>
      <c r="B29" s="7">
        <v>0</v>
      </c>
      <c r="C29" s="7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0" x14ac:dyDescent="0.25">
      <c r="A30" s="2">
        <v>7</v>
      </c>
      <c r="B30" s="7">
        <v>0</v>
      </c>
      <c r="C30" s="7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1" spans="1:10" x14ac:dyDescent="0.25">
      <c r="A31" s="2">
        <v>8</v>
      </c>
      <c r="B31" s="7">
        <v>0</v>
      </c>
      <c r="C31" s="7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</row>
    <row r="32" spans="1:10" x14ac:dyDescent="0.25">
      <c r="A32" s="2">
        <v>9</v>
      </c>
      <c r="B32" s="7">
        <v>0</v>
      </c>
      <c r="C32" s="7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</row>
    <row r="33" spans="1:10" x14ac:dyDescent="0.25">
      <c r="A33" s="2">
        <v>10</v>
      </c>
      <c r="B33" s="7">
        <v>0</v>
      </c>
      <c r="C33" s="7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</row>
    <row r="34" spans="1:10" x14ac:dyDescent="0.25">
      <c r="A34" s="2">
        <v>11</v>
      </c>
      <c r="B34" s="7">
        <v>0</v>
      </c>
      <c r="C34" s="7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</row>
    <row r="35" spans="1:10" x14ac:dyDescent="0.25">
      <c r="A35" s="2">
        <v>12</v>
      </c>
      <c r="B35" s="7">
        <v>0</v>
      </c>
      <c r="C35" s="7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</row>
    <row r="36" spans="1:10" x14ac:dyDescent="0.25">
      <c r="A36" s="2">
        <v>13</v>
      </c>
      <c r="B36" s="7">
        <v>0</v>
      </c>
      <c r="C36" s="7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</row>
    <row r="37" spans="1:10" x14ac:dyDescent="0.25">
      <c r="A37" s="2">
        <v>14</v>
      </c>
      <c r="B37" s="7">
        <v>0</v>
      </c>
      <c r="C37" s="7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</row>
    <row r="38" spans="1:10" x14ac:dyDescent="0.25">
      <c r="A38" s="2">
        <v>15</v>
      </c>
      <c r="B38" s="7">
        <v>0</v>
      </c>
      <c r="C38" s="7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x14ac:dyDescent="0.25">
      <c r="A39" s="2">
        <v>16</v>
      </c>
      <c r="B39" s="7">
        <v>0</v>
      </c>
      <c r="C39" s="7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</row>
    <row r="40" spans="1:10" x14ac:dyDescent="0.25">
      <c r="A40" s="2">
        <v>17</v>
      </c>
      <c r="B40" s="7">
        <v>0</v>
      </c>
      <c r="C40" s="7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</row>
    <row r="41" spans="1:10" x14ac:dyDescent="0.25">
      <c r="A41" s="2">
        <v>18</v>
      </c>
      <c r="B41" s="7">
        <v>0</v>
      </c>
      <c r="C41" s="7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</row>
    <row r="42" spans="1:10" x14ac:dyDescent="0.25">
      <c r="A42" s="2">
        <v>19</v>
      </c>
      <c r="B42" s="7">
        <v>0</v>
      </c>
      <c r="C42" s="7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</row>
    <row r="43" spans="1:10" x14ac:dyDescent="0.25">
      <c r="A43" s="2">
        <v>20</v>
      </c>
      <c r="B43" s="7">
        <v>0</v>
      </c>
      <c r="C43" s="7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x14ac:dyDescent="0.25">
      <c r="A44" s="2">
        <v>21</v>
      </c>
      <c r="B44" s="7">
        <v>0</v>
      </c>
      <c r="C44" s="7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x14ac:dyDescent="0.25">
      <c r="A45" s="2">
        <v>22</v>
      </c>
      <c r="B45" s="7">
        <v>0</v>
      </c>
      <c r="C45" s="7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x14ac:dyDescent="0.25">
      <c r="A46" s="2">
        <v>23</v>
      </c>
      <c r="B46" s="7">
        <v>0</v>
      </c>
      <c r="C46" s="7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x14ac:dyDescent="0.25">
      <c r="A47" s="2">
        <v>24</v>
      </c>
      <c r="B47" s="7">
        <v>0</v>
      </c>
      <c r="C47" s="7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x14ac:dyDescent="0.25">
      <c r="A48" s="2">
        <v>25</v>
      </c>
      <c r="B48" s="7">
        <v>0</v>
      </c>
      <c r="C48" s="7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x14ac:dyDescent="0.25">
      <c r="A49" s="2">
        <v>26</v>
      </c>
      <c r="B49" s="7">
        <v>0</v>
      </c>
      <c r="C49" s="7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x14ac:dyDescent="0.25">
      <c r="A50" s="2">
        <v>27</v>
      </c>
      <c r="B50" s="7">
        <v>0</v>
      </c>
      <c r="C50" s="7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x14ac:dyDescent="0.25">
      <c r="A51" s="2">
        <v>28</v>
      </c>
      <c r="B51" s="7">
        <v>0</v>
      </c>
      <c r="C51" s="7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x14ac:dyDescent="0.25">
      <c r="A52" s="2">
        <v>29</v>
      </c>
      <c r="B52" s="7">
        <v>0</v>
      </c>
      <c r="C52" s="7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x14ac:dyDescent="0.25">
      <c r="A53" s="5">
        <v>30</v>
      </c>
      <c r="B53" s="8">
        <v>0</v>
      </c>
      <c r="C53" s="8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</row>
    <row r="54" spans="1:10" x14ac:dyDescent="0.25">
      <c r="A54" s="4" t="s">
        <v>31</v>
      </c>
      <c r="B54" s="7">
        <f>B24+NPV($F$18,B25:B53)</f>
        <v>0</v>
      </c>
      <c r="C54" s="7">
        <f t="shared" ref="C54:J54" si="3">C24+NPV($F$18,C25:C53)</f>
        <v>0</v>
      </c>
      <c r="D54" s="3">
        <f t="shared" si="3"/>
        <v>0</v>
      </c>
      <c r="E54" s="3">
        <f t="shared" si="3"/>
        <v>0</v>
      </c>
      <c r="F54" s="3">
        <f t="shared" si="3"/>
        <v>0</v>
      </c>
      <c r="G54" s="3">
        <f t="shared" si="3"/>
        <v>0</v>
      </c>
      <c r="H54" s="3">
        <f t="shared" si="3"/>
        <v>0</v>
      </c>
      <c r="I54" s="3">
        <f t="shared" si="3"/>
        <v>0</v>
      </c>
      <c r="J54" s="3">
        <f t="shared" si="3"/>
        <v>0</v>
      </c>
    </row>
    <row r="55" spans="1:10" x14ac:dyDescent="0.25">
      <c r="A55" s="4" t="s">
        <v>32</v>
      </c>
      <c r="B55" s="7">
        <f>B24+NPV($G$18,B25:B53)</f>
        <v>0</v>
      </c>
      <c r="C55" s="7">
        <f t="shared" ref="C55:J55" si="4">C24+NPV($G$18,C25:C53)</f>
        <v>0</v>
      </c>
      <c r="D55" s="3">
        <f t="shared" si="4"/>
        <v>0</v>
      </c>
      <c r="E55" s="3">
        <f t="shared" si="4"/>
        <v>0</v>
      </c>
      <c r="F55" s="3">
        <f t="shared" si="4"/>
        <v>0</v>
      </c>
      <c r="G55" s="3">
        <f t="shared" si="4"/>
        <v>0</v>
      </c>
      <c r="H55" s="3">
        <f t="shared" si="4"/>
        <v>0</v>
      </c>
      <c r="I55" s="3">
        <f t="shared" si="4"/>
        <v>0</v>
      </c>
      <c r="J55" s="3">
        <f t="shared" si="4"/>
        <v>0</v>
      </c>
    </row>
  </sheetData>
  <pageMargins left="0.7" right="0.7" top="0.75" bottom="0.75" header="0.3" footer="0.3"/>
  <pageSetup scale="60" orientation="portrait" r:id="rId1"/>
  <headerFooter>
    <oddHeader>&amp;RMidAmerican Energy  Company
South Dakota Energy Efficiency
2017 Annual Report
Annual Program Results
Exhibit D</oddHeader>
    <oddFooter>&amp;L&amp;A&amp;CPage &amp;P of &amp;N&amp;RExhibit 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zoomScale="80" zoomScaleNormal="80" workbookViewId="0"/>
  </sheetViews>
  <sheetFormatPr defaultRowHeight="15" x14ac:dyDescent="0.25"/>
  <cols>
    <col min="1" max="1" width="11.28515625" customWidth="1"/>
    <col min="2" max="2" width="15.140625" customWidth="1"/>
    <col min="3" max="3" width="15.85546875" customWidth="1"/>
    <col min="4" max="7" width="15.140625" customWidth="1"/>
    <col min="8" max="9" width="15.85546875" customWidth="1"/>
    <col min="10" max="10" width="16" customWidth="1"/>
  </cols>
  <sheetData>
    <row r="1" spans="1:10" ht="18" x14ac:dyDescent="0.25">
      <c r="A1" s="10" t="s">
        <v>34</v>
      </c>
      <c r="B1" s="1"/>
      <c r="C1" s="1"/>
    </row>
    <row r="2" spans="1:10" ht="18" x14ac:dyDescent="0.25">
      <c r="A2" s="10" t="s">
        <v>35</v>
      </c>
      <c r="B2" s="1"/>
      <c r="C2" s="1"/>
    </row>
    <row r="3" spans="1:10" ht="18" x14ac:dyDescent="0.25">
      <c r="A3" s="10" t="s">
        <v>37</v>
      </c>
      <c r="B3" s="1"/>
      <c r="C3" s="1"/>
    </row>
    <row r="4" spans="1:10" ht="18" x14ac:dyDescent="0.25">
      <c r="A4" s="10" t="s">
        <v>46</v>
      </c>
      <c r="B4" s="1"/>
      <c r="C4" s="1"/>
    </row>
    <row r="6" spans="1:10" x14ac:dyDescent="0.25">
      <c r="A6" s="2" t="s">
        <v>0</v>
      </c>
      <c r="B6" s="2"/>
      <c r="C6" s="3">
        <v>-476.74197839906543</v>
      </c>
      <c r="D6" s="2"/>
      <c r="E6" s="2"/>
      <c r="F6" s="2"/>
      <c r="G6" s="2"/>
      <c r="H6" s="2"/>
      <c r="I6" s="2"/>
      <c r="J6" s="2"/>
    </row>
    <row r="7" spans="1:10" x14ac:dyDescent="0.25">
      <c r="A7" s="2" t="s">
        <v>1</v>
      </c>
      <c r="B7" s="2"/>
      <c r="C7" s="3">
        <v>0</v>
      </c>
      <c r="D7" s="2"/>
      <c r="E7" s="2"/>
      <c r="F7" s="2"/>
      <c r="G7" s="2"/>
      <c r="H7" s="2"/>
      <c r="I7" s="2"/>
      <c r="J7" s="2"/>
    </row>
    <row r="8" spans="1:10" x14ac:dyDescent="0.25">
      <c r="A8" s="2" t="s">
        <v>2</v>
      </c>
      <c r="B8" s="2"/>
      <c r="C8" s="3">
        <v>0</v>
      </c>
      <c r="D8" s="2"/>
      <c r="E8" s="2"/>
      <c r="F8" s="2"/>
      <c r="G8" s="2"/>
      <c r="H8" s="2"/>
      <c r="I8" s="2"/>
      <c r="J8" s="2"/>
    </row>
    <row r="9" spans="1:10" x14ac:dyDescent="0.25">
      <c r="A9" s="14" t="s">
        <v>56</v>
      </c>
      <c r="B9" s="14"/>
      <c r="C9" s="15">
        <v>0</v>
      </c>
      <c r="D9" s="2"/>
      <c r="E9" s="2"/>
      <c r="F9" s="2"/>
      <c r="G9" s="2"/>
      <c r="H9" s="2"/>
      <c r="I9" s="2"/>
      <c r="J9" s="2"/>
    </row>
    <row r="10" spans="1:10" x14ac:dyDescent="0.25">
      <c r="A10" s="2"/>
      <c r="B10" s="2"/>
      <c r="C10" s="3"/>
      <c r="D10" s="2"/>
      <c r="E10" s="2"/>
      <c r="F10" s="2"/>
      <c r="G10" s="2"/>
      <c r="H10" s="2"/>
      <c r="I10" s="2"/>
      <c r="J10" s="2"/>
    </row>
    <row r="11" spans="1:10" x14ac:dyDescent="0.25">
      <c r="A11" s="2"/>
      <c r="B11" s="2"/>
      <c r="C11" s="4"/>
      <c r="D11" s="4" t="s">
        <v>3</v>
      </c>
      <c r="E11" s="4"/>
      <c r="F11" s="4" t="s">
        <v>4</v>
      </c>
      <c r="G11" s="4"/>
      <c r="H11" s="2"/>
      <c r="I11" s="2"/>
      <c r="J11" s="2"/>
    </row>
    <row r="12" spans="1:10" x14ac:dyDescent="0.25">
      <c r="A12" s="5" t="s">
        <v>5</v>
      </c>
      <c r="B12" s="5"/>
      <c r="C12" s="6" t="s">
        <v>6</v>
      </c>
      <c r="D12" s="6" t="s">
        <v>7</v>
      </c>
      <c r="E12" s="6" t="s">
        <v>8</v>
      </c>
      <c r="F12" s="6" t="s">
        <v>9</v>
      </c>
      <c r="G12" s="6" t="s">
        <v>10</v>
      </c>
      <c r="H12" s="2"/>
      <c r="I12" s="2"/>
      <c r="J12" s="2"/>
    </row>
    <row r="13" spans="1:10" x14ac:dyDescent="0.25">
      <c r="A13" s="2" t="s">
        <v>11</v>
      </c>
      <c r="B13" s="2"/>
      <c r="C13" s="16">
        <f>H54+I54+C8+C9</f>
        <v>0</v>
      </c>
      <c r="D13" s="16">
        <f>SUM(D54:G54)</f>
        <v>0</v>
      </c>
      <c r="E13" s="16">
        <f>SUM(D54:G54)</f>
        <v>0</v>
      </c>
      <c r="F13" s="16">
        <f>SUM(D54:G54)+I54+C9</f>
        <v>0</v>
      </c>
      <c r="G13" s="16">
        <f>SUM(D55:G55)+J55</f>
        <v>0</v>
      </c>
      <c r="H13" s="2"/>
      <c r="I13" s="2"/>
      <c r="J13" s="2"/>
    </row>
    <row r="14" spans="1:10" x14ac:dyDescent="0.25">
      <c r="A14" s="5" t="s">
        <v>12</v>
      </c>
      <c r="B14" s="5"/>
      <c r="C14" s="17">
        <f>C7</f>
        <v>0</v>
      </c>
      <c r="D14" s="17">
        <f>H54+C6+C8</f>
        <v>-476.74197839906543</v>
      </c>
      <c r="E14" s="17">
        <f>C6+C8</f>
        <v>-476.74197839906543</v>
      </c>
      <c r="F14" s="17">
        <f>C6+C7</f>
        <v>-476.74197839906543</v>
      </c>
      <c r="G14" s="17">
        <f>C6+C7</f>
        <v>-476.74197839906543</v>
      </c>
      <c r="H14" s="2"/>
      <c r="I14" s="2"/>
      <c r="J14" s="2"/>
    </row>
    <row r="15" spans="1:10" x14ac:dyDescent="0.25">
      <c r="A15" s="2" t="s">
        <v>13</v>
      </c>
      <c r="B15" s="2"/>
      <c r="C15" s="18">
        <f>C13-C14</f>
        <v>0</v>
      </c>
      <c r="D15" s="18">
        <f t="shared" ref="D15:G15" si="0">D13-D14</f>
        <v>476.74197839906543</v>
      </c>
      <c r="E15" s="18">
        <f t="shared" si="0"/>
        <v>476.74197839906543</v>
      </c>
      <c r="F15" s="18">
        <f t="shared" si="0"/>
        <v>476.74197839906543</v>
      </c>
      <c r="G15" s="18">
        <f t="shared" si="0"/>
        <v>476.74197839906543</v>
      </c>
      <c r="H15" s="2"/>
      <c r="I15" s="2"/>
      <c r="J15" s="2"/>
    </row>
    <row r="16" spans="1:10" x14ac:dyDescent="0.25">
      <c r="A16" s="2" t="s">
        <v>14</v>
      </c>
      <c r="B16" s="2"/>
      <c r="C16" s="19">
        <f>IFERROR(C13/C14,0)</f>
        <v>0</v>
      </c>
      <c r="D16" s="19">
        <f t="shared" ref="D16:F16" si="1">IFERROR(D13/D14,0)</f>
        <v>0</v>
      </c>
      <c r="E16" s="19">
        <f t="shared" si="1"/>
        <v>0</v>
      </c>
      <c r="F16" s="19">
        <f t="shared" si="1"/>
        <v>0</v>
      </c>
      <c r="G16" s="19">
        <f>IFERROR(G13/G14,0)</f>
        <v>0</v>
      </c>
      <c r="H16" s="2"/>
      <c r="I16" s="2"/>
      <c r="J16" s="2"/>
    </row>
    <row r="17" spans="1:10" x14ac:dyDescent="0.25">
      <c r="A17" s="2" t="s">
        <v>15</v>
      </c>
      <c r="B17" s="2"/>
      <c r="C17" s="20">
        <f>IFERROR(C14/$B$54,0)</f>
        <v>0</v>
      </c>
      <c r="D17" s="20">
        <f t="shared" ref="D17:F17" si="2">IFERROR(D14/$B$54,0)</f>
        <v>0</v>
      </c>
      <c r="E17" s="20">
        <f t="shared" si="2"/>
        <v>0</v>
      </c>
      <c r="F17" s="20">
        <f t="shared" si="2"/>
        <v>0</v>
      </c>
      <c r="G17" s="20">
        <f>IFERROR(G14/$B$55,0)</f>
        <v>0</v>
      </c>
      <c r="H17" s="2"/>
      <c r="I17" s="2"/>
      <c r="J17" s="2"/>
    </row>
    <row r="18" spans="1:10" x14ac:dyDescent="0.25">
      <c r="A18" s="2" t="s">
        <v>33</v>
      </c>
      <c r="B18" s="2"/>
      <c r="C18" s="11">
        <v>7.4300000000000005E-2</v>
      </c>
      <c r="D18" s="11">
        <v>7.4300000000000005E-2</v>
      </c>
      <c r="E18" s="11">
        <v>7.4300000000000005E-2</v>
      </c>
      <c r="F18" s="11">
        <v>7.4300000000000005E-2</v>
      </c>
      <c r="G18" s="11">
        <v>3.56E-2</v>
      </c>
      <c r="H18" s="2"/>
      <c r="I18" s="2"/>
      <c r="J18" s="2"/>
    </row>
    <row r="19" spans="1:10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2"/>
      <c r="B20" s="4"/>
      <c r="C20" s="4"/>
      <c r="D20" s="4" t="s">
        <v>16</v>
      </c>
      <c r="E20" s="4" t="s">
        <v>16</v>
      </c>
      <c r="F20" s="4" t="s">
        <v>16</v>
      </c>
      <c r="G20" s="4"/>
      <c r="H20" s="4"/>
      <c r="I20" s="4"/>
      <c r="J20" s="4"/>
    </row>
    <row r="21" spans="1:10" x14ac:dyDescent="0.25">
      <c r="A21" s="2"/>
      <c r="B21" s="4" t="s">
        <v>17</v>
      </c>
      <c r="C21" s="4" t="s">
        <v>17</v>
      </c>
      <c r="D21" s="4" t="s">
        <v>18</v>
      </c>
      <c r="E21" s="4" t="s">
        <v>19</v>
      </c>
      <c r="F21" s="4" t="s">
        <v>20</v>
      </c>
      <c r="G21" s="4" t="s">
        <v>16</v>
      </c>
      <c r="H21" s="4"/>
      <c r="I21" s="4"/>
      <c r="J21" s="4"/>
    </row>
    <row r="22" spans="1:10" x14ac:dyDescent="0.25">
      <c r="A22" s="2"/>
      <c r="B22" s="4" t="s">
        <v>21</v>
      </c>
      <c r="C22" s="4" t="s">
        <v>22</v>
      </c>
      <c r="D22" s="4" t="s">
        <v>23</v>
      </c>
      <c r="E22" s="4" t="s">
        <v>23</v>
      </c>
      <c r="F22" s="4" t="s">
        <v>23</v>
      </c>
      <c r="G22" s="4" t="s">
        <v>21</v>
      </c>
      <c r="H22" s="4" t="s">
        <v>24</v>
      </c>
      <c r="I22" s="4" t="s">
        <v>57</v>
      </c>
      <c r="J22" s="4"/>
    </row>
    <row r="23" spans="1:10" x14ac:dyDescent="0.25">
      <c r="A23" s="6" t="s">
        <v>25</v>
      </c>
      <c r="B23" s="6" t="s">
        <v>26</v>
      </c>
      <c r="C23" s="6" t="s">
        <v>27</v>
      </c>
      <c r="D23" s="6" t="s">
        <v>28</v>
      </c>
      <c r="E23" s="6" t="s">
        <v>28</v>
      </c>
      <c r="F23" s="6" t="s">
        <v>28</v>
      </c>
      <c r="G23" s="6" t="s">
        <v>28</v>
      </c>
      <c r="H23" s="6" t="s">
        <v>29</v>
      </c>
      <c r="I23" s="6" t="s">
        <v>58</v>
      </c>
      <c r="J23" s="6" t="s">
        <v>30</v>
      </c>
    </row>
    <row r="24" spans="1:10" x14ac:dyDescent="0.25">
      <c r="A24" s="2">
        <v>1</v>
      </c>
      <c r="B24" s="7">
        <v>0</v>
      </c>
      <c r="C24" s="7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x14ac:dyDescent="0.25">
      <c r="A25" s="2">
        <v>2</v>
      </c>
      <c r="B25" s="7">
        <v>0</v>
      </c>
      <c r="C25" s="7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x14ac:dyDescent="0.25">
      <c r="A26" s="2">
        <v>3</v>
      </c>
      <c r="B26" s="7">
        <v>0</v>
      </c>
      <c r="C26" s="7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x14ac:dyDescent="0.25">
      <c r="A27" s="2">
        <v>4</v>
      </c>
      <c r="B27" s="7">
        <v>0</v>
      </c>
      <c r="C27" s="7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x14ac:dyDescent="0.25">
      <c r="A28" s="2">
        <v>5</v>
      </c>
      <c r="B28" s="7">
        <v>0</v>
      </c>
      <c r="C28" s="7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x14ac:dyDescent="0.25">
      <c r="A29" s="2">
        <v>6</v>
      </c>
      <c r="B29" s="7">
        <v>0</v>
      </c>
      <c r="C29" s="7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0" x14ac:dyDescent="0.25">
      <c r="A30" s="2">
        <v>7</v>
      </c>
      <c r="B30" s="7">
        <v>0</v>
      </c>
      <c r="C30" s="7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1" spans="1:10" x14ac:dyDescent="0.25">
      <c r="A31" s="2">
        <v>8</v>
      </c>
      <c r="B31" s="7">
        <v>0</v>
      </c>
      <c r="C31" s="7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</row>
    <row r="32" spans="1:10" x14ac:dyDescent="0.25">
      <c r="A32" s="2">
        <v>9</v>
      </c>
      <c r="B32" s="7">
        <v>0</v>
      </c>
      <c r="C32" s="7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</row>
    <row r="33" spans="1:10" x14ac:dyDescent="0.25">
      <c r="A33" s="2">
        <v>10</v>
      </c>
      <c r="B33" s="7">
        <v>0</v>
      </c>
      <c r="C33" s="7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</row>
    <row r="34" spans="1:10" x14ac:dyDescent="0.25">
      <c r="A34" s="2">
        <v>11</v>
      </c>
      <c r="B34" s="7">
        <v>0</v>
      </c>
      <c r="C34" s="7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</row>
    <row r="35" spans="1:10" x14ac:dyDescent="0.25">
      <c r="A35" s="2">
        <v>12</v>
      </c>
      <c r="B35" s="7">
        <v>0</v>
      </c>
      <c r="C35" s="7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</row>
    <row r="36" spans="1:10" x14ac:dyDescent="0.25">
      <c r="A36" s="2">
        <v>13</v>
      </c>
      <c r="B36" s="7">
        <v>0</v>
      </c>
      <c r="C36" s="7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</row>
    <row r="37" spans="1:10" x14ac:dyDescent="0.25">
      <c r="A37" s="2">
        <v>14</v>
      </c>
      <c r="B37" s="7">
        <v>0</v>
      </c>
      <c r="C37" s="7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</row>
    <row r="38" spans="1:10" x14ac:dyDescent="0.25">
      <c r="A38" s="2">
        <v>15</v>
      </c>
      <c r="B38" s="7">
        <v>0</v>
      </c>
      <c r="C38" s="7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x14ac:dyDescent="0.25">
      <c r="A39" s="2">
        <v>16</v>
      </c>
      <c r="B39" s="7">
        <v>0</v>
      </c>
      <c r="C39" s="7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</row>
    <row r="40" spans="1:10" x14ac:dyDescent="0.25">
      <c r="A40" s="2">
        <v>17</v>
      </c>
      <c r="B40" s="7">
        <v>0</v>
      </c>
      <c r="C40" s="7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</row>
    <row r="41" spans="1:10" x14ac:dyDescent="0.25">
      <c r="A41" s="2">
        <v>18</v>
      </c>
      <c r="B41" s="7">
        <v>0</v>
      </c>
      <c r="C41" s="7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</row>
    <row r="42" spans="1:10" x14ac:dyDescent="0.25">
      <c r="A42" s="2">
        <v>19</v>
      </c>
      <c r="B42" s="7">
        <v>0</v>
      </c>
      <c r="C42" s="7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</row>
    <row r="43" spans="1:10" x14ac:dyDescent="0.25">
      <c r="A43" s="2">
        <v>20</v>
      </c>
      <c r="B43" s="7">
        <v>0</v>
      </c>
      <c r="C43" s="7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x14ac:dyDescent="0.25">
      <c r="A44" s="2">
        <v>21</v>
      </c>
      <c r="B44" s="7">
        <v>0</v>
      </c>
      <c r="C44" s="7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x14ac:dyDescent="0.25">
      <c r="A45" s="2">
        <v>22</v>
      </c>
      <c r="B45" s="7">
        <v>0</v>
      </c>
      <c r="C45" s="7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x14ac:dyDescent="0.25">
      <c r="A46" s="2">
        <v>23</v>
      </c>
      <c r="B46" s="7">
        <v>0</v>
      </c>
      <c r="C46" s="7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x14ac:dyDescent="0.25">
      <c r="A47" s="2">
        <v>24</v>
      </c>
      <c r="B47" s="7">
        <v>0</v>
      </c>
      <c r="C47" s="7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x14ac:dyDescent="0.25">
      <c r="A48" s="2">
        <v>25</v>
      </c>
      <c r="B48" s="7">
        <v>0</v>
      </c>
      <c r="C48" s="7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x14ac:dyDescent="0.25">
      <c r="A49" s="2">
        <v>26</v>
      </c>
      <c r="B49" s="7">
        <v>0</v>
      </c>
      <c r="C49" s="7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x14ac:dyDescent="0.25">
      <c r="A50" s="2">
        <v>27</v>
      </c>
      <c r="B50" s="7">
        <v>0</v>
      </c>
      <c r="C50" s="7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x14ac:dyDescent="0.25">
      <c r="A51" s="2">
        <v>28</v>
      </c>
      <c r="B51" s="7">
        <v>0</v>
      </c>
      <c r="C51" s="7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x14ac:dyDescent="0.25">
      <c r="A52" s="2">
        <v>29</v>
      </c>
      <c r="B52" s="7">
        <v>0</v>
      </c>
      <c r="C52" s="7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x14ac:dyDescent="0.25">
      <c r="A53" s="5">
        <v>30</v>
      </c>
      <c r="B53" s="8">
        <v>0</v>
      </c>
      <c r="C53" s="8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</row>
    <row r="54" spans="1:10" x14ac:dyDescent="0.25">
      <c r="A54" s="4" t="s">
        <v>31</v>
      </c>
      <c r="B54" s="7">
        <f>B24+NPV($F$18,B25:B53)</f>
        <v>0</v>
      </c>
      <c r="C54" s="7">
        <f t="shared" ref="C54:J54" si="3">C24+NPV($F$18,C25:C53)</f>
        <v>0</v>
      </c>
      <c r="D54" s="3">
        <f t="shared" si="3"/>
        <v>0</v>
      </c>
      <c r="E54" s="3">
        <f t="shared" si="3"/>
        <v>0</v>
      </c>
      <c r="F54" s="3">
        <f t="shared" si="3"/>
        <v>0</v>
      </c>
      <c r="G54" s="3">
        <f t="shared" si="3"/>
        <v>0</v>
      </c>
      <c r="H54" s="3">
        <f t="shared" si="3"/>
        <v>0</v>
      </c>
      <c r="I54" s="3">
        <f t="shared" si="3"/>
        <v>0</v>
      </c>
      <c r="J54" s="3">
        <f t="shared" si="3"/>
        <v>0</v>
      </c>
    </row>
    <row r="55" spans="1:10" x14ac:dyDescent="0.25">
      <c r="A55" s="4" t="s">
        <v>32</v>
      </c>
      <c r="B55" s="7">
        <f>B24+NPV($G$18,B25:B53)</f>
        <v>0</v>
      </c>
      <c r="C55" s="7">
        <f t="shared" ref="C55:I55" si="4">C24+NPV($G$18,C25:C53)</f>
        <v>0</v>
      </c>
      <c r="D55" s="3">
        <f t="shared" si="4"/>
        <v>0</v>
      </c>
      <c r="E55" s="3">
        <f t="shared" si="4"/>
        <v>0</v>
      </c>
      <c r="F55" s="3">
        <f t="shared" si="4"/>
        <v>0</v>
      </c>
      <c r="G55" s="3">
        <f t="shared" si="4"/>
        <v>0</v>
      </c>
      <c r="H55" s="3">
        <f t="shared" si="4"/>
        <v>0</v>
      </c>
      <c r="I55" s="3">
        <f t="shared" si="4"/>
        <v>0</v>
      </c>
      <c r="J55" s="3">
        <f>J24+NPV($G$18,J25:J53)</f>
        <v>0</v>
      </c>
    </row>
  </sheetData>
  <pageMargins left="0.7" right="0.7" top="0.75" bottom="0.75" header="0.3" footer="0.3"/>
  <pageSetup scale="60" orientation="portrait" r:id="rId1"/>
  <headerFooter>
    <oddHeader>&amp;RMidAmerican Energy  Company
South Dakota Energy Efficiency
2017 Annual Report
Annual Program Results
Exhibit D</oddHeader>
    <oddFooter>&amp;L&amp;A&amp;CPage &amp;P of &amp;N&amp;RExhibit 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70FB7786CBBA41A2A7057F1464547C" ma:contentTypeVersion="25" ma:contentTypeDescription="Create a new document." ma:contentTypeScope="" ma:versionID="d5e318e978737caff16e24b3f94b6bf1">
  <xsd:schema xmlns:xsd="http://www.w3.org/2001/XMLSchema" xmlns:xs="http://www.w3.org/2001/XMLSchema" xmlns:p="http://schemas.microsoft.com/office/2006/metadata/properties" xmlns:ns2="41B0BF35-30BF-46B2-B31C-608546DD1474" targetNamespace="http://schemas.microsoft.com/office/2006/metadata/properties" ma:root="true" ma:fieldsID="37001cd2d17deae487d9a5b189de5444" ns2:_="">
    <xsd:import namespace="41B0BF35-30BF-46B2-B31C-608546DD1474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Assigned_x0020_to0" minOccurs="0"/>
                <xsd:element ref="ns2:Reviewed_x0020_By" minOccurs="0"/>
                <xsd:element ref="ns2:Comments" minOccurs="0"/>
                <xsd:element ref="ns2:complet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B0BF35-30BF-46B2-B31C-608546DD1474" elementFormDefault="qualified">
    <xsd:import namespace="http://schemas.microsoft.com/office/2006/documentManagement/types"/>
    <xsd:import namespace="http://schemas.microsoft.com/office/infopath/2007/PartnerControls"/>
    <xsd:element name="Status" ma:index="8" nillable="true" ma:displayName="Extentions on DR &amp; due date" ma:internalName="Status" ma:readOnly="false">
      <xsd:simpleType>
        <xsd:restriction base="dms:Note">
          <xsd:maxLength value="255"/>
        </xsd:restriction>
      </xsd:simpleType>
    </xsd:element>
    <xsd:element name="Assigned_x0020_to0" ma:index="9" nillable="true" ma:displayName="Assigned to" ma:internalName="Assigned_x0020_to0" ma:readOnly="false">
      <xsd:simpleType>
        <xsd:restriction base="dms:Note">
          <xsd:maxLength value="255"/>
        </xsd:restriction>
      </xsd:simpleType>
    </xsd:element>
    <xsd:element name="Reviewed_x0020_By" ma:index="10" nillable="true" ma:displayName="Reviewed By" ma:internalName="Reviewed_x0020_By" ma:readOnly="false">
      <xsd:simpleType>
        <xsd:restriction base="dms:Note">
          <xsd:maxLength value="255"/>
        </xsd:restriction>
      </xsd:simpleType>
    </xsd:element>
    <xsd:element name="Comments" ma:index="11" nillable="true" ma:displayName="Due Date" ma:description="date" ma:internalName="Comments" ma:readOnly="false">
      <xsd:simpleType>
        <xsd:restriction base="dms:Note">
          <xsd:maxLength value="255"/>
        </xsd:restriction>
      </xsd:simpleType>
    </xsd:element>
    <xsd:element name="completed" ma:index="12" nillable="true" ma:displayName="Status" ma:default="Ready for Review" ma:format="Dropdown" ma:internalName="completed" ma:readOnly="false">
      <xsd:simpleType>
        <xsd:union memberTypes="dms:Text">
          <xsd:simpleType>
            <xsd:restriction base="dms:Choice">
              <xsd:enumeration value="Ready for Review"/>
              <xsd:enumeration value="Assigned"/>
              <xsd:enumeration value="Complete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leted xmlns="41B0BF35-30BF-46B2-B31C-608546DD1474">Ready for Review</completed>
    <Status xmlns="41B0BF35-30BF-46B2-B31C-608546DD1474" xsi:nil="true"/>
    <Reviewed_x0020_By xmlns="41B0BF35-30BF-46B2-B31C-608546DD1474" xsi:nil="true"/>
    <Comments xmlns="41B0BF35-30BF-46B2-B31C-608546DD1474" xsi:nil="true"/>
    <Assigned_x0020_to0 xmlns="41B0BF35-30BF-46B2-B31C-608546DD1474" xsi:nil="true"/>
  </documentManagement>
</p:properties>
</file>

<file path=customXml/itemProps1.xml><?xml version="1.0" encoding="utf-8"?>
<ds:datastoreItem xmlns:ds="http://schemas.openxmlformats.org/officeDocument/2006/customXml" ds:itemID="{9560A9DE-C01E-4A8C-94E5-EA1F65F5D6AA}"/>
</file>

<file path=customXml/itemProps2.xml><?xml version="1.0" encoding="utf-8"?>
<ds:datastoreItem xmlns:ds="http://schemas.openxmlformats.org/officeDocument/2006/customXml" ds:itemID="{6678D864-8877-42DE-96EA-F8572CBFE361}"/>
</file>

<file path=customXml/itemProps3.xml><?xml version="1.0" encoding="utf-8"?>
<ds:datastoreItem xmlns:ds="http://schemas.openxmlformats.org/officeDocument/2006/customXml" ds:itemID="{86796E1C-4899-4F1E-97F7-5D3259A017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Electric Summary</vt:lpstr>
      <vt:lpstr>Gas Summary</vt:lpstr>
      <vt:lpstr>Residential Equipment - Elec</vt:lpstr>
      <vt:lpstr>Residential Audit - Elec</vt:lpstr>
      <vt:lpstr>Residential L.M. - Elec</vt:lpstr>
      <vt:lpstr>Residential Recycling - Elec</vt:lpstr>
      <vt:lpstr>Nonresidential Equipment - Elec</vt:lpstr>
      <vt:lpstr>Nonresidential Audit - Elec</vt:lpstr>
      <vt:lpstr>Nonresidential Custom - Elec</vt:lpstr>
      <vt:lpstr>Residential Equipment - Gas</vt:lpstr>
      <vt:lpstr>Residential Audit - Gas</vt:lpstr>
      <vt:lpstr>Nonresidential Equipment - Gas</vt:lpstr>
      <vt:lpstr>Nonresidential Audit - Gas</vt:lpstr>
      <vt:lpstr>Nonresidential Custom - Gas</vt:lpstr>
    </vt:vector>
  </TitlesOfParts>
  <Company>MidAmerican Energy Holdings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t52668</dc:creator>
  <cp:lastModifiedBy>Simmons, Cade</cp:lastModifiedBy>
  <cp:lastPrinted>2018-01-09T21:30:44Z</cp:lastPrinted>
  <dcterms:created xsi:type="dcterms:W3CDTF">2011-01-26T15:17:09Z</dcterms:created>
  <dcterms:modified xsi:type="dcterms:W3CDTF">2018-01-23T21:43:00Z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0x010100AA70FB7786CBBA41A2A7057F1464547C</vt:lpwstr>
  </property>
</Properties>
</file>