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360" windowWidth="19152" windowHeight="11520"/>
  </bookViews>
  <sheets>
    <sheet name="Page 1" sheetId="1" r:id="rId1"/>
    <sheet name="Page 2" sheetId="2" r:id="rId2"/>
    <sheet name="Sheet3" sheetId="3" r:id="rId3"/>
  </sheets>
  <definedNames>
    <definedName name="_xlnm.Print_Area" localSheetId="0">'Page 1'!$A$1:$E$38</definedName>
  </definedNames>
  <calcPr calcId="145621"/>
</workbook>
</file>

<file path=xl/calcChain.xml><?xml version="1.0" encoding="utf-8"?>
<calcChain xmlns="http://schemas.openxmlformats.org/spreadsheetml/2006/main">
  <c r="C12" i="1" l="1"/>
  <c r="K24" i="1"/>
  <c r="J24" i="1"/>
  <c r="I24" i="1"/>
  <c r="H24" i="1"/>
  <c r="G24" i="1"/>
  <c r="F24" i="1"/>
  <c r="C24" i="1" l="1"/>
  <c r="C38" i="1" l="1"/>
  <c r="C37" i="1" l="1"/>
  <c r="C36" i="1"/>
  <c r="C32" i="1"/>
  <c r="C31" i="1"/>
  <c r="B37" i="1"/>
  <c r="B36" i="1"/>
  <c r="B31" i="1"/>
  <c r="B32" i="1"/>
  <c r="C21" i="1"/>
  <c r="C9" i="1"/>
  <c r="C23" i="1" l="1"/>
  <c r="C25" i="1" s="1"/>
  <c r="C11" i="1"/>
  <c r="C13" i="1" l="1"/>
  <c r="D31" i="1" s="1"/>
  <c r="D38" i="1"/>
  <c r="E38" i="1" s="1"/>
  <c r="D36" i="1"/>
  <c r="F36" i="1" s="1"/>
  <c r="D37" i="1"/>
  <c r="F37" i="1" s="1"/>
  <c r="D32" i="1" l="1"/>
  <c r="F32" i="1" s="1"/>
  <c r="D33" i="1"/>
  <c r="F33" i="1" s="1"/>
  <c r="F38" i="1"/>
  <c r="E37" i="1"/>
  <c r="E36" i="1"/>
  <c r="F31" i="1"/>
  <c r="E31" i="1"/>
  <c r="E32" i="1" l="1"/>
  <c r="E33" i="1"/>
</calcChain>
</file>

<file path=xl/sharedStrings.xml><?xml version="1.0" encoding="utf-8"?>
<sst xmlns="http://schemas.openxmlformats.org/spreadsheetml/2006/main" count="35" uniqueCount="30">
  <si>
    <t>NorthWestern Energy</t>
  </si>
  <si>
    <t>Electric Programs</t>
  </si>
  <si>
    <t xml:space="preserve">     Proposed rate per kwh </t>
  </si>
  <si>
    <t>Natural Gas Programs</t>
  </si>
  <si>
    <t xml:space="preserve">     Total program costs to be recovered</t>
  </si>
  <si>
    <t>Rate Calculation</t>
  </si>
  <si>
    <t xml:space="preserve">     Proposed rate per therm</t>
  </si>
  <si>
    <t>Average Monthly Bill Impacts Electric</t>
  </si>
  <si>
    <t>Average Monthly Bill Impacts Natural Gas</t>
  </si>
  <si>
    <t>DSM Charge</t>
  </si>
  <si>
    <t>DSM % of Bill</t>
  </si>
  <si>
    <t>Ave Mo. Bill</t>
  </si>
  <si>
    <t>Page 1 of 1</t>
  </si>
  <si>
    <t>Bill W/DSM</t>
  </si>
  <si>
    <t xml:space="preserve">     *Residential</t>
  </si>
  <si>
    <t xml:space="preserve">     *Commercial &amp; Industrial</t>
  </si>
  <si>
    <t>* Based on December 2013 12 months end usage and revenues</t>
  </si>
  <si>
    <t xml:space="preserve">       Residential 750 kwh bill - December 13 rate</t>
  </si>
  <si>
    <t xml:space="preserve">       Residential 150 therm bill - December 13 rate</t>
  </si>
  <si>
    <t>KWH</t>
  </si>
  <si>
    <t>Therms</t>
  </si>
  <si>
    <t>Natural Gas DSM Program Budget</t>
  </si>
  <si>
    <t>Electric DSM Program Budget</t>
  </si>
  <si>
    <t>Appendix B</t>
  </si>
  <si>
    <t xml:space="preserve">    Lost Margin Recovery %</t>
  </si>
  <si>
    <t xml:space="preserve">     Divided by Jul 2015 - Dec 2015 actual therm sales</t>
  </si>
  <si>
    <t xml:space="preserve">       Divided by Jul 2015 - Dec 2015 actual kwh sales</t>
  </si>
  <si>
    <t>GE16-</t>
  </si>
  <si>
    <t>May 9, 2016</t>
  </si>
  <si>
    <t xml:space="preserve">     Prior Year Under (Over) Recovery balance (Apr 30 Balance)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</si>
</sst>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164" formatCode="&quot;$&quot;#,##0"/>
    <numFmt numFmtId="165" formatCode="&quot;$&quot;#,##0.0000"/>
    <numFmt numFmtId="166" formatCode="&quot;$&quot;#,##0.00"/>
    <numFmt numFmtId="167" formatCode="&quot;$&quot;#,##0.000000"/>
  </numFmts>
  <fonts count="5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.5"/>
      <color theme="1"/>
      <name val="Calibri"/>
      <family val="2"/>
      <scheme val="minor"/>
    </font>
    <font>
      <b/>
      <sz val="11.5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quotePrefix="1"/>
    <xf numFmtId="164" fontId="0" fillId="0" borderId="0" xfId="0" applyNumberFormat="1"/>
    <xf numFmtId="0" fontId="1" fillId="0" borderId="0" xfId="0" applyFont="1"/>
    <xf numFmtId="164" fontId="0" fillId="0" borderId="1" xfId="0" applyNumberFormat="1" applyBorder="1"/>
    <xf numFmtId="3" fontId="0" fillId="0" borderId="0" xfId="0" applyNumberFormat="1"/>
    <xf numFmtId="165" fontId="0" fillId="0" borderId="2" xfId="0" applyNumberFormat="1" applyBorder="1"/>
    <xf numFmtId="9" fontId="0" fillId="0" borderId="0" xfId="0" applyNumberFormat="1"/>
    <xf numFmtId="0" fontId="2" fillId="0" borderId="0" xfId="0" applyFont="1" applyFill="1" applyBorder="1" applyAlignment="1">
      <alignment vertical="top" wrapText="1"/>
    </xf>
    <xf numFmtId="166" fontId="0" fillId="0" borderId="0" xfId="0" applyNumberFormat="1"/>
    <xf numFmtId="10" fontId="0" fillId="0" borderId="0" xfId="0" applyNumberFormat="1"/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67" fontId="0" fillId="0" borderId="0" xfId="0" applyNumberFormat="1"/>
    <xf numFmtId="164" fontId="0" fillId="0" borderId="0" xfId="0" applyNumberFormat="1" applyBorder="1"/>
    <xf numFmtId="0" fontId="0" fillId="0" borderId="0" xfId="0" applyBorder="1"/>
    <xf numFmtId="0" fontId="0" fillId="0" borderId="0" xfId="0" quotePrefix="1" applyBorder="1"/>
    <xf numFmtId="0" fontId="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6" fontId="2" fillId="0" borderId="0" xfId="0" applyNumberFormat="1" applyFont="1" applyBorder="1" applyAlignment="1">
      <alignment horizontal="center" vertical="top" wrapText="1"/>
    </xf>
    <xf numFmtId="17" fontId="1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tabSelected="1" workbookViewId="0">
      <selection activeCell="C12" sqref="C12"/>
    </sheetView>
  </sheetViews>
  <sheetFormatPr defaultColWidth="12.6640625" defaultRowHeight="14.4" x14ac:dyDescent="0.3"/>
  <cols>
    <col min="1" max="1" width="56" customWidth="1"/>
    <col min="2" max="3" width="12.6640625" style="2"/>
    <col min="7" max="7" width="15.33203125" bestFit="1" customWidth="1"/>
  </cols>
  <sheetData>
    <row r="1" spans="1:11" ht="15" x14ac:dyDescent="0.25">
      <c r="A1" t="s">
        <v>0</v>
      </c>
      <c r="C1" s="2" t="s">
        <v>23</v>
      </c>
    </row>
    <row r="2" spans="1:11" ht="15" x14ac:dyDescent="0.25">
      <c r="A2" t="s">
        <v>27</v>
      </c>
      <c r="C2" s="2" t="s">
        <v>12</v>
      </c>
    </row>
    <row r="3" spans="1:11" ht="15" x14ac:dyDescent="0.25">
      <c r="A3" t="s">
        <v>5</v>
      </c>
    </row>
    <row r="4" spans="1:11" ht="15" x14ac:dyDescent="0.25">
      <c r="A4" s="1" t="s">
        <v>28</v>
      </c>
    </row>
    <row r="7" spans="1:11" ht="15" x14ac:dyDescent="0.25">
      <c r="A7" s="3" t="s">
        <v>1</v>
      </c>
    </row>
    <row r="8" spans="1:11" ht="15" x14ac:dyDescent="0.25">
      <c r="A8" t="s">
        <v>22</v>
      </c>
      <c r="C8" s="2">
        <v>422720</v>
      </c>
      <c r="G8" s="2"/>
    </row>
    <row r="9" spans="1:11" ht="15" x14ac:dyDescent="0.25">
      <c r="A9" t="s">
        <v>24</v>
      </c>
      <c r="B9" s="7">
        <v>0.3</v>
      </c>
      <c r="C9" s="14">
        <f>+C8*B9</f>
        <v>126816</v>
      </c>
    </row>
    <row r="10" spans="1:11" ht="15" x14ac:dyDescent="0.25">
      <c r="A10" t="s">
        <v>29</v>
      </c>
      <c r="B10" s="7"/>
      <c r="C10" s="4">
        <v>-540526</v>
      </c>
    </row>
    <row r="11" spans="1:11" ht="15" x14ac:dyDescent="0.25">
      <c r="A11" t="s">
        <v>4</v>
      </c>
      <c r="C11" s="2">
        <f>SUM(C8:C10)</f>
        <v>9010</v>
      </c>
      <c r="F11" s="23">
        <v>42186</v>
      </c>
      <c r="G11" s="23">
        <v>42217</v>
      </c>
      <c r="H11" s="23">
        <v>42248</v>
      </c>
      <c r="I11" s="23">
        <v>42278</v>
      </c>
      <c r="J11" s="23">
        <v>42309</v>
      </c>
      <c r="K11" s="23">
        <v>42339</v>
      </c>
    </row>
    <row r="12" spans="1:11" ht="15" x14ac:dyDescent="0.25">
      <c r="A12" t="s">
        <v>26</v>
      </c>
      <c r="C12" s="5">
        <f>SUM(F12:K12)*1000</f>
        <v>762750000</v>
      </c>
      <c r="F12" s="5">
        <v>128745</v>
      </c>
      <c r="G12" s="5">
        <v>146737</v>
      </c>
      <c r="H12" s="5">
        <v>129905</v>
      </c>
      <c r="I12" s="5">
        <v>114282</v>
      </c>
      <c r="J12" s="5">
        <v>110932</v>
      </c>
      <c r="K12" s="5">
        <v>132149</v>
      </c>
    </row>
    <row r="13" spans="1:11" ht="15.75" thickBot="1" x14ac:dyDescent="0.3">
      <c r="A13" t="s">
        <v>2</v>
      </c>
      <c r="C13" s="6">
        <f>+C11/C12</f>
        <v>1.1812520485086857E-5</v>
      </c>
      <c r="G13" s="13"/>
    </row>
    <row r="14" spans="1:11" ht="15.75" thickTop="1" x14ac:dyDescent="0.25"/>
    <row r="15" spans="1:11" ht="15" x14ac:dyDescent="0.25">
      <c r="A15" s="1"/>
    </row>
    <row r="19" spans="1:11" ht="15" x14ac:dyDescent="0.25">
      <c r="A19" s="3" t="s">
        <v>3</v>
      </c>
    </row>
    <row r="20" spans="1:11" ht="15" x14ac:dyDescent="0.25">
      <c r="A20" t="s">
        <v>21</v>
      </c>
      <c r="C20" s="2">
        <v>177280</v>
      </c>
      <c r="E20" s="2"/>
    </row>
    <row r="21" spans="1:11" ht="15" x14ac:dyDescent="0.25">
      <c r="A21" t="s">
        <v>24</v>
      </c>
      <c r="B21" s="10">
        <v>7.7899999999999997E-2</v>
      </c>
      <c r="C21" s="14">
        <f>+C20*B21</f>
        <v>13810.111999999999</v>
      </c>
    </row>
    <row r="22" spans="1:11" ht="15" x14ac:dyDescent="0.25">
      <c r="A22" t="s">
        <v>29</v>
      </c>
      <c r="B22" s="7"/>
      <c r="C22" s="4">
        <v>-361956</v>
      </c>
      <c r="F22" s="5"/>
      <c r="G22" s="5"/>
      <c r="H22" s="5"/>
      <c r="I22" s="5"/>
      <c r="J22" s="5"/>
      <c r="K22" s="5"/>
    </row>
    <row r="23" spans="1:11" ht="15" x14ac:dyDescent="0.25">
      <c r="A23" t="s">
        <v>4</v>
      </c>
      <c r="C23" s="2">
        <f>SUM(C20:C22)</f>
        <v>-170865.88800000001</v>
      </c>
      <c r="F23" s="23">
        <v>42186</v>
      </c>
      <c r="G23" s="23">
        <v>42217</v>
      </c>
      <c r="H23" s="23">
        <v>42248</v>
      </c>
      <c r="I23" s="23">
        <v>42278</v>
      </c>
      <c r="J23" s="23">
        <v>42309</v>
      </c>
      <c r="K23" s="23">
        <v>42339</v>
      </c>
    </row>
    <row r="24" spans="1:11" ht="15" x14ac:dyDescent="0.25">
      <c r="A24" t="s">
        <v>25</v>
      </c>
      <c r="C24" s="5">
        <f>SUM(F24:K24)*10</f>
        <v>14665900</v>
      </c>
      <c r="F24" s="5">
        <f>118778-50</f>
        <v>118728</v>
      </c>
      <c r="G24" s="5">
        <f>116332-45</f>
        <v>116287</v>
      </c>
      <c r="H24" s="5">
        <f>105628-46</f>
        <v>105582</v>
      </c>
      <c r="I24" s="5">
        <f>146374-60</f>
        <v>146314</v>
      </c>
      <c r="J24" s="5">
        <f>335766-397</f>
        <v>335369</v>
      </c>
      <c r="K24" s="5">
        <f>645447-1137</f>
        <v>644310</v>
      </c>
    </row>
    <row r="25" spans="1:11" ht="15.75" thickBot="1" x14ac:dyDescent="0.3">
      <c r="A25" t="s">
        <v>6</v>
      </c>
      <c r="C25" s="6">
        <f>+C23/C24</f>
        <v>-1.1650555915422852E-2</v>
      </c>
    </row>
    <row r="26" spans="1:11" ht="15.75" thickTop="1" x14ac:dyDescent="0.25"/>
    <row r="30" spans="1:11" ht="15" hidden="1" x14ac:dyDescent="0.25">
      <c r="A30" s="3" t="s">
        <v>7</v>
      </c>
      <c r="B30" s="11" t="s">
        <v>19</v>
      </c>
      <c r="C30" s="12" t="s">
        <v>11</v>
      </c>
      <c r="D30" s="11" t="s">
        <v>9</v>
      </c>
      <c r="E30" s="12" t="s">
        <v>13</v>
      </c>
      <c r="F30" s="12" t="s">
        <v>10</v>
      </c>
    </row>
    <row r="31" spans="1:11" ht="15" hidden="1" x14ac:dyDescent="0.25">
      <c r="A31" t="s">
        <v>14</v>
      </c>
      <c r="B31" s="5">
        <f>579570000/12/49494</f>
        <v>975.82535256798803</v>
      </c>
      <c r="C31" s="9">
        <f>(48573569/49494/12)</f>
        <v>81.783598348621382</v>
      </c>
      <c r="D31" s="9">
        <f>+B31*C13</f>
        <v>1.1526956967076464E-2</v>
      </c>
      <c r="E31" s="9">
        <f>+C31+D31</f>
        <v>81.795125305588456</v>
      </c>
      <c r="F31" s="10">
        <f>+D31/C31</f>
        <v>1.4094460502875114E-4</v>
      </c>
    </row>
    <row r="32" spans="1:11" ht="15" hidden="1" x14ac:dyDescent="0.25">
      <c r="A32" t="s">
        <v>15</v>
      </c>
      <c r="B32" s="5">
        <f>964927000/12/12191</f>
        <v>6595.8972466026844</v>
      </c>
      <c r="C32" s="9">
        <f>(69799653/12191/12)</f>
        <v>477.12556394061193</v>
      </c>
      <c r="D32" s="9">
        <f>+B32*C13</f>
        <v>7.7914171343022212E-2</v>
      </c>
      <c r="E32" s="9">
        <f>+C32+D32</f>
        <v>477.20347811195495</v>
      </c>
      <c r="F32" s="10">
        <f>+D32/C32</f>
        <v>1.6329909196129394E-4</v>
      </c>
    </row>
    <row r="33" spans="1:6" ht="15" hidden="1" x14ac:dyDescent="0.25">
      <c r="A33" t="s">
        <v>17</v>
      </c>
      <c r="B33" s="5">
        <v>750</v>
      </c>
      <c r="C33" s="9">
        <v>75.2</v>
      </c>
      <c r="D33" s="9">
        <f>+B33*C13</f>
        <v>8.8593903638151429E-3</v>
      </c>
      <c r="E33" s="9">
        <f>+C33+D33</f>
        <v>75.208859390363813</v>
      </c>
      <c r="F33" s="10">
        <f>+D33/C33</f>
        <v>1.1781104207200987E-4</v>
      </c>
    </row>
    <row r="34" spans="1:6" ht="15" hidden="1" x14ac:dyDescent="0.25">
      <c r="B34" s="5"/>
      <c r="C34" s="9"/>
      <c r="D34" s="9"/>
      <c r="E34" s="9"/>
    </row>
    <row r="35" spans="1:6" ht="15" hidden="1" x14ac:dyDescent="0.25">
      <c r="A35" s="3" t="s">
        <v>8</v>
      </c>
      <c r="B35" s="11" t="s">
        <v>20</v>
      </c>
      <c r="C35" s="9"/>
      <c r="D35" s="2"/>
      <c r="E35" s="9"/>
    </row>
    <row r="36" spans="1:6" ht="15" hidden="1" x14ac:dyDescent="0.25">
      <c r="A36" t="s">
        <v>14</v>
      </c>
      <c r="B36" s="5">
        <f>30739470/12/38710</f>
        <v>66.174696460862833</v>
      </c>
      <c r="C36" s="9">
        <f>(26302216/12/38710)</f>
        <v>56.622354258158964</v>
      </c>
      <c r="D36" s="9">
        <f>+B36*C25</f>
        <v>-0.77097200130341714</v>
      </c>
      <c r="E36" s="9">
        <f>+C36+D36</f>
        <v>55.851382256855544</v>
      </c>
      <c r="F36" s="10">
        <f>+D36/C36</f>
        <v>-1.3616035776052608E-2</v>
      </c>
    </row>
    <row r="37" spans="1:6" ht="15" hidden="1" x14ac:dyDescent="0.25">
      <c r="A37" t="s">
        <v>15</v>
      </c>
      <c r="B37" s="5">
        <f>30246430/12/6149</f>
        <v>409.9098769447607</v>
      </c>
      <c r="C37" s="9">
        <f>(19163451/12/6149)</f>
        <v>259.70958692470322</v>
      </c>
      <c r="D37" s="9">
        <f>+B37*C25</f>
        <v>-4.7756779416290351</v>
      </c>
      <c r="E37" s="9">
        <f>+C37+D37</f>
        <v>254.93390898307419</v>
      </c>
      <c r="F37" s="10">
        <f>+D37/C37</f>
        <v>-1.8388531583216572E-2</v>
      </c>
    </row>
    <row r="38" spans="1:6" ht="15" hidden="1" x14ac:dyDescent="0.25">
      <c r="A38" t="s">
        <v>18</v>
      </c>
      <c r="B38" s="5">
        <v>150</v>
      </c>
      <c r="C38" s="9">
        <f>(8+(30*0.87479)+(120*0.66599))</f>
        <v>114.16249999999999</v>
      </c>
      <c r="D38" s="9">
        <f>+B38*C25</f>
        <v>-1.7475833873134279</v>
      </c>
      <c r="E38" s="9">
        <f>+C38+D38</f>
        <v>112.41491661268657</v>
      </c>
      <c r="F38" s="10">
        <f>+D38/C38</f>
        <v>-1.5307858423855715E-2</v>
      </c>
    </row>
    <row r="39" spans="1:6" ht="15" hidden="1" x14ac:dyDescent="0.25">
      <c r="B39" s="5"/>
      <c r="C39" s="9"/>
    </row>
    <row r="40" spans="1:6" ht="15" hidden="1" x14ac:dyDescent="0.25">
      <c r="B40" s="5"/>
      <c r="C40" s="9"/>
    </row>
    <row r="41" spans="1:6" ht="15" hidden="1" x14ac:dyDescent="0.25">
      <c r="A41" s="1" t="s">
        <v>16</v>
      </c>
      <c r="B41" s="5"/>
      <c r="C41" s="9"/>
    </row>
    <row r="42" spans="1:6" ht="15" hidden="1" x14ac:dyDescent="0.25">
      <c r="B42" s="5"/>
    </row>
    <row r="43" spans="1:6" ht="15" hidden="1" x14ac:dyDescent="0.25"/>
  </sheetData>
  <pageMargins left="0.7" right="0.7" top="0.5" bottom="0.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selection activeCell="A2" sqref="A2"/>
    </sheetView>
  </sheetViews>
  <sheetFormatPr defaultColWidth="12.6640625" defaultRowHeight="14.4" x14ac:dyDescent="0.3"/>
  <cols>
    <col min="1" max="1" width="39.88671875" style="15" customWidth="1"/>
    <col min="2" max="2" width="21.88671875" style="15" customWidth="1"/>
    <col min="3" max="3" width="22.109375" style="15" customWidth="1"/>
    <col min="4" max="16384" width="12.6640625" style="15"/>
  </cols>
  <sheetData>
    <row r="1" spans="1:5" ht="15" x14ac:dyDescent="0.25">
      <c r="C1" s="14"/>
    </row>
    <row r="2" spans="1:5" ht="15" x14ac:dyDescent="0.25">
      <c r="C2" s="14"/>
    </row>
    <row r="3" spans="1:5" ht="15" x14ac:dyDescent="0.25">
      <c r="A3" s="16"/>
    </row>
    <row r="4" spans="1:5" ht="15" x14ac:dyDescent="0.25">
      <c r="A4" s="16"/>
    </row>
    <row r="7" spans="1:5" ht="15" x14ac:dyDescent="0.3">
      <c r="A7" s="24"/>
      <c r="B7" s="17"/>
      <c r="C7" s="25"/>
      <c r="D7" s="25"/>
      <c r="E7" s="17"/>
    </row>
    <row r="8" spans="1:5" ht="21" customHeight="1" x14ac:dyDescent="0.3">
      <c r="A8" s="24"/>
      <c r="B8" s="18"/>
      <c r="C8" s="25"/>
      <c r="D8" s="25"/>
      <c r="E8" s="18"/>
    </row>
    <row r="9" spans="1:5" ht="15" x14ac:dyDescent="0.3">
      <c r="A9" s="24"/>
      <c r="B9" s="19"/>
      <c r="C9" s="20"/>
      <c r="D9" s="20"/>
      <c r="E9" s="19"/>
    </row>
    <row r="10" spans="1:5" x14ac:dyDescent="0.3">
      <c r="A10" s="24"/>
      <c r="B10" s="18"/>
      <c r="C10" s="18"/>
      <c r="D10" s="18"/>
      <c r="E10" s="18"/>
    </row>
    <row r="11" spans="1:5" x14ac:dyDescent="0.3">
      <c r="A11" s="24"/>
      <c r="B11" s="18"/>
      <c r="C11" s="20"/>
      <c r="D11" s="20"/>
      <c r="E11" s="18"/>
    </row>
    <row r="12" spans="1:5" ht="15" x14ac:dyDescent="0.25">
      <c r="A12" s="21"/>
      <c r="B12" s="22"/>
      <c r="C12" s="22"/>
      <c r="D12" s="17"/>
      <c r="E12" s="22"/>
    </row>
    <row r="13" spans="1:5" ht="15" x14ac:dyDescent="0.25">
      <c r="A13" s="21"/>
      <c r="B13" s="22"/>
      <c r="C13" s="17"/>
      <c r="D13" s="22"/>
      <c r="E13" s="22"/>
    </row>
    <row r="14" spans="1:5" ht="15" x14ac:dyDescent="0.25">
      <c r="A14" s="21"/>
      <c r="B14" s="22"/>
      <c r="C14" s="22"/>
      <c r="D14" s="22"/>
      <c r="E14" s="22"/>
    </row>
    <row r="16" spans="1:5" ht="15" x14ac:dyDescent="0.25">
      <c r="A16" s="8"/>
    </row>
  </sheetData>
  <mergeCells count="2">
    <mergeCell ref="A7:A11"/>
    <mergeCell ref="C7:D8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Page 1</vt:lpstr>
      <vt:lpstr>Page 2</vt:lpstr>
      <vt:lpstr>Sheet3</vt:lpstr>
      <vt:lpstr>'Page 1'!Print_Area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00058175</dc:creator>
  <cp:lastModifiedBy>Lashley, Joy  (PUC)</cp:lastModifiedBy>
  <cp:lastPrinted>2014-05-12T21:58:34Z</cp:lastPrinted>
  <dcterms:created xsi:type="dcterms:W3CDTF">2012-01-23T22:52:29Z</dcterms:created>
  <dcterms:modified xsi:type="dcterms:W3CDTF">2016-05-23T16:55:03Z</dcterms:modified>
</cp:coreProperties>
</file>