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9800" windowWidth="8775" windowHeight="3450" tabRatio="940" activeTab="0"/>
  </bookViews>
  <sheets>
    <sheet name="Table" sheetId="1" r:id="rId1"/>
    <sheet name="Inputs" sheetId="2" r:id="rId2"/>
    <sheet name="AppendixA" sheetId="3" r:id="rId3"/>
    <sheet name="1-ADIT" sheetId="4" r:id="rId4"/>
    <sheet name="1.5-RBAM Summary" sheetId="5" r:id="rId5"/>
    <sheet name="1.5.1a-TCJA RBAM" sheetId="6" r:id="rId6"/>
    <sheet name="1.5.1b-EDIT Remeasure " sheetId="7" r:id="rId7"/>
    <sheet name="1.5.2a-Tax Change RBAM" sheetId="8" r:id="rId8"/>
    <sheet name="1.5.2b-EDIT Remeasure" sheetId="9" r:id="rId9"/>
    <sheet name="1.6-ITAAM Summary" sheetId="10" r:id="rId10"/>
    <sheet name="1.6.1a-TCJA ITAAM" sheetId="11" r:id="rId11"/>
    <sheet name="1.6.2a-Tax Change ITAAM" sheetId="12" r:id="rId12"/>
    <sheet name="2-OtherTaxes" sheetId="13" r:id="rId13"/>
    <sheet name="3-RevenueCredits" sheetId="14" r:id="rId14"/>
    <sheet name="4-Non-EscrowedFunds" sheetId="15" r:id="rId15"/>
    <sheet name="5-CostSupport" sheetId="16" r:id="rId16"/>
    <sheet name="6-WACC" sheetId="17" r:id="rId17"/>
    <sheet name="7-ComStock" sheetId="18" r:id="rId18"/>
    <sheet name="8-PrefStock" sheetId="19" r:id="rId19"/>
    <sheet name="9-LTD" sheetId="20" r:id="rId20"/>
    <sheet name="10 - Depr Rates" sheetId="21" r:id="rId21"/>
    <sheet name="11 - Facilities" sheetId="22" r:id="rId22"/>
  </sheets>
  <externalReferences>
    <externalReference r:id="rId25"/>
    <externalReference r:id="rId26"/>
  </externalReferences>
  <definedNames>
    <definedName name="_p.choice" localSheetId="5">#REF!</definedName>
    <definedName name="_p.choice" localSheetId="6">#REF!</definedName>
    <definedName name="_p.choice" localSheetId="4">#REF!</definedName>
    <definedName name="_p.choice" localSheetId="10">#REF!</definedName>
    <definedName name="_p.choice" localSheetId="9">#REF!</definedName>
    <definedName name="_p.choice">#REF!</definedName>
    <definedName name="_xlfn.SINGLE" hidden="1">#NAME?</definedName>
    <definedName name="AA.print" localSheetId="5">#REF!</definedName>
    <definedName name="AA.print" localSheetId="6">#REF!</definedName>
    <definedName name="AA.print" localSheetId="4">#REF!</definedName>
    <definedName name="AA.print" localSheetId="10">#REF!</definedName>
    <definedName name="AA.print" localSheetId="9">#REF!</definedName>
    <definedName name="AA.print">#REF!</definedName>
    <definedName name="AB.print" localSheetId="5">#REF!</definedName>
    <definedName name="AB.print" localSheetId="6">#REF!</definedName>
    <definedName name="AB.print" localSheetId="4">#REF!</definedName>
    <definedName name="AB.print" localSheetId="10">#REF!</definedName>
    <definedName name="AB.print" localSheetId="9">#REF!</definedName>
    <definedName name="AB.print">#REF!</definedName>
    <definedName name="AO.print" localSheetId="5">#REF!</definedName>
    <definedName name="AO.print" localSheetId="6">#REF!</definedName>
    <definedName name="AO.print" localSheetId="4">#REF!</definedName>
    <definedName name="AO.print" localSheetId="10">#REF!</definedName>
    <definedName name="AO.print" localSheetId="9">#REF!</definedName>
    <definedName name="AO.print">#REF!</definedName>
    <definedName name="AOAnalysisPrint" localSheetId="5">#REF!</definedName>
    <definedName name="AOAnalysisPrint" localSheetId="6">#REF!</definedName>
    <definedName name="AOAnalysisPrint" localSheetId="4">#REF!</definedName>
    <definedName name="AOAnalysisPrint" localSheetId="10">#REF!</definedName>
    <definedName name="AOAnalysisPrint" localSheetId="9">#REF!</definedName>
    <definedName name="AOAnalysisPrint">#REF!</definedName>
    <definedName name="AV.FM.1..adjusted..print" localSheetId="5">#REF!</definedName>
    <definedName name="AV.FM.1..adjusted..print" localSheetId="6">#REF!</definedName>
    <definedName name="AV.FM.1..adjusted..print" localSheetId="4">#REF!</definedName>
    <definedName name="AV.FM.1..adjusted..print" localSheetId="10">#REF!</definedName>
    <definedName name="AV.FM.1..adjusted..print" localSheetId="9">#REF!</definedName>
    <definedName name="AV.FM.1..adjusted..print">#REF!</definedName>
    <definedName name="AV.FM.1.print" localSheetId="5">#REF!</definedName>
    <definedName name="AV.FM.1.print" localSheetId="6">#REF!</definedName>
    <definedName name="AV.FM.1.print" localSheetId="4">#REF!</definedName>
    <definedName name="AV.FM.1.print" localSheetId="10">#REF!</definedName>
    <definedName name="AV.FM.1.print" localSheetId="9">#REF!</definedName>
    <definedName name="AV.FM.1.print">#REF!</definedName>
    <definedName name="BA.print" localSheetId="5">#REF!</definedName>
    <definedName name="BA.print" localSheetId="6">#REF!</definedName>
    <definedName name="BA.print" localSheetId="4">#REF!</definedName>
    <definedName name="BA.print" localSheetId="10">#REF!</definedName>
    <definedName name="BA.print" localSheetId="9">#REF!</definedName>
    <definedName name="BA.print">#REF!</definedName>
    <definedName name="BB.print" localSheetId="5">#REF!</definedName>
    <definedName name="BB.print" localSheetId="6">#REF!</definedName>
    <definedName name="BB.print" localSheetId="4">#REF!</definedName>
    <definedName name="BB.print" localSheetId="10">#REF!</definedName>
    <definedName name="BB.print" localSheetId="9">#REF!</definedName>
    <definedName name="BB.print">#REF!</definedName>
    <definedName name="BG.print" localSheetId="5">#REF!</definedName>
    <definedName name="BG.print" localSheetId="6">#REF!</definedName>
    <definedName name="BG.print" localSheetId="4">#REF!</definedName>
    <definedName name="BG.print" localSheetId="10">#REF!</definedName>
    <definedName name="BG.print" localSheetId="9">#REF!</definedName>
    <definedName name="BG.print">#REF!</definedName>
    <definedName name="BK..FM1.Adjusted..print" localSheetId="5">#REF!</definedName>
    <definedName name="BK..FM1.Adjusted..print" localSheetId="6">#REF!</definedName>
    <definedName name="BK..FM1.Adjusted..print" localSheetId="4">#REF!</definedName>
    <definedName name="BK..FM1.Adjusted..print" localSheetId="10">#REF!</definedName>
    <definedName name="BK..FM1.Adjusted..print" localSheetId="9">#REF!</definedName>
    <definedName name="BK..FM1.Adjusted..print">#REF!</definedName>
    <definedName name="BK..FM1.ROR..print" localSheetId="5">#REF!</definedName>
    <definedName name="BK..FM1.ROR..print" localSheetId="6">#REF!</definedName>
    <definedName name="BK..FM1.ROR..print" localSheetId="4">#REF!</definedName>
    <definedName name="BK..FM1.ROR..print" localSheetId="10">#REF!</definedName>
    <definedName name="BK..FM1.ROR..print" localSheetId="9">#REF!</definedName>
    <definedName name="BK..FM1.ROR..print">#REF!</definedName>
    <definedName name="Levelized..FM1.ROR..print" localSheetId="5">#REF!</definedName>
    <definedName name="Levelized..FM1.ROR..print" localSheetId="6">#REF!</definedName>
    <definedName name="Levelized..FM1.ROR..print" localSheetId="4">#REF!</definedName>
    <definedName name="Levelized..FM1.ROR..print" localSheetId="10">#REF!</definedName>
    <definedName name="Levelized..FM1.ROR..print" localSheetId="9">#REF!</definedName>
    <definedName name="Levelized..FM1.ROR..print">#REF!</definedName>
    <definedName name="Print.selection.print" localSheetId="5">#REF!</definedName>
    <definedName name="Print.selection.print" localSheetId="6">#REF!</definedName>
    <definedName name="Print.selection.print" localSheetId="4">#REF!</definedName>
    <definedName name="Print.selection.print" localSheetId="10">#REF!</definedName>
    <definedName name="Print.selection.print" localSheetId="9">#REF!</definedName>
    <definedName name="Print.selection.print">#REF!</definedName>
    <definedName name="_xlnm.Print_Area" localSheetId="20">'10 - Depr Rates'!$A$1:$I$78</definedName>
    <definedName name="_xlnm.Print_Area" localSheetId="21">'11 - Facilities'!$A$1:$O$71</definedName>
    <definedName name="_xlnm.Print_Area" localSheetId="13">'3-RevenueCredits'!$A$1:$E$30</definedName>
    <definedName name="_xlnm.Print_Area" localSheetId="15">'5-CostSupport'!$A$2:$M$61</definedName>
    <definedName name="_xlnm.Print_Area" localSheetId="2">'AppendixA'!$A$1:$H$280</definedName>
    <definedName name="_xlnm.Print_Area" localSheetId="1">'Inputs'!$A$1:$F$404</definedName>
    <definedName name="_xlnm.Print_Area" localSheetId="0">'Table'!$A$1:$B$28</definedName>
    <definedName name="solver_adj" localSheetId="2" hidden="1">'AppendixA'!#REF!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'AppendixA'!#REF!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981598</definedName>
  </definedNames>
  <calcPr fullCalcOnLoad="1"/>
</workbook>
</file>

<file path=xl/sharedStrings.xml><?xml version="1.0" encoding="utf-8"?>
<sst xmlns="http://schemas.openxmlformats.org/spreadsheetml/2006/main" count="2629" uniqueCount="1734">
  <si>
    <t>p207.104.g  [From Inputs, Pg. 1, Ln. 32]</t>
  </si>
  <si>
    <t>p200.21.c  [From Inputs, Pg. 1, Ln. 30]</t>
  </si>
  <si>
    <t>ITC Adjustment x 1 / (1-T)</t>
  </si>
  <si>
    <t>(T/1-T) * Investment Return * (1-(WCLTD/ROR)) =</t>
  </si>
  <si>
    <t>p205.5.g  [From Inputs, Pg. 1, Ln. 31]</t>
  </si>
  <si>
    <t>[From ATT-5, Ln. 37]</t>
  </si>
  <si>
    <t>[From ATT-4, Line 3, Col. C]</t>
  </si>
  <si>
    <t>[From ATT-5, Ln. 49]</t>
  </si>
  <si>
    <t>[From ATT-5, Ln. 50]</t>
  </si>
  <si>
    <t>[From ATT-5, Ln. 52]</t>
  </si>
  <si>
    <t>[From ATT-5, Ln. 63]</t>
  </si>
  <si>
    <t>[From ATT-5, Ln. 64]</t>
  </si>
  <si>
    <t>Data Entered Directly From FERC Form No. 1 ("FF1"):</t>
  </si>
  <si>
    <t>FF1</t>
  </si>
  <si>
    <t>FF1 Page # or Instruction</t>
  </si>
  <si>
    <t>Includes Regulatory Commission Expenses directly related to transmission service, RTO filings, or transmission siting; as itemized on ATT-5, Ln. 63.</t>
  </si>
  <si>
    <t>Real and Personal Property (State, Municipal or Local) -Current FF1 Year</t>
  </si>
  <si>
    <t xml:space="preserve">  [FF1, Pg. 263, Col. i, Lns. 16, 21, &amp; 35; Pg. 263.1, Col. i, Lns. 6, 14, 20, 26, &amp; 33]</t>
  </si>
  <si>
    <t xml:space="preserve">Total Other Taxes [FF1, pg. 115.14.g] [From Inputs, Pg. 1, Ln. 23] </t>
  </si>
  <si>
    <t>Conformation [FF1, Pg. 112, Ln. 28, Col. c] [From Inputs, Pg. 1, Ln. 22]</t>
  </si>
  <si>
    <t>FF1 Amount</t>
  </si>
  <si>
    <t>FF1, Pg. 112, Ln. 16, Col. d. [From Inputs, Pg. 1, Ln. 9]</t>
  </si>
  <si>
    <t>FF1, Pg. 112, Ln. 16, Col. c. [From Inputs, Pg. 1, Ln. 8]</t>
  </si>
  <si>
    <t>FF1, Pg. 112, Ln. 15, Col. d. [From Inputs, Pg. 1, Ln. 7]</t>
  </si>
  <si>
    <t>FF1, Pg. 112, Ln. 15, Col. c. [From Inputs, Pg. 1, Ln. 6]</t>
  </si>
  <si>
    <t>The Acct 207 dollars included in FF1, Pg. 112, Ln. 6, Col. d that are associated with Premium on Preferred Stock; as derived from the Company's Books and Records.</t>
  </si>
  <si>
    <t>The Acct 207 dollars included in FF1, Pg. 112, Ln. 6, Col. c that are associated with Premium on Preferred Stock; as derived from the Company's Books and Records.</t>
  </si>
  <si>
    <t>The Acct 213 dollars included in FF1, Pg. 112, Ln. 9, Col. d that are associated with Discount on Preferred Stock; as derived from the Company's Books and Records.</t>
  </si>
  <si>
    <t>The Acct 213 dollars included in FF1, Pg. 112, Ln. 9, Col. c that are associated with Discount on Preferred Stock; as derived from the Company's Books and Records.</t>
  </si>
  <si>
    <t>The Acct 210 dollars included in FF1, Pg. 253, Col. b that are associated with the Gains/(Losses) on Reacquired Preferred Stock; as derived from the Company's Books and Records.</t>
  </si>
  <si>
    <t>The Acct 208-211 dollars included in FF1, Pg. 112, Ln. 7, Col. d that are associated with the Other Paid-In Capital on Preferred Stock; as derived from the Company's Books and Records.</t>
  </si>
  <si>
    <t>The Acct 208-211 dollars included in FF1, Pg. 112, Ln. 7, Col. c that are associated with the Other Paid-In Capital on Preferred Stock; as derived from the Company's Books and Records.</t>
  </si>
  <si>
    <t>FF1, Pg. 112, Line 20, Col d. [From Inputs, Pg. 1, Ln. 15]</t>
  </si>
  <si>
    <t>[From ATT-2, Pg. 1, Ln. 14]</t>
  </si>
  <si>
    <t>[From ATT-7, Pg. 1, Ln. 3, Col. A]</t>
  </si>
  <si>
    <t>[From ATT-7, Pg. 1, Ln. 3, Col. F]</t>
  </si>
  <si>
    <t>[From ATT-8, Pg. 1, Ln. 3, Col. F]</t>
  </si>
  <si>
    <t>[From ATT-7, Pg. 1, Ln. 3, Col. G]</t>
  </si>
  <si>
    <t xml:space="preserve">[From ATT-6, Pg. 1, Ln. 1, Col A] </t>
  </si>
  <si>
    <t xml:space="preserve">[From ATT-6, Pg. 1, Ln. 2, Col A] </t>
  </si>
  <si>
    <t>[From ATT-6, Pg. 1, Ln. 3, Col A]</t>
  </si>
  <si>
    <t>[From ATT-5, Ln. 103]</t>
  </si>
  <si>
    <t>[From ATT-5, Ln. 117]</t>
  </si>
  <si>
    <t xml:space="preserve">Total </t>
  </si>
  <si>
    <t>Allocator [EX-col. B, DIR-col. C, GP-col. D, SW-col. E]</t>
  </si>
  <si>
    <t>Page 1 of 3</t>
  </si>
  <si>
    <t>Page 2 of 3</t>
  </si>
  <si>
    <t>266.8f</t>
  </si>
  <si>
    <t>From ATT 8, Ln. 1, Col. A.</t>
  </si>
  <si>
    <t>From ATT 8, Ln. 2, Col. A.</t>
  </si>
  <si>
    <t>From ATT 8, Ln. 1; Col. B + Col. C.</t>
  </si>
  <si>
    <t>From ATT 8, Ln. 2; Col. B + Col. C.</t>
  </si>
  <si>
    <t>From ATT 8, Ln. 1, Col. D.</t>
  </si>
  <si>
    <t>From ATT 8, Ln. 2, Col. D.</t>
  </si>
  <si>
    <t>From ATT 8, Ln. 1, Col. E.</t>
  </si>
  <si>
    <t>From ATT 8, Ln. 2, Col. E.</t>
  </si>
  <si>
    <t>Note (3): From ATT 7, Pg. 1, Ln. 4.</t>
  </si>
  <si>
    <r>
      <t xml:space="preserve">Avg of B of Yr and E of Yr Pref Stock </t>
    </r>
    <r>
      <rPr>
        <sz val="10"/>
        <rFont val="Arial"/>
        <family val="2"/>
      </rPr>
      <t>[To ATT 6, Pg. 1, Col. A, Ln. 2]:</t>
    </r>
  </si>
  <si>
    <t>From Tax Department</t>
  </si>
  <si>
    <t>Total Plant Related  [GP Allocator from Appendix A, Ln. 12]</t>
  </si>
  <si>
    <t>Appendix A - Ln.69</t>
  </si>
  <si>
    <t>Appendix A - Ln. 69</t>
  </si>
  <si>
    <t>112.3d</t>
  </si>
  <si>
    <t>112.19d</t>
  </si>
  <si>
    <t xml:space="preserve">Account </t>
  </si>
  <si>
    <t>Page 3 of 3</t>
  </si>
  <si>
    <t>Note (9):</t>
  </si>
  <si>
    <t xml:space="preserve">FERC Reserve Acct </t>
  </si>
  <si>
    <t>Note (8):</t>
  </si>
  <si>
    <t>Note (7):</t>
  </si>
  <si>
    <t>Note (6):</t>
  </si>
  <si>
    <t>Note (5):</t>
  </si>
  <si>
    <t>Note (4):</t>
  </si>
  <si>
    <t>Note (3):</t>
  </si>
  <si>
    <t xml:space="preserve">Note (2): </t>
  </si>
  <si>
    <t xml:space="preserve">Note (1):  </t>
  </si>
  <si>
    <t>[Note (10)]</t>
  </si>
  <si>
    <t>[Note (8)]</t>
  </si>
  <si>
    <t>[Note (9)]</t>
  </si>
  <si>
    <t>[Note (7)]</t>
  </si>
  <si>
    <t>Col E</t>
  </si>
  <si>
    <t>Date</t>
  </si>
  <si>
    <t>Data Source</t>
  </si>
  <si>
    <t>Accts 208 - 211</t>
  </si>
  <si>
    <t>Acct 210</t>
  </si>
  <si>
    <t>Acct 213</t>
  </si>
  <si>
    <t>Acct 207</t>
  </si>
  <si>
    <t>Acct 204</t>
  </si>
  <si>
    <t>Total Outstanding</t>
  </si>
  <si>
    <t>Other Paid-In Capital - Preferred</t>
  </si>
  <si>
    <t>Gain/(Loss) On Reaq'd Pref Stock</t>
  </si>
  <si>
    <t>Discount on Preferred Stock</t>
  </si>
  <si>
    <t>Premium on Preferred Stock</t>
  </si>
  <si>
    <t xml:space="preserve">Preferred Stock </t>
  </si>
  <si>
    <t>Page 2 of 2</t>
  </si>
  <si>
    <t>9.</t>
  </si>
  <si>
    <t>8.</t>
  </si>
  <si>
    <t>TOTAL LTD Interest Amount</t>
  </si>
  <si>
    <t>7.</t>
  </si>
  <si>
    <t>6.</t>
  </si>
  <si>
    <t>Page 1 of 2</t>
  </si>
  <si>
    <r>
      <t>NET PROCEEDS</t>
    </r>
    <r>
      <rPr>
        <sz val="10"/>
        <rFont val="Arial"/>
        <family val="2"/>
      </rPr>
      <t xml:space="preserve"> (Avg of Beg of Yr and End of Yr LTD):</t>
    </r>
  </si>
  <si>
    <t>Labor Related:</t>
  </si>
  <si>
    <t>Plant Related:</t>
  </si>
  <si>
    <t>OTHER TAXES:</t>
  </si>
  <si>
    <t>13.</t>
  </si>
  <si>
    <t>12.</t>
  </si>
  <si>
    <t>11.</t>
  </si>
  <si>
    <t>Gross Proceeds [From Line 3, above]</t>
  </si>
  <si>
    <t>10.</t>
  </si>
  <si>
    <t>Avg of Beg &amp; End of Yr Discounts</t>
  </si>
  <si>
    <t>Avg of Beg &amp; End of Yr Premiums</t>
  </si>
  <si>
    <t xml:space="preserve">Date </t>
  </si>
  <si>
    <t xml:space="preserve">NET PROCEEDS </t>
  </si>
  <si>
    <t>Note (2):</t>
  </si>
  <si>
    <t>Note (1):</t>
  </si>
  <si>
    <t>Acct 224</t>
  </si>
  <si>
    <t>Acct 222</t>
  </si>
  <si>
    <t>Acct 221</t>
  </si>
  <si>
    <t>Acct 223</t>
  </si>
  <si>
    <t>Total Long Term Debt Outstanding</t>
  </si>
  <si>
    <t>Other Long Term Debt</t>
  </si>
  <si>
    <t>Reacquired Bonds</t>
  </si>
  <si>
    <t>Bonds</t>
  </si>
  <si>
    <t>Annual Total Net Revenue Requirement</t>
  </si>
  <si>
    <t>Advances from Associated Company LTD</t>
  </si>
  <si>
    <t>GROSS PROCEEDS - LTD OUTSTANDING</t>
  </si>
  <si>
    <t>Description of Reserve:</t>
  </si>
  <si>
    <t>COL. C</t>
  </si>
  <si>
    <t>COL. B</t>
  </si>
  <si>
    <t>Attachment 1 - ACCUMULATED DEFERRED INCOME TAXES ACCOUNT 190</t>
  </si>
  <si>
    <t>(Col. C = Col. A x Col. B)</t>
  </si>
  <si>
    <t>Allocator  NP</t>
  </si>
  <si>
    <t>Attachment 4, NON-ESCROWED FUNDS</t>
  </si>
  <si>
    <t>Attachment 6, WEIGHTED AVERAGE COST OF CAPITAL</t>
  </si>
  <si>
    <t>Attachment 6</t>
  </si>
  <si>
    <t>Attachment 8</t>
  </si>
  <si>
    <t>Attachment 7</t>
  </si>
  <si>
    <t>Attachment 9</t>
  </si>
  <si>
    <t>COL. A</t>
  </si>
  <si>
    <t>Working Capital Adjustment</t>
  </si>
  <si>
    <t>Non-Escrowed Funds</t>
  </si>
  <si>
    <t>Gross Revenue Requirement</t>
  </si>
  <si>
    <t>p</t>
  </si>
  <si>
    <t>Notes</t>
  </si>
  <si>
    <t>Allocator</t>
  </si>
  <si>
    <t>T</t>
  </si>
  <si>
    <t xml:space="preserve">    Less Regulatory Commission Exp Account 928</t>
  </si>
  <si>
    <t>Col B = Col A/Col A Total</t>
  </si>
  <si>
    <t>Col D = Col B x Col C</t>
  </si>
  <si>
    <t xml:space="preserve">    Less General Advertising Exp Account 930.1</t>
  </si>
  <si>
    <t>Regulatory Commission Exp Account 928</t>
  </si>
  <si>
    <t>Debt %</t>
  </si>
  <si>
    <t>Common %</t>
  </si>
  <si>
    <t>Debt Cost</t>
  </si>
  <si>
    <t>Common Cost</t>
  </si>
  <si>
    <t>Weighted Cost of Debt</t>
  </si>
  <si>
    <t>Weighted Cost of Common</t>
  </si>
  <si>
    <t>Preferred %</t>
  </si>
  <si>
    <t>Preferred Cost</t>
  </si>
  <si>
    <t>Rate of Return on Rate Base ( ROR )</t>
  </si>
  <si>
    <t>Undistributed Stores Expense</t>
  </si>
  <si>
    <t>Other Electric Revenues (Note 1)</t>
  </si>
  <si>
    <r>
      <t xml:space="preserve">Average Cost Rate </t>
    </r>
    <r>
      <rPr>
        <sz val="10"/>
        <rFont val="Arial"/>
        <family val="2"/>
      </rPr>
      <t>[Ln 4 / Ln 3] [To ATT 6, Pg. 1, Col. C, Ln. 2]:</t>
    </r>
  </si>
  <si>
    <t>[To ATT-6, Page 1, Line 3, Col A]</t>
  </si>
  <si>
    <t>Less Account 565</t>
  </si>
  <si>
    <t>Unappropriated Undistributed Subsidiary Earnings</t>
  </si>
  <si>
    <t>Acct 216.1</t>
  </si>
  <si>
    <t>[Note (13)]</t>
  </si>
  <si>
    <t>112.15d</t>
  </si>
  <si>
    <t>112.12d</t>
  </si>
  <si>
    <t>112.18d</t>
  </si>
  <si>
    <t>[Note (14)]</t>
  </si>
  <si>
    <t>[Note (13)]:</t>
  </si>
  <si>
    <t>[Note (14)]:</t>
  </si>
  <si>
    <t>Note (2): From ATT 8, Pg. 1, Ln. 3.</t>
  </si>
  <si>
    <t>Notes:</t>
  </si>
  <si>
    <t>Note (5): From ATT 8, Pg. 1, Ln. 5.</t>
  </si>
  <si>
    <t>Col H</t>
  </si>
  <si>
    <t>(H=A-B-C-D-E-F-G)</t>
  </si>
  <si>
    <t xml:space="preserve">ADIT </t>
  </si>
  <si>
    <t xml:space="preserve">  To Appendix A, Line 36</t>
  </si>
  <si>
    <t>Column A</t>
  </si>
  <si>
    <t>Column B</t>
  </si>
  <si>
    <t>Column C</t>
  </si>
  <si>
    <t>Pg. 263 &amp; 263.1</t>
  </si>
  <si>
    <r>
      <t xml:space="preserve">Total Included  (Column C, Lines 7 + 13) </t>
    </r>
    <r>
      <rPr>
        <sz val="10"/>
        <rFont val="Arial"/>
        <family val="2"/>
      </rPr>
      <t>[To Appendix A, Line 74]</t>
    </r>
  </si>
  <si>
    <t xml:space="preserve">    Less Accumulated Other Comprehensive Income Account 219</t>
  </si>
  <si>
    <t>Total Net Property, Plant &amp; Equipment</t>
  </si>
  <si>
    <t>Total Adjustment to Rate Base</t>
  </si>
  <si>
    <t>Long Term Interest &amp; Hedging Costs</t>
  </si>
  <si>
    <t>Total Proprietary Capital*</t>
  </si>
  <si>
    <t>Acc Other Comp Income</t>
  </si>
  <si>
    <t>Common Equity Balance</t>
  </si>
  <si>
    <t>Outstanding Balance</t>
  </si>
  <si>
    <t>(% of fed inc tax deductible for state purposes)</t>
  </si>
  <si>
    <t xml:space="preserve">   T=1 - {[(1 - SIT) * (1 - FIT)] / (1 - SIT * FIT * p)} =</t>
  </si>
  <si>
    <t xml:space="preserve">Includes all Regulatory Commission Expenses for all Electric jurisdictions. </t>
  </si>
  <si>
    <t xml:space="preserve">Includes safety-related and load/grid congestion management advertising expense included in Account 909 (Product codes ADAS, ADCS, ADPA).  </t>
  </si>
  <si>
    <t>The purpose of this worksheet is to individually document the value(s) of the non-escrowed reserve funds that will be credited against working capital.  All inputs are derived from the Company's Books and Records, as described.</t>
  </si>
  <si>
    <t>The Worksheets listed below require Input of Data directly into the Worksheets themselves:</t>
  </si>
  <si>
    <t>ITC Adjustment:</t>
  </si>
  <si>
    <t>Regulatory Expense Related to Transmission Cost Support:</t>
  </si>
  <si>
    <t>ATT 5 - Cost Support</t>
  </si>
  <si>
    <t>Revenues from Direct Assigned Transmission Facilities</t>
  </si>
  <si>
    <t>General Description of the Direct Assigned Transmission Facilities</t>
  </si>
  <si>
    <t>Revenues from Directly Assigned Transmission Facilities (ATT 3, Note 2)</t>
  </si>
  <si>
    <t>Adjustments to Transmission O&amp;M:</t>
  </si>
  <si>
    <t>117.67c</t>
  </si>
  <si>
    <t>ATT-9 - LTD, Pg. 2, Ln. 5a</t>
  </si>
  <si>
    <t>Premium (Discount)</t>
  </si>
  <si>
    <t xml:space="preserve">Gains/(Losses) on Reacq'd Preferred Stock </t>
  </si>
  <si>
    <t>Other Paid-In Capital (Preferred Stock)</t>
  </si>
  <si>
    <t>Acct 207, 213-Pfd</t>
  </si>
  <si>
    <t>Acct 219</t>
  </si>
  <si>
    <t>Col F</t>
  </si>
  <si>
    <t>Col G</t>
  </si>
  <si>
    <t>[Note (11)]</t>
  </si>
  <si>
    <t>[Note(4)]</t>
  </si>
  <si>
    <t>[Note (12)]</t>
  </si>
  <si>
    <r>
      <t>Common Equity Balance</t>
    </r>
    <r>
      <rPr>
        <sz val="10"/>
        <rFont val="Arial"/>
        <family val="0"/>
      </rPr>
      <t xml:space="preserve">  [Average of Beg of Yr &amp; End of Yr CE Balance]:</t>
    </r>
  </si>
  <si>
    <t xml:space="preserve">* Includes both Common and Preferred Stock accounts. </t>
  </si>
  <si>
    <t>[Note (1)]:</t>
  </si>
  <si>
    <t>[Note (8)]:</t>
  </si>
  <si>
    <t>[Note (2)]:</t>
  </si>
  <si>
    <t>[Note (9)]:</t>
  </si>
  <si>
    <t>[Note (3)]:</t>
  </si>
  <si>
    <t>[Note (10)]:</t>
  </si>
  <si>
    <t>[Note (4)]:</t>
  </si>
  <si>
    <t>[Note (11)]:</t>
  </si>
  <si>
    <t>[Note (5)]:</t>
  </si>
  <si>
    <t>[Note (12)]:</t>
  </si>
  <si>
    <t>[Note (6)]:</t>
  </si>
  <si>
    <t>[Note (7)]:</t>
  </si>
  <si>
    <t>Attachment 8, PREFERRED STOCK</t>
  </si>
  <si>
    <t>Attachment 7, COMMON STOCK</t>
  </si>
  <si>
    <t>GP Allocator</t>
  </si>
  <si>
    <t>T/D Pole Allocation Factor</t>
  </si>
  <si>
    <t>Gross Distribution Pole/Structure Investment (Acct 364)</t>
  </si>
  <si>
    <t>Gross Transmission Pole/Structure Investment (Accts 354 + 355)</t>
  </si>
  <si>
    <t>Total Pole/Tower Gross Plant</t>
  </si>
  <si>
    <t>Rent from Electric Transmission Property [Line 1 x Line 2]</t>
  </si>
  <si>
    <t>Revenue Credits &amp; Adjustments</t>
  </si>
  <si>
    <t>122a</t>
  </si>
  <si>
    <t>122b</t>
  </si>
  <si>
    <t>Total Revenue Credits and Adjustments</t>
  </si>
  <si>
    <t>Refunds and Surcharges (Adjustments to Gross ATRR)</t>
  </si>
  <si>
    <t>(Line 122 + Line 122a)</t>
  </si>
  <si>
    <t>Rent from Electric Property</t>
  </si>
  <si>
    <t>Line</t>
  </si>
  <si>
    <t>Sheet</t>
  </si>
  <si>
    <t xml:space="preserve">Transmission Related Regulatory Expenses </t>
  </si>
  <si>
    <t>Total Wages Less A&amp;G Wages Expense</t>
  </si>
  <si>
    <t>Wage &amp; Salary Allocator</t>
  </si>
  <si>
    <t>Total Undistributed Stores Expense Allocated to Transmission</t>
  </si>
  <si>
    <t xml:space="preserve">  1/8</t>
  </si>
  <si>
    <t>Operations &amp; Maintenance Expense</t>
  </si>
  <si>
    <t>Revenue Requirement</t>
  </si>
  <si>
    <t xml:space="preserve">Taxes Other than Income Taxes                                                   </t>
  </si>
  <si>
    <t>Taxes Other than Income Taxes</t>
  </si>
  <si>
    <t>Total Taxes Other than Income Taxes</t>
  </si>
  <si>
    <t>Return \ Capitalization Calculations</t>
  </si>
  <si>
    <t>Description</t>
  </si>
  <si>
    <t>Account/Description/Classification</t>
  </si>
  <si>
    <t>End of Year</t>
  </si>
  <si>
    <t>Stores Expense Undistributed (Account 163)</t>
  </si>
  <si>
    <t>EPRI Annual Membership Dues</t>
  </si>
  <si>
    <t>H</t>
  </si>
  <si>
    <t>Source</t>
  </si>
  <si>
    <t xml:space="preserve">Line </t>
  </si>
  <si>
    <t xml:space="preserve">Template Sheet </t>
  </si>
  <si>
    <t>No</t>
  </si>
  <si>
    <t>of the Link</t>
  </si>
  <si>
    <t>112.3c</t>
  </si>
  <si>
    <t>112.12c</t>
  </si>
  <si>
    <t>112.15c</t>
  </si>
  <si>
    <t>112.16c</t>
  </si>
  <si>
    <t>112.18c</t>
  </si>
  <si>
    <t>112.19c</t>
  </si>
  <si>
    <t>112.20c</t>
  </si>
  <si>
    <t>112.21c</t>
  </si>
  <si>
    <t>117.62c</t>
  </si>
  <si>
    <t>117.63c</t>
  </si>
  <si>
    <t>117.64c</t>
  </si>
  <si>
    <t>117.65c</t>
  </si>
  <si>
    <t>117.66c</t>
  </si>
  <si>
    <t>118.29c</t>
  </si>
  <si>
    <t>Preferred Stock Issued (204) - Beg of Year</t>
  </si>
  <si>
    <t>Preferred Stock Issued (204) - End of Year</t>
  </si>
  <si>
    <t>Accum Other Comp Income (219) - End of Year</t>
  </si>
  <si>
    <t>Accum Other Comp Income (219) - Beginning of Year</t>
  </si>
  <si>
    <t>(Less) Reacquired Bonds (222) - End of Year</t>
  </si>
  <si>
    <t>(Less) Reacquired Bonds (222) - Beginning of Year</t>
  </si>
  <si>
    <t>Advances from Assoc Companies (223) - End of Year</t>
  </si>
  <si>
    <t>Advances from Assoc Companies (223) - Beginning of Year</t>
  </si>
  <si>
    <t>Other Long Term Debt (224) - End of Year</t>
  </si>
  <si>
    <t>Other Long Term Debt (224) - Beginning of Year</t>
  </si>
  <si>
    <t xml:space="preserve">Elec - Taxes Other than Income Taxes (408.1) </t>
  </si>
  <si>
    <t xml:space="preserve">Interest on LTD (427) </t>
  </si>
  <si>
    <t xml:space="preserve">Amort of Debt Disc &amp; Expenses (428) </t>
  </si>
  <si>
    <t xml:space="preserve">Amort of Loss on Reacquired Debt (428.1) </t>
  </si>
  <si>
    <t xml:space="preserve">(less) Amort of Premium on Debt-Credit (429) </t>
  </si>
  <si>
    <t xml:space="preserve">(less) Amort of Gain on Reacquired Debt-Credit (429.1) </t>
  </si>
  <si>
    <t xml:space="preserve">Total Dividends Declared Pref Stock (437) </t>
  </si>
  <si>
    <t xml:space="preserve">Trn Oper Transmission of Elec by Others </t>
  </si>
  <si>
    <t xml:space="preserve">A&amp;G Oper Regulatory Commission Expenses </t>
  </si>
  <si>
    <t xml:space="preserve">A&amp;G Oper General Advertising Expenses </t>
  </si>
  <si>
    <t xml:space="preserve">Total Admin &amp; General Expenses </t>
  </si>
  <si>
    <t xml:space="preserve">Depreciation Exp (403) - Intangible Plant </t>
  </si>
  <si>
    <t>FF1, Pg. 112, Line 20, Col c. [From Inputs, Pg. 1, Ln. 14]</t>
  </si>
  <si>
    <t>FF1, Pg. 112, Ln 19, Col. d. [From Inputs, Pg. 1, Ln. 13]</t>
  </si>
  <si>
    <t>FF1, Pg. 112, Ln 19, Col. c. [From Inputs, Pg. 1, Ln. 12]</t>
  </si>
  <si>
    <t>FF1, Pg. 112, Ln 21, Col. d. [From Inputs, Pg. 1, Ln. 17]</t>
  </si>
  <si>
    <t>FF1, Pg. 112, Ln 21, Col. c. [From Inputs, Pg. 1, Ln. 16]</t>
  </si>
  <si>
    <t xml:space="preserve">LTD COSTS AND EXPENSES (Actual) </t>
  </si>
  <si>
    <t>Amortization of Loss on Reacquired Debt (Acct 428.1)  [FF1, Pg. 117, Ln. 64, Col. c] [From Inputs, Pg. 1, Ln. 26]</t>
  </si>
  <si>
    <t>Less: Amort Premium on Debt Credit (Acct 429) [FF1, Pg. 117, Ln. 65, Col. c] [From Inputs, Pg.1, Ln. 27]</t>
  </si>
  <si>
    <t>Less: Amort Gain on Debt Credit (Acct 429.1) [FF1, Pg. 117, Ln. 66, Col. c] [From Inputs, Pg. 1, Ln. 28]</t>
  </si>
  <si>
    <t>Source of Data</t>
  </si>
  <si>
    <t>Plant Held for Future Use (Account 105) - Total</t>
  </si>
  <si>
    <t>Plant Held for Future Use (Account 105) - Non-Transmission</t>
  </si>
  <si>
    <t>Plant Held for Future Use (Non-Land)  - Transmission Only</t>
  </si>
  <si>
    <t>Land Held for Future Use</t>
  </si>
  <si>
    <t>General Note: Net long-term average debt balance is used as the divisor to determine LTD debt cost rate.  Gross long-term average debt balance is used in the capital structure.</t>
  </si>
  <si>
    <t xml:space="preserve">Depr Exp Asset Retire (403.1) - Intangible Plant </t>
  </si>
  <si>
    <t xml:space="preserve">Amort Lim Term (404) - Intangible Plant </t>
  </si>
  <si>
    <t xml:space="preserve">Amort of Other Intangible Electric Plant (405) </t>
  </si>
  <si>
    <t xml:space="preserve">Depr Exp Asset Retire (403.1) - Transmission Plant </t>
  </si>
  <si>
    <t>Amort Lim Term (404) - Transmission Plant</t>
  </si>
  <si>
    <t xml:space="preserve">Depr Exp Asset Retire (403.1) - General Plant </t>
  </si>
  <si>
    <t xml:space="preserve">Amort Lim Term (404)- General Plant </t>
  </si>
  <si>
    <t xml:space="preserve">Tot Elec O &amp; M  Transmission Direct Payroll </t>
  </si>
  <si>
    <t xml:space="preserve">Tot Elec O &amp; M  Admin &amp; General Direct Payroll </t>
  </si>
  <si>
    <t xml:space="preserve">Total Elec O &amp; M  Direct Payroll </t>
  </si>
  <si>
    <t>Electric portion only.</t>
  </si>
  <si>
    <t>100% Non-Transmission Related</t>
  </si>
  <si>
    <t>100% Transmission Related</t>
  </si>
  <si>
    <t>General</t>
  </si>
  <si>
    <t>Intangible</t>
  </si>
  <si>
    <t>112.21d</t>
  </si>
  <si>
    <t>T/D Allocator</t>
  </si>
  <si>
    <t>Appendix A - Ln. 6</t>
  </si>
  <si>
    <t>Appendix A - Ln. 20</t>
  </si>
  <si>
    <t>Appendix A - Ln. 38</t>
  </si>
  <si>
    <t>Appendix A - Ln. 21</t>
  </si>
  <si>
    <t xml:space="preserve">ATT 5 - Cost Support, Ln. 103 </t>
  </si>
  <si>
    <t>ATT 5 - Cost Support, Ln. 49</t>
  </si>
  <si>
    <t>Appendix A - Ln. 58 &amp; ATT - 5, Ln. 63</t>
  </si>
  <si>
    <t>Appendix A - Ln. 54</t>
  </si>
  <si>
    <t>Appendix A - Ln. 67</t>
  </si>
  <si>
    <t>Appendix A - Ln. 68</t>
  </si>
  <si>
    <t>Appendix A - Ln. 1</t>
  </si>
  <si>
    <t>Appendix A - Ln. 3</t>
  </si>
  <si>
    <t>Appendix A - Ln. 2</t>
  </si>
  <si>
    <t>[From ATT-9, Pg. 2, Ln. 6]</t>
  </si>
  <si>
    <t>[From ATT-8, Pg. 1, Ln. 4]</t>
  </si>
  <si>
    <t xml:space="preserve">[From ATT-6, Pg. 1, Ln. 1, Col C] </t>
  </si>
  <si>
    <t xml:space="preserve">[From ATT-6, Pg. 1, Ln. 2, Col C] </t>
  </si>
  <si>
    <t xml:space="preserve">Tax Gross-Up </t>
  </si>
  <si>
    <t>(Line 103 * (1 / (1-Line 101))</t>
  </si>
  <si>
    <r>
      <t xml:space="preserve">Embedded Cost of Long Term Debt [Line 6/Line 7] </t>
    </r>
    <r>
      <rPr>
        <sz val="10"/>
        <rFont val="Arial"/>
        <family val="2"/>
      </rPr>
      <t>[To ATT 6, Pg. 1, Ln. 1, Col. C]</t>
    </r>
  </si>
  <si>
    <t xml:space="preserve"> Page Location</t>
  </si>
  <si>
    <t>Appendix A - Ln. 16</t>
  </si>
  <si>
    <t xml:space="preserve">Appendix A - Ln. 15 </t>
  </si>
  <si>
    <t>Appendix A - Ln. 98</t>
  </si>
  <si>
    <t>Appendix A - Ln. 100</t>
  </si>
  <si>
    <t>ATT 5 - Cost Support, Ln. 64</t>
  </si>
  <si>
    <t>112.22c</t>
  </si>
  <si>
    <t>112.22d</t>
  </si>
  <si>
    <t>112.23c</t>
  </si>
  <si>
    <t>112.23d</t>
  </si>
  <si>
    <t>Accumulated Provision for Injuries and Damages  (228.2)</t>
  </si>
  <si>
    <t>Other taxes that are assessed based on labor will be allocated based on the Wages and Salary Allocator.</t>
  </si>
  <si>
    <t>Weighted Cost of Preferred</t>
  </si>
  <si>
    <t>Accumulated Deferred Income Taxes</t>
  </si>
  <si>
    <t xml:space="preserve">Plant </t>
  </si>
  <si>
    <t>Unappropriated Undistrib Subsid Earnings (216.1) - End of Yr</t>
  </si>
  <si>
    <t>Unappropriated Undistrib Subsid Earnings (216.1) - Beg of Yr</t>
  </si>
  <si>
    <t>General Plant Accumulated Depreciation</t>
  </si>
  <si>
    <t>Accumulated Intangible Amortization (Other Utility Plant)</t>
  </si>
  <si>
    <t>Provision for Injuries and Damages.</t>
  </si>
  <si>
    <t xml:space="preserve">ATT 9 - LTD, Pg. 1, Ln. 2, Col. C </t>
  </si>
  <si>
    <t>ATT 9 - LTD, Pg. 1, Ln. 1, Col. C</t>
  </si>
  <si>
    <t>ATT 9 - LTD, Pg. 1, Ln. 2, Col. A</t>
  </si>
  <si>
    <t>ATT 9 - LTD, Pg. 1, Ln. 2, Col. D</t>
  </si>
  <si>
    <t>ATT 9 - LTD, Pg. 1, Ln. 1, Col. D</t>
  </si>
  <si>
    <t>ATT 9 - LTD, Pg. 1, Ln. 5</t>
  </si>
  <si>
    <t>ATT 9 - LTD, Pg. 1, Ln. 4</t>
  </si>
  <si>
    <t>ATT 9 - LTD, Pg. 1, Ln. 8</t>
  </si>
  <si>
    <t>ATT 9 - LTD, Pg. 1, Ln. 1, Col. A</t>
  </si>
  <si>
    <t>ATT 9 - LTD, Pg. 1, Ln. 7</t>
  </si>
  <si>
    <t>ATT 9 - LTD, Pg. 2, Ln. 2</t>
  </si>
  <si>
    <t>ATT 9 - LTD, Pg. 2, Ln. 3</t>
  </si>
  <si>
    <t>ATT 2 - Other Taxes, Ln. 1</t>
  </si>
  <si>
    <t>ATT 2 - Other Taxes, Ln. 8</t>
  </si>
  <si>
    <t>ATT 2 - Other Taxes, Ln. 9</t>
  </si>
  <si>
    <t>ATT 2 - Other Taxes, Ln. 10</t>
  </si>
  <si>
    <t>ATT 3 - Revenue Credits, Ln. 1</t>
  </si>
  <si>
    <t>Related</t>
  </si>
  <si>
    <t>Labor</t>
  </si>
  <si>
    <t xml:space="preserve">     Plus Charges billed to Transmission Owner and booked to Account 565</t>
  </si>
  <si>
    <t>Attachment 4</t>
  </si>
  <si>
    <t>112.16d</t>
  </si>
  <si>
    <t>Col (i)</t>
  </si>
  <si>
    <t>Allocated</t>
  </si>
  <si>
    <t>Amount</t>
  </si>
  <si>
    <t>Details</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</si>
  <si>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</si>
  <si>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</si>
  <si>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</si>
  <si>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</si>
  <si>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</si>
  <si>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</si>
  <si>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General Depreciation &amp; Intangible Amortization Allocated to Transmission</t>
  </si>
  <si>
    <t>General Depreciation Expense Including Amortization of Limited Term Plant</t>
  </si>
  <si>
    <t>F</t>
  </si>
  <si>
    <t>Operation &amp; Maintenance Expense</t>
  </si>
  <si>
    <t>ITC Adjust. Allocated to Trans. - Grossed Up</t>
  </si>
  <si>
    <t xml:space="preserve">Includes Transmission portion only.  </t>
  </si>
  <si>
    <t xml:space="preserve">Composite Income Taxes                                                                                                       </t>
  </si>
  <si>
    <t>Balance</t>
  </si>
  <si>
    <t>Account 454 - Rent from Electric Property</t>
  </si>
  <si>
    <t>Attachment 1</t>
  </si>
  <si>
    <t>Attachment 5</t>
  </si>
  <si>
    <t>Attachment 3</t>
  </si>
  <si>
    <t>Subtotal - Accounts 909 and 928 - Transmission Related</t>
  </si>
  <si>
    <t>T/D Revenue Allocation Factor (For Pole Attachment Revenue)</t>
  </si>
  <si>
    <t xml:space="preserve">T/D Revenue Allocation Factor [From Appendix A, Ln. 19] </t>
  </si>
  <si>
    <t>Charges billed to Transmission Owner for system integration and transmission costs paid to others that benefit transmission customers and are recorded in Account 565.</t>
  </si>
  <si>
    <t>Appendix A - Ln. 59</t>
  </si>
  <si>
    <t>Inputs From</t>
  </si>
  <si>
    <t>112.20d</t>
  </si>
  <si>
    <t>Description/Source</t>
  </si>
  <si>
    <t>Data Input from Company Records and/or Verification Required (Manual Input)</t>
  </si>
  <si>
    <t>Total Plant In Rate Base</t>
  </si>
  <si>
    <t>Formula Rate Template Inputs</t>
  </si>
  <si>
    <t>Attachment 2</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</si>
  <si>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</si>
  <si>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</si>
  <si>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</si>
  <si>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</si>
  <si>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</si>
  <si>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</si>
  <si>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</si>
  <si>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</si>
  <si>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</si>
  <si>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</si>
  <si>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</si>
  <si>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Long Term Interest</t>
  </si>
  <si>
    <t>Long Term Debt</t>
  </si>
  <si>
    <t>Depreciation Expense</t>
  </si>
  <si>
    <t>Accumulated Depreciation (Total Electric Plant)</t>
  </si>
  <si>
    <t>Transmission Wages Expense</t>
  </si>
  <si>
    <t>Total Wages Expense</t>
  </si>
  <si>
    <t xml:space="preserve"> </t>
  </si>
  <si>
    <t>E</t>
  </si>
  <si>
    <t>A</t>
  </si>
  <si>
    <t>D</t>
  </si>
  <si>
    <t>G</t>
  </si>
  <si>
    <t>Preferred Stock</t>
  </si>
  <si>
    <t>Total Cash Working Capital Allocated to Transmission</t>
  </si>
  <si>
    <t>Transmission Materials &amp; Supplies</t>
  </si>
  <si>
    <t>Directly Assigned A&amp;G</t>
  </si>
  <si>
    <t>Adjustment to Remove Revenue Requirements Associated with 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</si>
  <si>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</si>
  <si>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</si>
  <si>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</si>
  <si>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</si>
  <si>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</si>
  <si>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</si>
  <si>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</si>
  <si>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</si>
  <si>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</si>
  <si>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</si>
  <si>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Total Accumulated Depreciation</t>
  </si>
  <si>
    <t>Wages &amp; Salary Allocation Factor</t>
  </si>
  <si>
    <t>Adjustment To Rate Base</t>
  </si>
  <si>
    <t>Plant In Service</t>
  </si>
  <si>
    <t>Intangible Amortization</t>
  </si>
  <si>
    <t xml:space="preserve">Appendix A - Ln. 28 </t>
  </si>
  <si>
    <t xml:space="preserve">Appendix A - Ln. 29    </t>
  </si>
  <si>
    <t xml:space="preserve"> 5a.</t>
  </si>
  <si>
    <t xml:space="preserve">    Less Account 216.1</t>
  </si>
  <si>
    <t xml:space="preserve">    Less Preferred Stock</t>
  </si>
  <si>
    <t>Capitalization</t>
  </si>
  <si>
    <t>ITC Adjustment</t>
  </si>
  <si>
    <t>Amortized Investment Tax Credit - Transmission Related</t>
  </si>
  <si>
    <t>SIT=State Income Tax Rate or Composite</t>
  </si>
  <si>
    <t>FIT=Federal Income Tax Rate</t>
  </si>
  <si>
    <t>Investment Return = Rate Base * Rate of Return</t>
  </si>
  <si>
    <t>Income Tax Rates</t>
  </si>
  <si>
    <t>Preferred Dividends</t>
  </si>
  <si>
    <t>Depreciation &amp; Amortization Expense</t>
  </si>
  <si>
    <t>Total Transmission Depreciation &amp; Amortization</t>
  </si>
  <si>
    <t>Transmission O&amp;M</t>
  </si>
  <si>
    <t>Wages &amp; Salary Allocator</t>
  </si>
  <si>
    <t>Total Transmission O&amp;M</t>
  </si>
  <si>
    <t>Total A&amp;G</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</si>
  <si>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</si>
  <si>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</si>
  <si>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</si>
  <si>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</si>
  <si>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</si>
  <si>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</si>
  <si>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</si>
  <si>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</si>
  <si>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</si>
  <si>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</si>
  <si>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</si>
  <si>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</si>
  <si>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Electric Plant in Service</t>
  </si>
  <si>
    <t>Investment Return</t>
  </si>
  <si>
    <t>Income Taxes</t>
  </si>
  <si>
    <t>Criteria for Allocation:</t>
  </si>
  <si>
    <t xml:space="preserve">Wages &amp; Salary Allocator </t>
  </si>
  <si>
    <t>Attachment 5 - Cost Support</t>
  </si>
  <si>
    <t>Total Transmission</t>
  </si>
  <si>
    <t>Page 1 of 1</t>
  </si>
  <si>
    <t>Inputs</t>
  </si>
  <si>
    <t>Appendix A</t>
  </si>
  <si>
    <t>Total Labor Related [Wages &amp; Sal. Alloc. from Appendix A, Ln.5]</t>
  </si>
  <si>
    <t xml:space="preserve">Net revenues associated with Transmission Service Requests, Sponsored Upgrades, and Generation Interconnections for which the load is not included in the divisor. </t>
  </si>
  <si>
    <t>Weighted Average Cost of Capital ("R")</t>
  </si>
  <si>
    <t>5.</t>
  </si>
  <si>
    <t>Totals</t>
  </si>
  <si>
    <t>4.</t>
  </si>
  <si>
    <t>[Note (6)]</t>
  </si>
  <si>
    <t>[Note (3)]</t>
  </si>
  <si>
    <t>3.</t>
  </si>
  <si>
    <t>[Note (5)]</t>
  </si>
  <si>
    <t>[Note (2)]</t>
  </si>
  <si>
    <t>2.</t>
  </si>
  <si>
    <t>[Note (4)]</t>
  </si>
  <si>
    <t>[Note (1)]</t>
  </si>
  <si>
    <t>1.</t>
  </si>
  <si>
    <t>Col D</t>
  </si>
  <si>
    <t>Col C</t>
  </si>
  <si>
    <t>Col B</t>
  </si>
  <si>
    <t>Col A</t>
  </si>
  <si>
    <t>(%)</t>
  </si>
  <si>
    <t>Weighted Cost of Capital</t>
  </si>
  <si>
    <t>Cost of Capital</t>
  </si>
  <si>
    <t>Total Company Average Capitalization ($)</t>
  </si>
  <si>
    <t>Type of Capital</t>
  </si>
  <si>
    <t>Note (11):</t>
  </si>
  <si>
    <t>Note (10):</t>
  </si>
  <si>
    <t>(A)</t>
  </si>
  <si>
    <t>(B)</t>
  </si>
  <si>
    <t>(C)</t>
  </si>
  <si>
    <t>(D)</t>
  </si>
  <si>
    <t>(E)</t>
  </si>
  <si>
    <t>(F)</t>
  </si>
  <si>
    <t>(G)</t>
  </si>
  <si>
    <t>Added</t>
  </si>
  <si>
    <t>YE Balance</t>
  </si>
  <si>
    <t>to Ratebase</t>
  </si>
  <si>
    <t>Identification</t>
  </si>
  <si>
    <t>TABLE OF CONTENTS</t>
  </si>
  <si>
    <t>Spreadsheet Title</t>
  </si>
  <si>
    <t>Page Number</t>
  </si>
  <si>
    <t>ATTACHMENT 3 - REVENUE CREDITS</t>
  </si>
  <si>
    <t>ATTACHMENT 4 - NON-ESCROWED FUNDS</t>
  </si>
  <si>
    <t>ATTACHMENT 5 - COST SUPPORT</t>
  </si>
  <si>
    <t>ATTACHMENT 1 - ACCUMULATED DEFERRED INCOME TAXES</t>
  </si>
  <si>
    <t>ATTACHMENT 6 - WEIGHTED AVERAGE COST OF CAPITAL</t>
  </si>
  <si>
    <t>ATTACHMENT 7 - COMMON STOCK</t>
  </si>
  <si>
    <t>ATTACHMENT 8 - PREFERRED STOCK</t>
  </si>
  <si>
    <t>ATTACHMENT 9 - LONG-TERM DEBT</t>
  </si>
  <si>
    <t>ATTACHMENT 2 - TAXES OTHER THAN INCOME</t>
  </si>
  <si>
    <t>FORMULA RATE TEMPLATE INPUTS</t>
  </si>
  <si>
    <t xml:space="preserve">Attachment 2 - Taxes Other Than Income </t>
  </si>
  <si>
    <t xml:space="preserve">Attachment 3 - Revenue Credits </t>
  </si>
  <si>
    <t>Attachment 9, LONG-TERM DEBT</t>
  </si>
  <si>
    <t xml:space="preserve">Other Electric Revenues  - Transmission for Others (Schedules 7 &amp; 8) </t>
  </si>
  <si>
    <t xml:space="preserve">ATT 5 - Cost Support, Ln. 50 </t>
  </si>
  <si>
    <t>ATT 5 - Cost Support, Ln. 37</t>
  </si>
  <si>
    <t>ATT 8 - Pref Stock, Ln. 2, Col. A</t>
  </si>
  <si>
    <t>ATT 8 - Pref Stock, Ln. 1, Col. A</t>
  </si>
  <si>
    <t xml:space="preserve">ATT 7 - Com Stock, Ln. 2, Col. F </t>
  </si>
  <si>
    <t>ATT 7 - Com Stock, Ln. 1, Col. F</t>
  </si>
  <si>
    <t>ATT 7 - Com Stock, Ln. 2, Col. A</t>
  </si>
  <si>
    <t>ATT 7 - Com Stock, Ln. 1, Col. A</t>
  </si>
  <si>
    <t>Deferred compensation, tax deductible when paid</t>
  </si>
  <si>
    <t>Relates to pensions - tax funding vs book accrual</t>
  </si>
  <si>
    <t xml:space="preserve">Total Transmission Expenses </t>
  </si>
  <si>
    <t>Depreciation Exp (403) - Transmission Plant</t>
  </si>
  <si>
    <t xml:space="preserve">Depreciation Exp (403) - General Plant </t>
  </si>
  <si>
    <t>SD Property Taxes</t>
  </si>
  <si>
    <t>ND Property Taxes</t>
  </si>
  <si>
    <t>IA Property Taxes</t>
  </si>
  <si>
    <t>Coal Conversion</t>
  </si>
  <si>
    <t>Gross Revenue</t>
  </si>
  <si>
    <t>Vehicle Tax</t>
  </si>
  <si>
    <t>Payroll Tax - FICA</t>
  </si>
  <si>
    <t>Payroll Tax - Medicare</t>
  </si>
  <si>
    <t>Payroll Tax - FUT</t>
  </si>
  <si>
    <t>Payroll Tax - FUT-SD</t>
  </si>
  <si>
    <t>State Income Tax Rate</t>
  </si>
  <si>
    <t>Percent of Federal Tax Eligible for Deduction by South Dakota</t>
  </si>
  <si>
    <t xml:space="preserve"> State Income Tax Rate </t>
  </si>
  <si>
    <t xml:space="preserve"> State Income Tax Rate</t>
  </si>
  <si>
    <t xml:space="preserve">Verify amount annually </t>
  </si>
  <si>
    <t>The currently effective income tax rate where FIT is the Federal income tax rate; SIT is the South Dakota income tax rate, and p = the percentage of</t>
  </si>
  <si>
    <t>Currently Included on Appendix A</t>
  </si>
  <si>
    <t>Currently Excluded from Appendix A</t>
  </si>
  <si>
    <t xml:space="preserve">Accum Prov for Inj/Damgs </t>
  </si>
  <si>
    <t>Other adjustments</t>
  </si>
  <si>
    <t>Specific FERC 909 Ad costs</t>
  </si>
  <si>
    <t>Total Long Term Debt (Average)</t>
  </si>
  <si>
    <t>Weighted Cost Ratios</t>
  </si>
  <si>
    <t>Line not used</t>
  </si>
  <si>
    <t>Functionalized to Transmission</t>
  </si>
  <si>
    <t>ATT 7 - Com Stock, Ln. 2, Col. G</t>
  </si>
  <si>
    <t>ATT 7 - Com Stock, Ln. 1, Col. G</t>
  </si>
  <si>
    <t>ATT 9 - LTD, Pg. 1, Ln. 2, Col. B</t>
  </si>
  <si>
    <t>ATT 9 - LTD, Pg. 1, Ln. 1, Col. B</t>
  </si>
  <si>
    <t>ATT 9 - LTD, Pg. 2, Ln. 1</t>
  </si>
  <si>
    <t xml:space="preserve">There are no direct assigned transmission facilities on our system as of 12/31/2014.  Annual verification/updates will be documented on ATT 5. </t>
  </si>
  <si>
    <t xml:space="preserve">Amortization Debt Discount and Expense (Acct 428) [FF1, Pg. 117, Ln. 63, Col. c] [From Inputs, Pg. 1, Ln. 25] </t>
  </si>
  <si>
    <t>FF1, Pg. 112, Ln 18, Col. D [From Inputs, Pg. 1, Ln. 11]</t>
  </si>
  <si>
    <t>FF1, Pg. 112, Ln 18, Col. C [From Inputs, Pg.1, Ln. 10]</t>
  </si>
  <si>
    <t>FF1, Pg. 112, Ln. 12, Col. D [From Inputs, Pg. 1, Ln. 5]</t>
  </si>
  <si>
    <t>Annual Depreciation Expense for Transmission Assets under SPP tariff</t>
  </si>
  <si>
    <t>ATT 2 - Other Taxes, Ln. 3</t>
  </si>
  <si>
    <t>Appendix A - Ln. 7</t>
  </si>
  <si>
    <t>Transmission Depreciation Expense for Assets under SPP tariff</t>
  </si>
  <si>
    <t>Appendix A - Ln. 17</t>
  </si>
  <si>
    <t>Advertisements:</t>
  </si>
  <si>
    <t>(Line 17 / Line 18)</t>
  </si>
  <si>
    <t>Transmission Plant In Service under SPP tariff</t>
  </si>
  <si>
    <t>Transmission Accumulated Depreciation for assets under SPP tariff</t>
  </si>
  <si>
    <t>Transmission under SPP Factor</t>
  </si>
  <si>
    <t xml:space="preserve">Transmission Gross Plant under SPP tariff (excluding Land Held for Future Use)           </t>
  </si>
  <si>
    <t xml:space="preserve">Transmission Net Plant under SPP tariff (excluding Land Held for Future Use)                 </t>
  </si>
  <si>
    <t>Advertisements FERC 909</t>
  </si>
  <si>
    <t>Direct Assignment Facilities: Facilities or portions of facilities that are constructed by any Transmission Owner(s) for the sole use/benefit of a particular Transmission Customer or a particular group of customers or a particular Generation Interconnection Customer requesting service under the Tariff. Direct Assignment Facilities shall be specified in the Service Agreements that govern service to the Transmission Customer(s) and Generation Interconnection Customer(s) and shall be subject to Commission approval.</t>
  </si>
  <si>
    <t xml:space="preserve">[From ATT-6, Pg. 1, Ln. 3, Col C] </t>
  </si>
  <si>
    <t>Adjustment to Remove Revenue Requirements Associated w/ Excluded Transmission Facilities</t>
  </si>
  <si>
    <t>1a</t>
  </si>
  <si>
    <t>Adjustments to Transmission Plant for only assets under SPP tariff:</t>
  </si>
  <si>
    <t>Transmission under SPP</t>
  </si>
  <si>
    <t>Transmission Assets</t>
  </si>
  <si>
    <t>ATT 5 - Cost Support, Ln. 1a</t>
  </si>
  <si>
    <t>Need to verify during each annual update if there are any such TSR revenues (including TSR revenue from SPP customers not in zone) for load that is NOT included in the UMZ divisor.</t>
  </si>
  <si>
    <t xml:space="preserve">Pre-OATT grandfathered Non-Firm Point to Point Service bundled demand revenues for which the load is not included in the divisor received by Transmission Owner and for which the revenues are divided between production and transmission functions.  </t>
  </si>
  <si>
    <t>This represents "Point-To-Point" demand revenue margins derived from any "grandfathered" agreements.  The non-RQ "Demand Revenues" found in FF1, Pg. 311, Col. h (and page 311 extensions) for these customers should be reduced by the sum of the Demand Charges (costs) found in FF1, Pg. 327, col. j (and page 327 extensions) for these customers.</t>
  </si>
  <si>
    <t>Transmission under SPP Tariff Factor</t>
  </si>
  <si>
    <t>(Line 1 * Line 1a) / Line 4</t>
  </si>
  <si>
    <t>Transmission Pole/Structure Investment (Accts 354 + 355) under SPP tariff</t>
  </si>
  <si>
    <t xml:space="preserve">Transmission O&amp;M </t>
  </si>
  <si>
    <t xml:space="preserve">     Less Account 565 </t>
  </si>
  <si>
    <t>Regulatory Assets</t>
  </si>
  <si>
    <t>Environmental Liability</t>
  </si>
  <si>
    <t>All natural gas related</t>
  </si>
  <si>
    <t>(Note A)</t>
  </si>
  <si>
    <t>Not South Dakota Electric related</t>
  </si>
  <si>
    <t>Non-jurisdictional (SD Gas, NE Gas)</t>
  </si>
  <si>
    <t>Difference  (Line 21 - Line 22)</t>
  </si>
  <si>
    <t>ATT 2 - Other Taxes, Ln. 15</t>
  </si>
  <si>
    <t>ATT 2 - Other Taxes, Ln. 16</t>
  </si>
  <si>
    <t>ATT 2 - Other Taxes, Ln. 17</t>
  </si>
  <si>
    <t>Not used</t>
  </si>
  <si>
    <t xml:space="preserve">Company Records </t>
  </si>
  <si>
    <t>From company records</t>
  </si>
  <si>
    <t>FF1, Pg. 112, Ln. 12, Col. C [From Inputs, Pg. 1, Ln. 4]</t>
  </si>
  <si>
    <t>Note(4): From ATT 9, Page 2, Ln. 8</t>
  </si>
  <si>
    <t xml:space="preserve">[From ATT-6, Pg. 1, Ln. 2, Col B] </t>
  </si>
  <si>
    <t xml:space="preserve">[From ATT-6, Pg. 1, Ln. 3, Col B] </t>
  </si>
  <si>
    <t>[From ATT-6, Pg. 1, Ln. 1, Col B]</t>
  </si>
  <si>
    <t>Total Proprietary Capital - End of Year (Total Company)</t>
  </si>
  <si>
    <t>Total Proprietary Capital - Beginning of Year (Total Company)</t>
  </si>
  <si>
    <t>Bonds (221) - End of Year (Total Company)</t>
  </si>
  <si>
    <t>Bonds (221) - Beginning of Year (Total Company)</t>
  </si>
  <si>
    <t>Includes only transmission assets under the SPP tariff.</t>
  </si>
  <si>
    <t>Appendix A - Ln. 8</t>
  </si>
  <si>
    <t>Appendix A - Ln. 22</t>
  </si>
  <si>
    <t xml:space="preserve">Appendix A - Ln. 69  </t>
  </si>
  <si>
    <t>ATT 9 - LTD, Pg. 2, Ln. 4</t>
  </si>
  <si>
    <t>ATT 9 - LTD, Pg. 2, Ln. 5</t>
  </si>
  <si>
    <t>ATT 2 - Other Taxes, Ln. 22</t>
  </si>
  <si>
    <t xml:space="preserve">FF1, 214.47.d </t>
  </si>
  <si>
    <t>Company Records</t>
  </si>
  <si>
    <t xml:space="preserve">                                            ATT 5 - Cost Support, Ln. 117</t>
  </si>
  <si>
    <t>p354.21.b  [From Inputs, Pg. 1, Ln. 61]</t>
  </si>
  <si>
    <t>p354.28.b  [From Inputs, Pg. 1, Ln. 63]</t>
  </si>
  <si>
    <t>p354.27.b  [From Inputs, Pg. 1, Ln. 62]</t>
  </si>
  <si>
    <t>p219.29.c  [From Inputs, Pg. 1, Ln. 44]</t>
  </si>
  <si>
    <t>p206.64.b  [From Inputs, Pg. 1, Ln. 66]</t>
  </si>
  <si>
    <t>p206.51.b + p206.52.b  [From Inputs, Pg. 1, Lns. 64 &amp; 65]</t>
  </si>
  <si>
    <t>From Inputs, Pg. 2, Line 22</t>
  </si>
  <si>
    <t>[From Inputs, Pg. 2, Ln. 13]</t>
  </si>
  <si>
    <t>p207.99.g  [From Inputs, Pg. 1, Ln. 41]</t>
  </si>
  <si>
    <t>[From Inputs, Pg. 2, Lns. 9, 10, &amp; 12]</t>
  </si>
  <si>
    <t>[From Inputs, Pg. 2, Ln. 14]</t>
  </si>
  <si>
    <t>p219.28.c [From Inputs, Pg. 1, Ln. 43]</t>
  </si>
  <si>
    <t>323.197b [From Inputs, Pg. 1, Ln. 50]</t>
  </si>
  <si>
    <t>p323.189.b  [From Inputs, Pg. 1, Ln. 48]</t>
  </si>
  <si>
    <t>p323.191.b [From Inputs, Pg. 1, Ln. 49]</t>
  </si>
  <si>
    <t>p336.7.b&amp;c&amp;d  [From Inputs, Pg. 2, Ln. 21]</t>
  </si>
  <si>
    <t>p336.10.b&amp;c&amp;d  [From Inputs, Pg. 1, Lns. 58, 59, &amp; 60]</t>
  </si>
  <si>
    <t>p336.1.b&amp;c&amp;d&amp;e  [From Inputs, Lns. 51, 52, 53, &amp; 54]</t>
  </si>
  <si>
    <t>Appendix A - Ln. 26</t>
  </si>
  <si>
    <t>[FF1, Pg. 263, Lns. 23i &amp; 37i; Pg. 263.1, Lns. 12i, 18i, 24i &amp; 31i][From Inputs, Pg. 1, Lns. 68-70]</t>
  </si>
  <si>
    <t>Vehicle Taxes [From Inputs, Pg. 1, Ln. 74]</t>
  </si>
  <si>
    <t>Social Security (FICA/OAB) [FF1, Pg. 263, Ln.5i] [From Inputs, Pg. 1, Ln. 75-76]</t>
  </si>
  <si>
    <t>State Unemployment Comp. [From Inputs, Pg. 1, Lines 78]</t>
  </si>
  <si>
    <t>Federal Unemployment Comp. [FF1, Pg. 263, Ln. 7i] [From Inputs, Pg. 1, Ln. 77]</t>
  </si>
  <si>
    <t>Corporate Franchise-Retail [Current Year] [From Inputs, Pg. 1, Ln. 73]</t>
  </si>
  <si>
    <t>Coal Conversion [From Inputs Pg. 1, Ln. 71]</t>
  </si>
  <si>
    <t>Subtotal of Excluded Taxes, [Ln. 15 + Ln. 16 + Ln.17]</t>
  </si>
  <si>
    <t>Total, Included and Excluded (Column A, Lines 7 + 13 + 20)</t>
  </si>
  <si>
    <t>Rent from Electric Property [FF1, Pg. 300, Ln. 19, Col. b] [From Inputs, Pg. 1, Ln. 67]</t>
  </si>
  <si>
    <t>Plus: Interest on Debt to Associated Companies (Acct 430) [FF1, Pg. 117, Ln. 67, Col. c] [From Inputs, Pg. 1, Ln. 40]</t>
  </si>
  <si>
    <t xml:space="preserve">FF1  323.189.b [From Inputs, Pg. 1, Ln. 48] &amp; 350.41.d thru 350.44.d [From Inputs, Pg. 2, Ln. 11] </t>
  </si>
  <si>
    <t>ATT - 5, Ln. 63</t>
  </si>
  <si>
    <t>FF1   111.57.c [From Inputs, Pg. 2, Ln. 7]</t>
  </si>
  <si>
    <t>FF1  266.8.f  [From Inputs, Pg.1, Ln. 45]</t>
  </si>
  <si>
    <t>[From Inputs, Pg. 2, Ln. 15]</t>
  </si>
  <si>
    <t>FF1  321.112.b [From Inputs, Pg. 1, Ln. 47]</t>
  </si>
  <si>
    <t>FF1  321.96.b [From Inputs, Pg. 1, Ln. 46]</t>
  </si>
  <si>
    <t>FF1  207.58g [From Inputs, Pg. 1, Ln. 33]</t>
  </si>
  <si>
    <t>Appendix A - Ln. 99</t>
  </si>
  <si>
    <t xml:space="preserve">   federal income tax deductible for South Dakota state income taxes.  </t>
  </si>
  <si>
    <t>SD Gross Receipts Tax [From Inputs, Pg. 2, Ln. 72]</t>
  </si>
  <si>
    <t>Other Taxes that are incurred through ownership of only general or intangible plant will be allocated based on the Wages and Salary Allocator.</t>
  </si>
  <si>
    <t>Other Taxes that are incurred through ownership of plant, including transmission plant, will be allocated based on the Gross Plant Allocator.</t>
  </si>
  <si>
    <t>Direct Assigned Facilities Revenues (Note 2) [From Inputs, Pg. 2, Ln. 15]</t>
  </si>
  <si>
    <t>Other Revenues Associated with Loads Outside of NorthWestern's Zone [From Inputs, Pg. 2, Ln. 19]</t>
  </si>
  <si>
    <r>
      <t>FERC Expense Acct</t>
    </r>
    <r>
      <rPr>
        <vertAlign val="superscript"/>
        <sz val="10"/>
        <rFont val="Arial"/>
        <family val="2"/>
      </rPr>
      <t xml:space="preserve"> 1</t>
    </r>
  </si>
  <si>
    <t>[From Inputs, Pg. 2, Ln. 16]</t>
  </si>
  <si>
    <t>(Lines 49  - 50)</t>
  </si>
  <si>
    <t>Line left intentionally blank</t>
  </si>
  <si>
    <t>SPP Schedule 7 &amp; 8 Transmission Revenues (Note 1  &amp; Note 3) [From Inputs, Pg. 2, Ln. 18]</t>
  </si>
  <si>
    <t>Non-Firm Point-to-Point Service revenues for which the load is not included in the divisor received by Transmission Owner (Note 3)  [From Inputs, Pg. 2, Ln. 20]</t>
  </si>
  <si>
    <t xml:space="preserve">insurance, the re-imbursement from insurance companies, and amounts credited to account 228.2 as Accumulated </t>
  </si>
  <si>
    <t>Allocated to transmission</t>
  </si>
  <si>
    <t xml:space="preserve">MGP </t>
  </si>
  <si>
    <t>tax gross up on FAS109 flow through deferred taxes</t>
  </si>
  <si>
    <t>FAS109 Flow through deferred taxes</t>
  </si>
  <si>
    <t>Accelerated Depreciation &amp; Amortization of non-flow through items</t>
  </si>
  <si>
    <t>ATT 4 - Non-Escrowed Funds, Ln. 4</t>
  </si>
  <si>
    <t>Transmission under SPP Factor   (Transmission under SS divided by Total Transmission)</t>
  </si>
  <si>
    <t xml:space="preserve">Electric - Amortization of Other Utility Plant </t>
  </si>
  <si>
    <t>Delaware Franchise</t>
  </si>
  <si>
    <t>[From ATT-5, Ln. 1a]</t>
  </si>
  <si>
    <t>Safety/Peak Alert Advertising Exp (Acct 909)</t>
  </si>
  <si>
    <t>APPENDIX A, ADDENDUM 27</t>
  </si>
  <si>
    <t>APPENDIX A</t>
  </si>
  <si>
    <t>LTD Interest Expense (Acct 427)[FF1, Pg. 117, Ln. 62, Col. C] [From Inputs Pg.1, Ln. 24]</t>
  </si>
  <si>
    <t>Unamortized balance Premiums (Beg of Yr) (Acct 225) [Form 1, Pg. 112, Ln. 22, Col. d] [From Inputs, Pg. 1, Ln. 19]</t>
  </si>
  <si>
    <t>Unamortized balance Premiums (End of Yr) (Acct 225) [Form 1, Pg. 112, Ln. 22, Col. c] [From Inputs, Pg. 1, Ln. 18]</t>
  </si>
  <si>
    <t>Unamortized balance Discounts (Beg of Yr) (Acct 226) [Form 1, Pg. 112, Ln. 23, Col. d] [From Inputs, Pg. 1, Ln. 21]</t>
  </si>
  <si>
    <t>Unamortized balance Discounts (End of Yr) (Acct 226) [Form 1, Pg. 112, Ln. 23, Col. c] [From Inputs, Pg. 1, Ln. 20]</t>
  </si>
  <si>
    <t>Acct 204 FF1, Pg. 112, Ln. 3, Col d. [From Inputs, Pg. 1, Ln. 3]</t>
  </si>
  <si>
    <t xml:space="preserve">Acct 204 FF1, Pg. 112, Ln. 3, Col c. [From Inputs, Pg. 1, Ln. 2] </t>
  </si>
  <si>
    <t>Attachment 10, DEPRECIATION RATES</t>
  </si>
  <si>
    <t>FERC</t>
  </si>
  <si>
    <t>14.</t>
  </si>
  <si>
    <t>15.</t>
  </si>
  <si>
    <t>Attachment 10</t>
  </si>
  <si>
    <t>(Less) Unamortized Disc. on Long-Term Debt (Debit) - End of Yr (Acct 226)</t>
  </si>
  <si>
    <t>(Less) Unamortized Disc. on Long-Term Debt (Debit) - Beg of Yr (Acct 226)</t>
  </si>
  <si>
    <t>Unamortized Premium on Long Term Debt - End of Year (Acct 225)</t>
  </si>
  <si>
    <t>Unamortized Premium on Long Term Debt - Beginning of Year (Acct 225)</t>
  </si>
  <si>
    <t>Capital Stock Expense - Pref</t>
  </si>
  <si>
    <t>Accts 214 - 217</t>
  </si>
  <si>
    <t>Note (12):</t>
  </si>
  <si>
    <t>Unamortized Debt Expense (Acct 181) - End of Year</t>
  </si>
  <si>
    <t>Unamortized Debt Expense (Acct 181) - Beginning of Year</t>
  </si>
  <si>
    <t>Unamortized Loss on Reacquired Debt - End of Year (Acct 189)</t>
  </si>
  <si>
    <t>Unamortized Loss on Reacquired Debt - Beginning of Year (Acct 189)</t>
  </si>
  <si>
    <t>Unamortized Gain on Reacquired Debt - End of Yr (Acct 257)</t>
  </si>
  <si>
    <t>Unamortized Gain on Reacquired Debt - Beginning of Yr (Acct 257)</t>
  </si>
  <si>
    <t>Avg of Beg &amp; End of Yr</t>
  </si>
  <si>
    <t xml:space="preserve">Avg of Beg &amp; End of Yr </t>
  </si>
  <si>
    <t>111.69d</t>
  </si>
  <si>
    <t>111.69c</t>
  </si>
  <si>
    <t>111.81d</t>
  </si>
  <si>
    <t>111.81c</t>
  </si>
  <si>
    <t>113.61d</t>
  </si>
  <si>
    <t>113.61c</t>
  </si>
  <si>
    <t>Unamortized Debt Expense (Acct 181)  Beg of Year [Form 1, Pg. 111, Ln. 69, Col. d] [From Inputs, Pg. 2, Ln. 23]</t>
  </si>
  <si>
    <t>Unamortized Debt Expense (Acct 181) End of Year  [Form 1, Pg. 111, Ln. 69, Col. c] [From Inputs, Pg. 2, Ln. 24]</t>
  </si>
  <si>
    <t>16.</t>
  </si>
  <si>
    <t>17.</t>
  </si>
  <si>
    <t>18.</t>
  </si>
  <si>
    <t>19.</t>
  </si>
  <si>
    <t>20.</t>
  </si>
  <si>
    <t>21.</t>
  </si>
  <si>
    <t>22.</t>
  </si>
  <si>
    <t>ATT-9 - LTD, Pg. 1, Ln. 10</t>
  </si>
  <si>
    <t>ATT-9 - LTD, Pg. 1, Ln. 11</t>
  </si>
  <si>
    <t>ATT-9 - LTD, Pg. 1, Ln. 13</t>
  </si>
  <si>
    <t>ATT-9 - LTD, Pg. 1, Ln. 14</t>
  </si>
  <si>
    <t>ATT-9 - LTD, Pg. 1, Ln. 16</t>
  </si>
  <si>
    <t>ATT-9 - LTD, Pg. 1, Ln. 17</t>
  </si>
  <si>
    <t>Accts 208,209,211</t>
  </si>
  <si>
    <t>ATTACHMENT 10 - DEPRECIATION RATES</t>
  </si>
  <si>
    <t>ATTACHMENT 11 - LIST OF QUALIFYING FACILITIES</t>
  </si>
  <si>
    <t>NorthWestern uses Account 909 for its Safety and Informational Advertising.  The account includes expenses incurred while conveying information to customers about safety and providing information to customers about utilizing their electric service.  Costs during the test year included listing our phone number in telephone directories, safety campaigns around Call Before You Dig and Louie the Lightning Bug, tree safety and awareness, customer education on easy billing plans, and monthly bill inserts to customers.</t>
  </si>
  <si>
    <t>(a)</t>
  </si>
  <si>
    <t>(b)</t>
  </si>
  <si>
    <t>(c)</t>
  </si>
  <si>
    <t>(d)</t>
  </si>
  <si>
    <t>(e)</t>
  </si>
  <si>
    <t>Original Cost in SPP</t>
  </si>
  <si>
    <t>Depreciation Reserve in SPP</t>
  </si>
  <si>
    <t>Net Book Value in SPP</t>
  </si>
  <si>
    <t>(f)</t>
  </si>
  <si>
    <t>(g)</t>
  </si>
  <si>
    <t>(h)</t>
  </si>
  <si>
    <t>(i)</t>
  </si>
  <si>
    <t>350.1-Transmission Land</t>
  </si>
  <si>
    <t>350.2-Trans Land Rights</t>
  </si>
  <si>
    <t>352.0-Transmission-Structu</t>
  </si>
  <si>
    <t>353.0-Transmission-Stat Eq</t>
  </si>
  <si>
    <t>355.0-Tran Elec Poles &amp; Fixtures</t>
  </si>
  <si>
    <t>356.0-Tran Elec OH Conductors &amp; Dev</t>
  </si>
  <si>
    <t>Note(1): From ATT 9, Pg. 1, Ln. 3.</t>
  </si>
  <si>
    <r>
      <t xml:space="preserve">Preferred Dividends </t>
    </r>
    <r>
      <rPr>
        <sz val="10"/>
        <rFont val="Arial"/>
        <family val="2"/>
      </rPr>
      <t>[Note 13]:</t>
    </r>
  </si>
  <si>
    <t xml:space="preserve">Note (13): </t>
  </si>
  <si>
    <t>The Acct 437 dollars included in FF1, Pg. 118, Ln. 29, Col. c. (Enter as a positive number).</t>
  </si>
  <si>
    <t xml:space="preserve">Plus: Unamortized balance Premiums [From Line 6 and 18 above] </t>
  </si>
  <si>
    <t xml:space="preserve">Less: Unamortized balance Discounts [From Line 9, 12, and 15 above] </t>
  </si>
  <si>
    <r>
      <t>GROSS PROCEEDS</t>
    </r>
    <r>
      <rPr>
        <sz val="10"/>
        <rFont val="Arial"/>
        <family val="2"/>
      </rPr>
      <t xml:space="preserve"> (Avg of Beg of Yr and End of Yr LTD Gross Outstanding Balances in Col E)(To ATT 6, Pg.1, Ln.1, Col. 1]:</t>
    </r>
  </si>
  <si>
    <t>Col E= Cols A+B-C+D</t>
  </si>
  <si>
    <t>Col G = Cols A+B-C+D+E-F</t>
  </si>
  <si>
    <t>Unamortized Gain on Reacquired Debt - Beginning of Yr (Acct 257)[Form 1, Pg. 113, Ln. 61, Col. d] [From Inputs, Pg. 2, Ln. 27]</t>
  </si>
  <si>
    <t>Unamortized Gain on Reacquired Debt -End of Yr (Acct 257)[Form 1, Pg. 113, Ln. 61, Col. c]           [From Inputs, Pg. 2, Ln. 28]</t>
  </si>
  <si>
    <t xml:space="preserve">Total Long Term Debt Balance (Net Proceeds)  [From Pg. 1,  Ln. 22, above] </t>
  </si>
  <si>
    <t>Total Net Revenue Requirement</t>
  </si>
  <si>
    <t>The Acct 214-217 dollars included in FF1, Pg. 112, Ln. 10,13, Col. d that are associated with the capital stock expense on Preferred Stock; as derived from the Company's Books and Records.</t>
  </si>
  <si>
    <t>The Acct 214-217 dollars included in FF1, Pg. 112, Ln. 10,13, Col. c that are associated with thecapital stock expense on Preferred Stock; as derived from the Company's Books and Records.</t>
  </si>
  <si>
    <t>Asset Location</t>
  </si>
  <si>
    <t>Annual Depreciation</t>
  </si>
  <si>
    <t>Grand Total</t>
  </si>
  <si>
    <t>(j)</t>
  </si>
  <si>
    <t>(k)</t>
  </si>
  <si>
    <t>(l)</t>
  </si>
  <si>
    <t>(m)</t>
  </si>
  <si>
    <t>(n)</t>
  </si>
  <si>
    <t>(o)</t>
  </si>
  <si>
    <t>BOY Original Cost</t>
  </si>
  <si>
    <t>BOY Depreciation Reserve</t>
  </si>
  <si>
    <t>BOY Net Book Value</t>
  </si>
  <si>
    <t>EOY Original Cost</t>
  </si>
  <si>
    <t>EOY Depreciation Reserve</t>
  </si>
  <si>
    <t>EOY Net Book Value</t>
  </si>
  <si>
    <t>Average BOY/EOY Transmission Gross Plant under SPP tariff</t>
  </si>
  <si>
    <t>Average BOY/EOY Transmission Accum Depreciation on assets under SPP tariff</t>
  </si>
  <si>
    <t>Average BOY/EOY Gross Transmission Pole/Structures Investment                                       (Accts 354+355) under SPP tariff</t>
  </si>
  <si>
    <t>Total Intangible Plant - Average of BOY/EOY Balances</t>
  </si>
  <si>
    <t>Total Electric Plant in Service - Average of BOY/EOY Balances</t>
  </si>
  <si>
    <t>Trn - Total Transmission Plant - Average of BOY/EOY Balances</t>
  </si>
  <si>
    <t>Gen - Total General Plant - Average of BOY/EOY Balances</t>
  </si>
  <si>
    <t>Transmission Accum. Depreciation - Average of BOY/EOY Balances</t>
  </si>
  <si>
    <t>General Accum. Depreciation - Average of BOY/EOY Balances</t>
  </si>
  <si>
    <t>Total Accum Depr Utility Plant - Average of BOY/EOY Balances</t>
  </si>
  <si>
    <t>Transmission Poles And Fixtures - Average of BOY/EOY Balances</t>
  </si>
  <si>
    <t>Distribution Poles, Towers, and Fixtures - Average of BOY/EOY Balances</t>
  </si>
  <si>
    <t>207.84b and 84g average</t>
  </si>
  <si>
    <t xml:space="preserve">Adjustments to prior Rate Year Revenue Requirement </t>
  </si>
  <si>
    <t>STEAM GENERATION - Big Stone</t>
  </si>
  <si>
    <t>310.0-BSP-Land</t>
  </si>
  <si>
    <t>311.0-BSP-Structures &amp; Improvement</t>
  </si>
  <si>
    <t>312.0-BSP-Boiler Plant Equipment</t>
  </si>
  <si>
    <t>314.0-BSP-Turbo-Generator</t>
  </si>
  <si>
    <t>315.0-BSP-Accessory Electric</t>
  </si>
  <si>
    <t>316.0-BSP-Misc Power Plant</t>
  </si>
  <si>
    <t>STEAM GENERATION - Coyote</t>
  </si>
  <si>
    <t>310.0-CYP-Land</t>
  </si>
  <si>
    <t>311.0-CYP-Structures &amp; Improvements</t>
  </si>
  <si>
    <t>312.0-CYP-Boiler Plant Equipment</t>
  </si>
  <si>
    <t>314.0-CYP-Turbo-Generator</t>
  </si>
  <si>
    <t>315.0-CYP-Accessory Electric</t>
  </si>
  <si>
    <t>316.0-CYP-Misc Power Plant</t>
  </si>
  <si>
    <t>STEAM GENERATION - Neal 4</t>
  </si>
  <si>
    <t>311.0-NLP-Structures &amp; Improvement</t>
  </si>
  <si>
    <t>312.0-NLP-Boiler Plant Equipment</t>
  </si>
  <si>
    <t>314.0-NLP-Turbo-Generator</t>
  </si>
  <si>
    <t>315.0-NLP-Accessory Electric</t>
  </si>
  <si>
    <t>316.0-NLP-Misc Power Plant</t>
  </si>
  <si>
    <t>OTHER GENERATION</t>
  </si>
  <si>
    <t>340.0-Other Production-Diesel-Land</t>
  </si>
  <si>
    <t>341.0-Other Production-Diesel-Struc</t>
  </si>
  <si>
    <t xml:space="preserve">342.0-Other Production-Diesel-Fuel </t>
  </si>
  <si>
    <t>342.1-GT Pipelines</t>
  </si>
  <si>
    <t>342.2-GT Compressors</t>
  </si>
  <si>
    <t>343.0-Prime Movers &amp; Generators</t>
  </si>
  <si>
    <t>344.0-Movers and Generators</t>
  </si>
  <si>
    <t>345.0-Accessory Electric Equipment</t>
  </si>
  <si>
    <t xml:space="preserve">346.0-Misc. Power Plant Equipment </t>
  </si>
  <si>
    <t>TRANSMISSION</t>
  </si>
  <si>
    <t>350.2-Transmission Land Rights</t>
  </si>
  <si>
    <t>352.0-Trans Elec Structures &amp; Impro</t>
  </si>
  <si>
    <t>353.0-Trans Elec Station Equipment</t>
  </si>
  <si>
    <t>356.0-Tran Elec Overhead Conductors</t>
  </si>
  <si>
    <t>357.0-Transmission-Underground Cond</t>
  </si>
  <si>
    <t>358.0-Transmission-UG Conductor &amp; D</t>
  </si>
  <si>
    <t>DISTRIBUTION</t>
  </si>
  <si>
    <t>360.1-Distribution Land</t>
  </si>
  <si>
    <t>360.2-Distribution Land Rights</t>
  </si>
  <si>
    <t>361.0-Distribution Structures &amp; Imp</t>
  </si>
  <si>
    <t>362.0-Distribution Elec Station Equ</t>
  </si>
  <si>
    <t>364.0-Distribution Poles &amp; Fixtures</t>
  </si>
  <si>
    <t>365.0-Distribution Overhead Conduct</t>
  </si>
  <si>
    <t>366.0-Distribution UG Conduit</t>
  </si>
  <si>
    <t>367.0-Distribution UG Conductor &amp; D</t>
  </si>
  <si>
    <t>368.0-Distribution Line Transformer</t>
  </si>
  <si>
    <t>369.1-Distribution Service Overhead</t>
  </si>
  <si>
    <t>369.2-Distribution Service Undergro</t>
  </si>
  <si>
    <t>370.0-Distribution Meters Electric</t>
  </si>
  <si>
    <t xml:space="preserve">371.0-Distribution-Install on Cust </t>
  </si>
  <si>
    <t>373.1-Dist Street Lighting &amp; Signal</t>
  </si>
  <si>
    <t>INTANGIBLE</t>
  </si>
  <si>
    <t>303.1-Intan Plant 10 Year Software</t>
  </si>
  <si>
    <t>303.5-Intan Plant 5 Year Software</t>
  </si>
  <si>
    <t>GENERAL</t>
  </si>
  <si>
    <t>389.0-General Plant-Land</t>
  </si>
  <si>
    <t>390.1-Gen Plt Structures &amp; Impv Dis</t>
  </si>
  <si>
    <t>392.20-Gen Plt Util Trans-Trailers</t>
  </si>
  <si>
    <t>392.40-Gen Plt Util Trans-Heavy Tru</t>
  </si>
  <si>
    <t>392.50-Gen Plt Util Trans-Light Tru</t>
  </si>
  <si>
    <t>393.0-Gen Plt Util Stores Equipment</t>
  </si>
  <si>
    <t>394.0-Gen Plt Util Tools,Shop, &amp; Ga</t>
  </si>
  <si>
    <t>396.0-Gen Plt Util Power Operated E</t>
  </si>
  <si>
    <t>397.0-Gen Plt Util Comm Equip Compu</t>
  </si>
  <si>
    <t>397.2-Gen Plt Util Comm Equip Other</t>
  </si>
  <si>
    <r>
      <t>1</t>
    </r>
    <r>
      <rPr>
        <sz val="11"/>
        <rFont val="Arial"/>
        <family val="2"/>
      </rPr>
      <t xml:space="preserve"> These depreciation and amortization rates shall not change absent a Section 205 or 206 filing before the Commission.  </t>
    </r>
  </si>
  <si>
    <t>Interest on Debt to Assoc. Companies (430)</t>
  </si>
  <si>
    <t>ATT 8 - Preferred Stock, Ln. 4, Col. G</t>
  </si>
  <si>
    <t>Unamortized Loss on Reacquired Debt - Beginning of Year (Acct 189)[Form 1, Pg. 111, Ln. 81, Col. d] [From Inputs, Pg. 2, Ln. 25]</t>
  </si>
  <si>
    <t>Unamortized Loss on Reacquired Debt - End of Year (Acct 189)          [Form 1, Pg. 111, Ln. 81, Col. c] [From Inputs, Pg. 2, Ln. 26]</t>
  </si>
  <si>
    <t>ADIT</t>
  </si>
  <si>
    <t>Unprotected</t>
  </si>
  <si>
    <t>36a</t>
  </si>
  <si>
    <t>Deficient Deferred Taxes Regulatory Asset (Account 182.3)</t>
  </si>
  <si>
    <t>36b</t>
  </si>
  <si>
    <t>Excess Deferred Taxes Regulatory Liability (Account 254)</t>
  </si>
  <si>
    <t>36c</t>
  </si>
  <si>
    <t>(Line 36a + Line 36b)</t>
  </si>
  <si>
    <t xml:space="preserve">  To Appendix A, Line 36a</t>
  </si>
  <si>
    <t xml:space="preserve">  To Appendix A, Line 36b</t>
  </si>
  <si>
    <t>Non-Jurisdictional</t>
  </si>
  <si>
    <t>Protected</t>
  </si>
  <si>
    <t>Attachment 1.5</t>
  </si>
  <si>
    <t>Unbilled Revenue</t>
  </si>
  <si>
    <t>Reserves &amp; Accruals</t>
  </si>
  <si>
    <t>Net Operating Loss</t>
  </si>
  <si>
    <t>Accel Depr &amp; Amort. - Protected</t>
  </si>
  <si>
    <t>Total Account 182.3</t>
  </si>
  <si>
    <t>Total Account 254</t>
  </si>
  <si>
    <t>Total Protected Transmission Account 182.3</t>
  </si>
  <si>
    <t>Total Unprotected Transmission Account 182.3</t>
  </si>
  <si>
    <t>Total Protected Transmission Account 254</t>
  </si>
  <si>
    <t>Total Unprotected Transmission Account 254</t>
  </si>
  <si>
    <t>Excess/(Deficient) ADIT from Current Year Rate Change</t>
  </si>
  <si>
    <t>Attachment 1.6</t>
  </si>
  <si>
    <t>Amortization Period</t>
  </si>
  <si>
    <t>103a</t>
  </si>
  <si>
    <t>Amortized Deficient Deferred Taxes (Account 410.1)</t>
  </si>
  <si>
    <t>103b</t>
  </si>
  <si>
    <t>Amortized Excess Deferred Taxes (Account 411.1)</t>
  </si>
  <si>
    <t>103c</t>
  </si>
  <si>
    <t>103d</t>
  </si>
  <si>
    <t xml:space="preserve">Tax Gross Up </t>
  </si>
  <si>
    <t>103e</t>
  </si>
  <si>
    <t>(Line 103c * Line 103d)</t>
  </si>
  <si>
    <t>Amortization Expense</t>
  </si>
  <si>
    <t>Plant Related</t>
  </si>
  <si>
    <t>Labor Related</t>
  </si>
  <si>
    <t>Total Protected Transmission Amortization Account 254</t>
  </si>
  <si>
    <t>Total Unprotected Transmission Amortization Account 254</t>
  </si>
  <si>
    <t>Total Unprotected Transmission Amortization Account 182.3</t>
  </si>
  <si>
    <t>Total Protected Transmission Amortization Account 182.3</t>
  </si>
  <si>
    <t>N/A</t>
  </si>
  <si>
    <t>Elec - Amortized Deficient Deferred Taxes (410.1)</t>
  </si>
  <si>
    <t>Elec - Amortized Excess Deferred Taxes (411.1)</t>
  </si>
  <si>
    <t xml:space="preserve">  To Appendix A, Line 103a</t>
  </si>
  <si>
    <t xml:space="preserve">  To Appendix A, Line 103b</t>
  </si>
  <si>
    <t>(Line 102 + 1)</t>
  </si>
  <si>
    <t>Total Account 254 Amortization</t>
  </si>
  <si>
    <t>Total Account 182.3 Amortization</t>
  </si>
  <si>
    <t>(H)</t>
  </si>
  <si>
    <t>(I)</t>
  </si>
  <si>
    <t>(J)</t>
  </si>
  <si>
    <t>(K)</t>
  </si>
  <si>
    <t>(L)</t>
  </si>
  <si>
    <t>(M)</t>
  </si>
  <si>
    <t>(N)</t>
  </si>
  <si>
    <t>Excess/(Deficient) ADIT from Previous Rate Changes</t>
  </si>
  <si>
    <t>Excess/(Deficient) ADIT before Amortization</t>
  </si>
  <si>
    <t>Excess/(Deficient) ADIT End of Year</t>
  </si>
  <si>
    <t>Total Added to Ratebase</t>
  </si>
  <si>
    <t>Total Amort Exp Transmission Credit/(Debit)</t>
  </si>
  <si>
    <t>Protected (1) / Unprotected (2)</t>
  </si>
  <si>
    <t>Amortization Account</t>
  </si>
  <si>
    <t>ATTACHMENT 1.5 - EXCESS ACCUMULATED DEFERRED INCOME TAXES</t>
  </si>
  <si>
    <t>Description of changes in tax law</t>
  </si>
  <si>
    <r>
      <rPr>
        <b/>
        <sz val="11"/>
        <rFont val="Times New Roman"/>
        <family val="1"/>
      </rPr>
      <t>Note 1a</t>
    </r>
    <r>
      <rPr>
        <sz val="11"/>
        <rFont val="Times New Roman"/>
        <family val="1"/>
      </rPr>
      <t xml:space="preserve"> - The Tax Cuts and Jobs Act (Public Law No. 115-97) was enacted on December 22, 2017.  The TCJA reduced the federal corporate income tax rate from 35 percent to 21 percent, effective January 1, 2018.  The composite tax rates used for the remeasurement of ADIT balances are:</t>
    </r>
  </si>
  <si>
    <t>Historical</t>
  </si>
  <si>
    <t>New</t>
  </si>
  <si>
    <t>Federal income tax rate</t>
  </si>
  <si>
    <t>State income tax rate</t>
  </si>
  <si>
    <t>Composite federal/state income tax rate</t>
  </si>
  <si>
    <t>Tax gross-up factor</t>
  </si>
  <si>
    <t>Federal benefit for deductibility of state income tax</t>
  </si>
  <si>
    <t>State benefit for deductibility of federal income tax</t>
  </si>
  <si>
    <t>ADIT Balance before Rate Change</t>
  </si>
  <si>
    <t>Excess/(Deficient) ADIT from Year Rate Change before Adjustments</t>
  </si>
  <si>
    <t>Excess/(Deficient) ADIT from Year Rate Change after Adjustments</t>
  </si>
  <si>
    <t>Adjustments
(Note 2a)</t>
  </si>
  <si>
    <t>Adjustments
(Note 2b)</t>
  </si>
  <si>
    <r>
      <rPr>
        <b/>
        <sz val="11"/>
        <rFont val="Times New Roman"/>
        <family val="1"/>
      </rPr>
      <t>Note 4</t>
    </r>
    <r>
      <rPr>
        <sz val="11"/>
        <rFont val="Times New Roman"/>
        <family val="1"/>
      </rPr>
      <t xml:space="preserve"> - </t>
    </r>
  </si>
  <si>
    <t>Attachment 1.5.1a</t>
  </si>
  <si>
    <t>Attachment 1.5.1b</t>
  </si>
  <si>
    <t>Attachment 1.5.1a - RATE BASE ADJUSTMENT MECHANISM - TCJA</t>
  </si>
  <si>
    <t>Tax Cuts and Jobs Act (TCJA)</t>
  </si>
  <si>
    <t>Average Excess/(Deficient) ADIT ((Col B + Col F)/2)</t>
  </si>
  <si>
    <t>Average Ratebase Adjustment Mechanism - Transmission</t>
  </si>
  <si>
    <t>Excess/(Deficient) ADIT Beginning of Year</t>
  </si>
  <si>
    <t>Total Account 182.3 EDIT</t>
  </si>
  <si>
    <t>Total Account 254 EDIT</t>
  </si>
  <si>
    <t>Reference</t>
  </si>
  <si>
    <t>Total Transmission Excess ADIT Account 182.3 (Ln. 8 + Ln 17)</t>
  </si>
  <si>
    <t>Total Transmission Excess ADIT Account 254 (Ln. 30+ Ln 39)</t>
  </si>
  <si>
    <t>Attachment 1.6.1a - TCJA INCOME TAX ALLOWANCE ADJUSTMENT MECHANISM</t>
  </si>
  <si>
    <t>Attachment 1.6 - INCOME TAX ALLOWANCE ADJUSTMENT MECHANISM (ITAAM)</t>
  </si>
  <si>
    <t>Attachment 1.6.1a</t>
  </si>
  <si>
    <t>Attachment 1.5 - RATE BASE ADJUSTMENT MECHANISM (RBAM)</t>
  </si>
  <si>
    <t>Deficient/Excess Deferred Tax Regulatory Assets and Liabilities Allocated to Transmission</t>
  </si>
  <si>
    <t>Rate Base Adjustment Mechanism - Deficient/Excess Deferred Income Taxes</t>
  </si>
  <si>
    <t>Income Tax Allowance Adjustment Mechanism - Amortization of Deficient/Excess Deferred Income Taxes</t>
  </si>
  <si>
    <t>Deficient/Excess Deferred Tax Amortization Allocated to Transmission</t>
  </si>
  <si>
    <t>Amortization Expense from 1.5.1a-TCJA RBAM</t>
  </si>
  <si>
    <t>Remeasurement of ADIT, subsequent adjustments other than amortization, allocation to transmission formula rate and tax gross-up</t>
  </si>
  <si>
    <t>To 1.6 - ITAAM Summary</t>
  </si>
  <si>
    <r>
      <rPr>
        <b/>
        <sz val="11"/>
        <rFont val="Times New Roman"/>
        <family val="1"/>
      </rPr>
      <t>Note 1</t>
    </r>
    <r>
      <rPr>
        <sz val="11"/>
        <rFont val="Times New Roman"/>
        <family val="1"/>
      </rPr>
      <t xml:space="preserve"> - One worksheet for each tax rate change event impacting excess deferred income taxes and related amortization</t>
    </r>
  </si>
  <si>
    <t>Identification (1)</t>
  </si>
  <si>
    <t>Tax Cuts and Jobs Act (TCJA) (2)</t>
  </si>
  <si>
    <r>
      <rPr>
        <b/>
        <sz val="11"/>
        <rFont val="Times New Roman"/>
        <family val="1"/>
      </rPr>
      <t xml:space="preserve">Note 1 - </t>
    </r>
    <r>
      <rPr>
        <sz val="11"/>
        <rFont val="Times New Roman"/>
        <family val="1"/>
      </rPr>
      <t xml:space="preserve"> Protected means that the normalization rules provide that excess deferred taxes to be flowed-back to customers must use the IRS mandated Average Rate Assumption Method (ARAM) or the Reverse South Georgia Method (RSG)</t>
    </r>
  </si>
  <si>
    <r>
      <rPr>
        <b/>
        <sz val="11"/>
        <rFont val="Times New Roman"/>
        <family val="1"/>
      </rPr>
      <t>Note 2</t>
    </r>
    <r>
      <rPr>
        <sz val="11"/>
        <rFont val="Times New Roman"/>
        <family val="1"/>
      </rPr>
      <t xml:space="preserve"> - Unprotected excess deferred taxes are not subject to the normalization rules.</t>
    </r>
  </si>
  <si>
    <r>
      <rPr>
        <b/>
        <sz val="11"/>
        <rFont val="Times New Roman"/>
        <family val="1"/>
      </rPr>
      <t>Note 3</t>
    </r>
    <r>
      <rPr>
        <sz val="11"/>
        <rFont val="Times New Roman"/>
        <family val="1"/>
      </rPr>
      <t xml:space="preserve"> - The Tax Cuts and Jobs Act (Public Law No. 115-97) was enacted on December 22, 2017.  The TCJA reduced the federal corporate income tax rate from 35 percent to 21 percent, effective January 1, 2018.</t>
    </r>
  </si>
  <si>
    <r>
      <rPr>
        <b/>
        <sz val="11"/>
        <rFont val="Times New Roman"/>
        <family val="1"/>
      </rPr>
      <t>Note 2</t>
    </r>
    <r>
      <rPr>
        <sz val="11"/>
        <rFont val="Times New Roman"/>
        <family val="1"/>
      </rPr>
      <t xml:space="preserve"> - The Tax Cuts and Jobs Act (Public Law No. 115-97) was enacted on December 22, 2017.  The TCJA reduced the federal corporate income tax rate from 35 percent to 21 percent, effective January 1, 2018.</t>
    </r>
  </si>
  <si>
    <t>Subtotal Account 182.3 - Protected</t>
  </si>
  <si>
    <t>Subtotal Account 182.3 - Unprotected</t>
  </si>
  <si>
    <t>Subtotal Account 254 - Protected</t>
  </si>
  <si>
    <t>Subtotal Account 254 - Unprotected</t>
  </si>
  <si>
    <t>[From ATT 1.6, Pg. 1, Ln. 21]</t>
  </si>
  <si>
    <t>[From ATT 1.6, Pg. 1, Ln. 43]</t>
  </si>
  <si>
    <t>Beginning of Year Balance</t>
  </si>
  <si>
    <t>End of Year Balance</t>
  </si>
  <si>
    <t>Average Balance</t>
  </si>
  <si>
    <t>Accel Depr &amp; Amort.</t>
  </si>
  <si>
    <t>To 1.5.1a - TCJA RBAM</t>
  </si>
  <si>
    <t>ATT 1 - ADIT, Pg. 1, Ln. 1, Column (A)</t>
  </si>
  <si>
    <t>Unbilled Revenue - Ending Balance</t>
  </si>
  <si>
    <t>ATT 1 - ADIT, Pg. 1, Ln. 2, Column (A)</t>
  </si>
  <si>
    <t>Reserves &amp; Accruals - Beginning Balance</t>
  </si>
  <si>
    <t>Reserves &amp; Accruals - Ending Balance</t>
  </si>
  <si>
    <t>ATT 1 - ADIT, Pg. 1, Ln. 3, Column (A)</t>
  </si>
  <si>
    <t>Environmental Liability - Beginning Balance</t>
  </si>
  <si>
    <t>Environmental Liability - Ending Balance</t>
  </si>
  <si>
    <t>Non-jurisdictional (SD Gas, NE Gas) - Beginning Balance</t>
  </si>
  <si>
    <t>Non-jurisdictional (SD Gas, NE Gas) - Ending Balance</t>
  </si>
  <si>
    <t>Net Operating Loss - Beginning Balance</t>
  </si>
  <si>
    <t>Net Operating Loss - Ending Balance</t>
  </si>
  <si>
    <t>ATT 1 - ADIT, Pg. 1, Ln. 4, Column (A)</t>
  </si>
  <si>
    <t>ATT 1 - ADIT, Pg. 1, Ln. 5, Column (A)</t>
  </si>
  <si>
    <t>ATT 1 - ADIT, Pg. 1, Ln. 6, Column (A)</t>
  </si>
  <si>
    <t>ATT 1 - ADIT, Pg. 1, Ln. 7, Column (A)</t>
  </si>
  <si>
    <t>Compensation Accruals - Beginning Balance</t>
  </si>
  <si>
    <t>Compensation Accruals - Ending Balance</t>
  </si>
  <si>
    <t>Pension / Post Retirement Benefits - Beginning Balance</t>
  </si>
  <si>
    <t>Pension / Post Retirement Benefits - Ending Balance</t>
  </si>
  <si>
    <t>Interest Rate Hedge - Beginning Balance</t>
  </si>
  <si>
    <t>Interest Rate Hedge - Ending Balance</t>
  </si>
  <si>
    <t>Customer Advances - Beginning Balance</t>
  </si>
  <si>
    <t>Customer Advances - Ending Balance</t>
  </si>
  <si>
    <t>Compensation Accruals</t>
  </si>
  <si>
    <t>Pension / Postretirement Benefits</t>
  </si>
  <si>
    <t>Interest Rate Hedge</t>
  </si>
  <si>
    <t>Customer Advances</t>
  </si>
  <si>
    <t>ATT 1 - ADIT, Pg. 1, Ln. 8, Column (A)</t>
  </si>
  <si>
    <t>ATT 1 - ADIT, Pg. 1, Ln. 9, Column (A)</t>
  </si>
  <si>
    <t>Unbilled Revenue - Beginning Balance</t>
  </si>
  <si>
    <t>Total (Acct 190) - Beginning Balance</t>
  </si>
  <si>
    <t>Total (Acct 190) - Ending Balance</t>
  </si>
  <si>
    <t>Total (Acct 281) - Beginning Balance</t>
  </si>
  <si>
    <t>Total (Acct 281) - Ending Balance</t>
  </si>
  <si>
    <t>Total (Acct 282) - Beginning Balance</t>
  </si>
  <si>
    <t>Total (Acct 282) - Ending Balance</t>
  </si>
  <si>
    <t>Total (Acct 283) - Beginning Balance</t>
  </si>
  <si>
    <t>Total (Acct 283) - Ending Balance</t>
  </si>
  <si>
    <t>TAX INFORMATION</t>
  </si>
  <si>
    <t>Federal Income Tax Rate - Current rate</t>
  </si>
  <si>
    <t>Federal Income Tax Rate - Prior to TCJA</t>
  </si>
  <si>
    <t>Federal Income Tax Rate - After TCJA</t>
  </si>
  <si>
    <t>ATT - 1.5.1b</t>
  </si>
  <si>
    <t>State Income Tax Rate - Prior to TCJA</t>
  </si>
  <si>
    <t>State Income Tax Rate - After TCJA</t>
  </si>
  <si>
    <t>Regulatory Assets / Liabilities</t>
  </si>
  <si>
    <t>Regulatory Assets / Liabilities - Beginning Balance</t>
  </si>
  <si>
    <t>Regulatory Assets / Liabilities - Ending Balance</t>
  </si>
  <si>
    <t>ATT 1 - ADIT, Pg. 1, Ln. 10, Column (A)</t>
  </si>
  <si>
    <t>Net Operating Loss - Protected</t>
  </si>
  <si>
    <t>Regulatory Assets / Liabilities - Unprotected</t>
  </si>
  <si>
    <t>Unbilled Revenue - Unprotected</t>
  </si>
  <si>
    <t xml:space="preserve">Compensation Accruals - Unprotected </t>
  </si>
  <si>
    <t xml:space="preserve">Reserves &amp; Accruals - Unprotected </t>
  </si>
  <si>
    <t xml:space="preserve">Pension / Post Retirement Benefits - Unprotected </t>
  </si>
  <si>
    <t>Environmental Liability - Unprotected</t>
  </si>
  <si>
    <t>Interest Rate Hedge - Unprotected</t>
  </si>
  <si>
    <t>Customer Advances - Unprotected</t>
  </si>
  <si>
    <t>Net Operating Loss - Unprotected</t>
  </si>
  <si>
    <t>Non-jurisdictional (SD Gas, NE Gas) - Unprotected</t>
  </si>
  <si>
    <t>Non-jurisdictional (SD Gas, NE Gas) - Protected</t>
  </si>
  <si>
    <t>ATT 1.5.1b, Pg. 1, Ln. 21, Column (A)</t>
  </si>
  <si>
    <t>Gross-up</t>
  </si>
  <si>
    <t>Total Account 182.3 EDIT, before gross-up</t>
  </si>
  <si>
    <t>Total Account 254 EDIT, before gross-up</t>
  </si>
  <si>
    <t xml:space="preserve">182.3 Gross-up </t>
  </si>
  <si>
    <t>254 Gross-up</t>
  </si>
  <si>
    <t>Total Excess ADIT Account 182.3 (Ln.7 + Ln 26)</t>
  </si>
  <si>
    <t>Total Transmission Excess ADIT Account 182.3 (Ln. 9 + Ln 30)</t>
  </si>
  <si>
    <t>Total Transmission Excess ADIT Account 254 (Ln. 43 + Ln 58)</t>
  </si>
  <si>
    <t>ATT 1 - ADIT, Pg. 1, Ln. 28, Column (A)</t>
  </si>
  <si>
    <t>ATT 1 - ADIT, Pg. 1, Ln. 16, Column (A)</t>
  </si>
  <si>
    <t>ATT 1 - ADIT, Pg. 1, Ln. 41, Column (A)</t>
  </si>
  <si>
    <t>ATT 1 - ADIT, Pg. 1, Ln. 33, Column (A)</t>
  </si>
  <si>
    <t>ATT 1 - ADIT, Pg. 1, Ln. 34, Column (A)</t>
  </si>
  <si>
    <t>ATT 1 - ADIT, Pg. 1, Ln. 35, Column (A)</t>
  </si>
  <si>
    <t>274.2b footnote, Ln. 5, column (b)</t>
  </si>
  <si>
    <t>274.2b footnote, Ln. 5, column (k)</t>
  </si>
  <si>
    <t>274.2b footnote, Ln. 2, column (b)</t>
  </si>
  <si>
    <t>274.2b footnote, Ln. 2, column (k)</t>
  </si>
  <si>
    <t>ATT 1.5.1a, Pg. 1, Ln. 21, Column (B)</t>
  </si>
  <si>
    <t>ARAM / Book Lives</t>
  </si>
  <si>
    <t>RSG / Book Lives</t>
  </si>
  <si>
    <t>Excess Tax Depreciation / Other Property (282 - Protected)</t>
  </si>
  <si>
    <t>Non-jurisdictional (SD Gas, NE Gas) - (282 - Protected)</t>
  </si>
  <si>
    <t>Regulatory Assets - Unprotected (283)</t>
  </si>
  <si>
    <t>Non-jurisdictional (SD Gas, NE Gas) - Unprotected (283)</t>
  </si>
  <si>
    <t>Excess Tax Depreciation - Normalizing (282)</t>
  </si>
  <si>
    <t>Non-jurisdictional (SD Gas, NE Gas) - Normalizing (282)</t>
  </si>
  <si>
    <r>
      <rPr>
        <b/>
        <sz val="11"/>
        <rFont val="Times New Roman"/>
        <family val="1"/>
      </rPr>
      <t>Note 2a</t>
    </r>
    <r>
      <rPr>
        <sz val="11"/>
        <rFont val="Times New Roman"/>
        <family val="1"/>
      </rPr>
      <t xml:space="preserve"> - Adjustments as needed</t>
    </r>
  </si>
  <si>
    <r>
      <rPr>
        <b/>
        <sz val="11"/>
        <rFont val="Times New Roman"/>
        <family val="1"/>
      </rPr>
      <t>Note 2b</t>
    </r>
    <r>
      <rPr>
        <sz val="11"/>
        <rFont val="Times New Roman"/>
        <family val="1"/>
      </rPr>
      <t xml:space="preserve"> - Adjustments as needed</t>
    </r>
  </si>
  <si>
    <t>Excess Depreciation - Electric - Protected</t>
  </si>
  <si>
    <t>Accel Depr &amp; Amort. - Unprotected (282)</t>
  </si>
  <si>
    <t>Non-jurisdictional (SD Gas, NE Gas) - Unprotected (282)</t>
  </si>
  <si>
    <t>XXX.XXabc footnote, Ln. 138, column (b)</t>
  </si>
  <si>
    <t>XXX.XXabc footnote, Ln. 129, column (c)</t>
  </si>
  <si>
    <t>XXX.XXabc footnote, Ln. 130, column (c)</t>
  </si>
  <si>
    <t>XXX.XXabc footnote, Ln. 132, column (c)</t>
  </si>
  <si>
    <t>XXX.XXabc footnote, Ln. 151 and 152, column (b)</t>
  </si>
  <si>
    <t>XXX.XXabc footnote, Ln. 131, column (c)</t>
  </si>
  <si>
    <t>XXX.XXabc footnote, Ln. 133, column (c)</t>
  </si>
  <si>
    <t>XXX.XXabc footnote, Ln. 134, column (c)</t>
  </si>
  <si>
    <t>XXX.XXabc footnote, Ln. 135, column (c)</t>
  </si>
  <si>
    <t>XXX.XXabc footnote, Ln. 136, column (c)</t>
  </si>
  <si>
    <t>XXX.XXabc footnote, Ln. 137, column (c)</t>
  </si>
  <si>
    <t>XXX.XXabc footnote, Ln. 151 and 152, column (c)</t>
  </si>
  <si>
    <t>XXX.XXabc footnote, Ln. 137, column (e)</t>
  </si>
  <si>
    <t>XXX.XXabc footnote, Ln. 151 and 152, column (e)</t>
  </si>
  <si>
    <t>XXX.XXabc footnote, Ln. 129, column (f)</t>
  </si>
  <si>
    <t>XXX.XXabc footnote, Ln. 151 and 152, column (f)</t>
  </si>
  <si>
    <t>XXX.XXabc footnote, Ln. 137, column (i)</t>
  </si>
  <si>
    <t>XXX.XXabc footnote, Ln. 151 and 152, column (i)</t>
  </si>
  <si>
    <t>ATT 1.5.1b, Pg. 1, Ln. 1, Column (A)</t>
  </si>
  <si>
    <t>ATT 1.5.1b, Pg. 1, Ln. 2, Column (A)</t>
  </si>
  <si>
    <t>ATT 1.5.1b, Pg. 1, Ln. 12, Column (A)</t>
  </si>
  <si>
    <t>ATT 1.5.1b, Pg. 1, Ln. 13, Column (A)</t>
  </si>
  <si>
    <t>ATT 1.5.1b, Pg. 1, Ln. 14, Column (A)</t>
  </si>
  <si>
    <t>ATT 1.5.1b, Pg. 1, Ln. 15, Column (A)</t>
  </si>
  <si>
    <t>ATT 1.5.1b, Pg. 1, Ln. 16, Column (A)</t>
  </si>
  <si>
    <t>ATT 1.5.1b, Pg. 1, Ln. 17, Column (A)</t>
  </si>
  <si>
    <t>ATT 1.5.1b, Pg. 1, Ln. 18, Column (A)</t>
  </si>
  <si>
    <t>ATT 1.5.1b, Pg. 1, Ln. 19, Column (A)</t>
  </si>
  <si>
    <t>ATT 1.5.1b, Pg. 1, Ln. 20, Column (A)</t>
  </si>
  <si>
    <t>ATT 1.5.1b, Pg. 1, Ln. 35, Column (A)</t>
  </si>
  <si>
    <t>ATT 1.5.1b, Pg. 1, Ln. 36, Column (A)</t>
  </si>
  <si>
    <t>ATT 1.5.1b, Pg. 1, Ln. 47, Column (A)</t>
  </si>
  <si>
    <t>ATT 1.5.1b, Pg. 1, Ln. 48, Column (A)</t>
  </si>
  <si>
    <t>ATT 1.5.1b, Pg. 1, Ln. 49, Column (A)</t>
  </si>
  <si>
    <t>ATT 1.5.1b, Pg. 1, Ln. 50, Column (A)</t>
  </si>
  <si>
    <t>Total Excess ADIT Account 254 (Ln. 41 + Ln 55)</t>
  </si>
  <si>
    <t>Total Excess (Deficient) ADIT  - Account 182.3</t>
  </si>
  <si>
    <t>XXX.XXabc footnote, Ln. 231, column (d)</t>
  </si>
  <si>
    <t>ATT 1.5.1b, Pg. 1, Ln. 32, Column (F)</t>
  </si>
  <si>
    <t>Total Excess (Deficient) ADIT  - Account 254</t>
  </si>
  <si>
    <t>ATT 1.5.1b, Pg. 1, Ln. 61, Column (F)</t>
  </si>
  <si>
    <t>XXX.XXabc footnote, Ln. 231, column (g) &amp; (i)</t>
  </si>
  <si>
    <t>ATT 1.5.1a, Pg. 1, Ln. 1, Column (B)</t>
  </si>
  <si>
    <t>ATT 1.5.1a, Pg. 1, Ln. 2, Column (B)</t>
  </si>
  <si>
    <t>ATT 1.5.1a, Pg. 1, Ln. 12, Column (B)</t>
  </si>
  <si>
    <t>ATT 1.5.1a, Pg. 1, Ln. 13, Column (B)</t>
  </si>
  <si>
    <t>ATT 1.5.1a, Pg. 1, Ln. 14, Column (B)</t>
  </si>
  <si>
    <t>ATT 1.5.1a, Pg. 1, Ln. 15, Column (B)</t>
  </si>
  <si>
    <t>ATT 1.5.1a, Pg. 1, Ln. 16, Column (B)</t>
  </si>
  <si>
    <t>ATT 1.5.1a, Pg. 1, Ln. 17, Column (B)</t>
  </si>
  <si>
    <t>ATT 1.5.1a, Pg. 1, Ln. 18, Column (B)</t>
  </si>
  <si>
    <t>ATT 1.5.1a, Pg. 1, Ln. 19, Column (B)</t>
  </si>
  <si>
    <t>ATT 1.5.1a, Pg. 1, Ln. 20, Column (B)</t>
  </si>
  <si>
    <t>ATT 1.5.1a, Pg. 1, Ln. 35, Column (B)</t>
  </si>
  <si>
    <t>ATT 1.5.1a, Pg. 1, Ln. 36, Column (B)</t>
  </si>
  <si>
    <t>ATT 1.5.1a, Pg. 1, Ln. 47, Column (B)</t>
  </si>
  <si>
    <t>ATT 1.5.1a, Pg. 1, Ln. 48, Column (B)</t>
  </si>
  <si>
    <t>ATT 1.5.1a, Pg. 1, Ln. 49, Column (B)</t>
  </si>
  <si>
    <t>ATT 1.5.1a, Pg. 1, Ln. 50, Column (B)</t>
  </si>
  <si>
    <t>Total Excess (Deficient) ADIT  - Account 182.3 (Beg of Year)</t>
  </si>
  <si>
    <t>Total Excess (Deficient) ADIT  - Account 182.3 (End of Year)</t>
  </si>
  <si>
    <t>Total Excess (Deficient) ADIT  - Account 254 (Beg of Year)</t>
  </si>
  <si>
    <t>Total Excess (Deficient) ADIT  - Account 254 (End of Year)</t>
  </si>
  <si>
    <t>ATT 1.5.1a - Pg. 1, Ln. 28, Column (B)</t>
  </si>
  <si>
    <t>ATT 1.5.1a - Pg. 1, Ln. 57, Column (B)</t>
  </si>
  <si>
    <t>114.55c footnote, Ln. 8, column (d)</t>
  </si>
  <si>
    <t>114.55c footnote, Ln. 8, column (g) and (i)</t>
  </si>
  <si>
    <t>Amortization of Deficient Deferred Taxes (Ln. 9 + Ln 30)</t>
  </si>
  <si>
    <t>Amortization of Excess Deferred Taxes (Ln. 43 + Ln 58)</t>
  </si>
  <si>
    <t>ATT 1 - ADIT, Pg. 1, Ln. 21, Column (A)</t>
  </si>
  <si>
    <t>ATT 1 - ADIT, Pg. 1, Ln. 22, Column (A)</t>
  </si>
  <si>
    <t>276.3b footnote, Ln. 10, column (b)</t>
  </si>
  <si>
    <t>276.3b footnote, Ln. 10, column (k)</t>
  </si>
  <si>
    <t>Total ADIT (Ln. 18 + Ln. 30 + Ln 43)</t>
  </si>
  <si>
    <r>
      <rPr>
        <b/>
        <sz val="11"/>
        <rFont val="Times New Roman"/>
        <family val="1"/>
      </rPr>
      <t>Note 1</t>
    </r>
    <r>
      <rPr>
        <sz val="11"/>
        <rFont val="Times New Roman"/>
        <family val="1"/>
      </rPr>
      <t xml:space="preserve"> - Comments / Descriptions of additional information as needed</t>
    </r>
  </si>
  <si>
    <r>
      <rPr>
        <b/>
        <sz val="11"/>
        <rFont val="Times New Roman"/>
        <family val="1"/>
      </rPr>
      <t>Note 1a</t>
    </r>
    <r>
      <rPr>
        <sz val="11"/>
        <rFont val="Times New Roman"/>
        <family val="1"/>
      </rPr>
      <t xml:space="preserve"> - The New Tax law was enacted July X, 20XX. It changed .........  The composite tax rates used for the remeasurement of ADIT balances are:</t>
    </r>
  </si>
  <si>
    <t>Open (3)</t>
  </si>
  <si>
    <r>
      <rPr>
        <b/>
        <sz val="11"/>
        <rFont val="Times New Roman"/>
        <family val="1"/>
      </rPr>
      <t>Note 3</t>
    </r>
    <r>
      <rPr>
        <sz val="11"/>
        <rFont val="Times New Roman"/>
        <family val="1"/>
      </rPr>
      <t xml:space="preserve"> - Open for new tax events impacting excess deferred income taxes and related amortization</t>
    </r>
  </si>
  <si>
    <t>Attachment 1.6.2a - TAX CHANGE INCOME TAX ALLOWANCE ADJUSTMENT MECHANISM</t>
  </si>
  <si>
    <r>
      <rPr>
        <b/>
        <sz val="11"/>
        <rFont val="Times New Roman"/>
        <family val="1"/>
      </rPr>
      <t>Note 3</t>
    </r>
    <r>
      <rPr>
        <sz val="11"/>
        <rFont val="Times New Roman"/>
        <family val="1"/>
      </rPr>
      <t xml:space="preserve"> - The Tax Change …….</t>
    </r>
  </si>
  <si>
    <t>Attachment 1.5.2b - REMEASUREMENT OF EDIT</t>
  </si>
  <si>
    <t>ATT 1.5.2b, Pg. 1, Ln. 1, Column (A)</t>
  </si>
  <si>
    <t>ATT 1.5.2b, Pg. 1, Ln. 2, Column (A)</t>
  </si>
  <si>
    <t>ATT 1.5.2b, Pg. 1, Ln. 12, Column (A)</t>
  </si>
  <si>
    <t>ATT 1.5.2b, Pg. 1, Ln. 13, Column (A)</t>
  </si>
  <si>
    <t>ATT 1.5.2b, Pg. 1, Ln. 14, Column (A)</t>
  </si>
  <si>
    <t>ATT 1.5.2b, Pg. 1, Ln. 15, Column (A)</t>
  </si>
  <si>
    <t>ATT 1.5.2b, Pg. 1, Ln. 16, Column (A)</t>
  </si>
  <si>
    <t>ATT 1.5.2b, Pg. 1, Ln. 17, Column (A)</t>
  </si>
  <si>
    <t>ATT 1.5.2b, Pg. 1, Ln. 18, Column (A)</t>
  </si>
  <si>
    <t>ATT 1.5.2b, Pg. 1, Ln. 19, Column (A)</t>
  </si>
  <si>
    <t>ATT 1.5.2b, Pg. 1, Ln. 20, Column (A)</t>
  </si>
  <si>
    <t>ATT 1.5.2b, Pg. 1, Ln. 21, Column (A)</t>
  </si>
  <si>
    <t>ATT 1.5.2b, Pg. 1, Ln. 35, Column (A)</t>
  </si>
  <si>
    <t>ATT 1.5.2b, Pg. 1, Ln. 36, Column (A)</t>
  </si>
  <si>
    <t>ATT 1.5.2b, Pg. 1, Ln. 47, Column (A)</t>
  </si>
  <si>
    <t>ATT 1.5.2b, Pg. 1, Ln. 48, Column (A)</t>
  </si>
  <si>
    <t>ATT 1.5.2b, Pg. 1, Ln. 49, Column (A)</t>
  </si>
  <si>
    <t>ATT 1.5.2b, Pg. 1, Ln. 50, Column (A)</t>
  </si>
  <si>
    <t>ATT 1.5.2b, Pg. 1, Ln. 32, Column (F)</t>
  </si>
  <si>
    <t>ATT 1.5.2b, Pg. 1, Ln. 61, Column (F)</t>
  </si>
  <si>
    <t>ATT 1.5.2a, Pg. 1, Ln. 1, Column (B)</t>
  </si>
  <si>
    <t>ATT 1.5.2a, Pg. 1, Ln. 2, Column (B)</t>
  </si>
  <si>
    <t>ATT 1.5.2a, Pg. 1, Ln. 12, Column (B)</t>
  </si>
  <si>
    <t>ATT 1.5.2a, Pg. 1, Ln. 13, Column (B)</t>
  </si>
  <si>
    <t>ATT 1.5.2a, Pg. 1, Ln. 14, Column (B)</t>
  </si>
  <si>
    <t>ATT 1.5.2a, Pg. 1, Ln. 15, Column (B)</t>
  </si>
  <si>
    <t>ATT 1.5.2a, Pg. 1, Ln. 16, Column (B)</t>
  </si>
  <si>
    <t>ATT 1.5.2a, Pg. 1, Ln. 17, Column (B)</t>
  </si>
  <si>
    <t>ATT 1.5.2a, Pg. 1, Ln. 18, Column (B)</t>
  </si>
  <si>
    <t>ATT 1.5.2a, Pg. 1, Ln. 19, Column (B)</t>
  </si>
  <si>
    <t>ATT 1.5.2a, Pg. 1, Ln. 20, Column (B)</t>
  </si>
  <si>
    <t>ATT 1.5.2a, Pg. 1, Ln. 21, Column (B)</t>
  </si>
  <si>
    <t>ATT 1.5.2a, Pg. 1, Ln. 35, Column (B)</t>
  </si>
  <si>
    <t>ATT 1.5.2a, Pg. 1, Ln. 36, Column (B)</t>
  </si>
  <si>
    <t>ATT 1.5.2a, Pg. 1, Ln. 47, Column (B)</t>
  </si>
  <si>
    <t>ATT 1.5.2a, Pg. 1, Ln. 48, Column (B)</t>
  </si>
  <si>
    <t>ATT 1.5.2a, Pg. 1, Ln. 49, Column (B)</t>
  </si>
  <si>
    <t>ATT 1.5.2a, Pg. 1, Ln. 50, Column (B)</t>
  </si>
  <si>
    <t>ATT 1.5.2a - Pg. 1, Ln. 28, Column (B)</t>
  </si>
  <si>
    <t>ATT 1.5.2a - Pg. 1, Ln. 57, Column (B)</t>
  </si>
  <si>
    <t>to be determined</t>
  </si>
  <si>
    <t>Attachment 1.5.2a - RATE BASE ADJUSTMENT MECHANISM - TAX CHANGE..</t>
  </si>
  <si>
    <t>ATT 1.6.1a - Pg.1, Ln. 28, Column (A)</t>
  </si>
  <si>
    <t>ATT 1.6.1a - Pg.1, Ln. 56, Column (A)</t>
  </si>
  <si>
    <t>ATT 1.6 - Pg. 1, Ln. 19, Column (A)</t>
  </si>
  <si>
    <t>ATT 1.6 - Pg. 1, Ln. 41, Column (A)</t>
  </si>
  <si>
    <t>ATT 1.6.2a - Pg.1, Ln. 28, Column (A)</t>
  </si>
  <si>
    <t>ATT 1.6.2a - Pg.1, Ln. 56, Column (A)</t>
  </si>
  <si>
    <t>To 1.5.2a - TCJA RBAM</t>
  </si>
  <si>
    <t>Conform - [FF1, pg. XXX, ln. XX, col. abc footnote] (From Inputs Pg. X, Line 129)</t>
  </si>
  <si>
    <t>357.0-Trans-UG Conduit</t>
  </si>
  <si>
    <t>397.0-Electric 10yr Comm Equip</t>
  </si>
  <si>
    <t>2-6</t>
  </si>
  <si>
    <t>7-9</t>
  </si>
  <si>
    <t>ATTACHMENT 1.5.1b - EXCESS ACCUMULATED DEFERRED INCOME TAX REMEASUREMENT</t>
  </si>
  <si>
    <t>ATTACHMENT 1.5.1a - RATE BASE ADJUSTMENT MECHANISM TCJA</t>
  </si>
  <si>
    <t>ATTACHMENT 1.5.2a - RATE BASE ADJUSTMENT MECHANISM TAX CHANGE</t>
  </si>
  <si>
    <t>ATTACHMENT 1.5.2b - EXCESS ACCUMULATED DEFERRED INCOME TAX REMEASUREMENT</t>
  </si>
  <si>
    <t>ATTACHMENT 1.6 - INCOME TAX ALLOWANCE ADJUSTMENT MECHANISM (ITAAM)</t>
  </si>
  <si>
    <t>ATTACHMENT 1.6.1a - TCJA INCOME TAX ALLOWANCE ADJUSTMENT MECHANISM</t>
  </si>
  <si>
    <t>ATTACHMENT 1.6.2a - TAX CHANGE INCOME TAX ALLOWANCE ADJUSTMENT MECHANISM</t>
  </si>
  <si>
    <t>26-27</t>
  </si>
  <si>
    <t>Transmission Towers and Fixtures - Average of BOY/EOY Balances</t>
  </si>
  <si>
    <t>ATT 1 - ADIT, Pg. 1, Ln. 16, Column (B)</t>
  </si>
  <si>
    <t>ATT 1 - ADIT, Pg. 1, Ln. 1, Column (B)</t>
  </si>
  <si>
    <t>ATT 1 - ADIT, Pg. 1, Ln. 10, Column (B)</t>
  </si>
  <si>
    <t>ATT 1 - ADIT, Pg. 1, Ln. 2, Column (B)</t>
  </si>
  <si>
    <t>ATT 1 - ADIT, Pg. 1, Ln. 3, Column (B)</t>
  </si>
  <si>
    <t>ATT 1 - ADIT, Pg. 1, Ln. 4, Column (B)</t>
  </si>
  <si>
    <t>ATT 1 - ADIT, Pg. 1, Ln. 5, Column (B)</t>
  </si>
  <si>
    <t>ATT 1 - ADIT, Pg. 1, Ln. 6, Column (B)</t>
  </si>
  <si>
    <t>ATT 1 - ADIT, Pg. 1, Ln. 7, Column (B)</t>
  </si>
  <si>
    <t>ATT 1 - ADIT, Pg. 1, Ln. 8, Column (B)</t>
  </si>
  <si>
    <t>ATT 1 - ADIT, Pg. 1, Ln. 9, Column (B)</t>
  </si>
  <si>
    <t>[From ATT 1, Pg. 1, Ln. 45]</t>
  </si>
  <si>
    <t>[From ATT 1.5, Pg. 1, Ln. 23]</t>
  </si>
  <si>
    <t>[From ATT 1.5, Pg. 1, Ln. 47]</t>
  </si>
  <si>
    <t>ATT 1 - ADIT, Pg. 1, Ln. 35, Column (B)</t>
  </si>
  <si>
    <t>ATT 1 - ADIT, Pg. 1, Ln. 28, Column (B)</t>
  </si>
  <si>
    <t>ATT 1 - ADIT, Pg. 1, Ln. 21, Column (B)</t>
  </si>
  <si>
    <t>ATT 1 - ADIT, Pg. 1, Ln. 22, Column (B)</t>
  </si>
  <si>
    <t>ATT 1 - ADIT, Pg. 1, Ln. 41, Column (B)</t>
  </si>
  <si>
    <t>ATT 1 - ADIT, Pg. 1, Ln. 33, Column (B)</t>
  </si>
  <si>
    <t>ATT 1 - ADIT, Pg. 1, Ln. 34, Column (B)</t>
  </si>
  <si>
    <t>Electric (Accel Depr &amp; Amort.) - Beginning Balance</t>
  </si>
  <si>
    <t>Electric (Accel Depr &amp; Amort.) - Ending Balance</t>
  </si>
  <si>
    <t>Gas (Non-jurisdictional) - Beginning Balance</t>
  </si>
  <si>
    <t>Gas (Non-jurisdictional) - Ending Balance</t>
  </si>
  <si>
    <t>ATT 1.5.1a, Pg. 1, Ln. 1, Column (G)</t>
  </si>
  <si>
    <t>ATT 1.5.1a - Pg. 1, Ln. 57, Column (G)</t>
  </si>
  <si>
    <t>ATT 1.5.1a, Pg. 1, Ln. 2, Column (G)</t>
  </si>
  <si>
    <t>ATT 1.5.1a, Pg. 1, Ln. 12, Column (G)</t>
  </si>
  <si>
    <t>ATT 1.5.1a, Pg. 1, Ln. 13, Column (G)</t>
  </si>
  <si>
    <t>ATT 1.5.1a, Pg. 1, Ln. 14, Column (G)</t>
  </si>
  <si>
    <t>ATT 1.5.1a, Pg. 1, Ln. 15, Column (G)</t>
  </si>
  <si>
    <t>ATT 1.5.1a, Pg. 1, Ln. 16, Column (G)</t>
  </si>
  <si>
    <t>ATT 1.5.1a, Pg. 1, Ln. 17, Column (G)</t>
  </si>
  <si>
    <t>ATT 1.5.1a, Pg. 1, Ln. 18, Column (G)</t>
  </si>
  <si>
    <t>ATT 1.5.1a, Pg. 1, Ln. 19, Column (G)</t>
  </si>
  <si>
    <t>ATT 1.5.1a, Pg. 1, Ln. 20, Column (G)</t>
  </si>
  <si>
    <t>ATT 1.5.1a, Pg. 1, Ln. 21, Column (G)</t>
  </si>
  <si>
    <t>ATT 1.5.1a, Pg. 1, Ln. 35, Column (G)</t>
  </si>
  <si>
    <t>ATT 1.5.1a, Pg. 1, Ln. 36, Column (G)</t>
  </si>
  <si>
    <t>ATT 1.5.1a, Pg. 1, Ln. 47, Column (G)</t>
  </si>
  <si>
    <t>ATT 1.5.1a, Pg. 1, Ln. 48, Column (G)</t>
  </si>
  <si>
    <t>ATT 1.5.1a, Pg. 1, Ln. 49, Column (G)</t>
  </si>
  <si>
    <t>ATT 1.5.1a, Pg. 1, Ln. 50, Column (G)</t>
  </si>
  <si>
    <t>ATT 1.5.1a - Pg. 1, Ln. 28, Column (G)</t>
  </si>
  <si>
    <t>ATT 1.5 - Pg. 1, Ln. 19, Column (B)</t>
  </si>
  <si>
    <t>ATT 1.5 - Pg. 1, Ln. 19, Column (G)</t>
  </si>
  <si>
    <t>ATT 1.5 - Pg. 1, Ln. 21, Column (B)</t>
  </si>
  <si>
    <t xml:space="preserve">ATT 1.5 - Pg. 1, Ln. 21, Column (G) </t>
  </si>
  <si>
    <t>ATT 1.5 - Pg. 1, Ln. 43, Column (B)</t>
  </si>
  <si>
    <t>ATT 1.5 - Pg. 1, Ln. 43, Column (G)</t>
  </si>
  <si>
    <t>ATT 1.5 - Pg. 1, Ln. 45, Column (B)</t>
  </si>
  <si>
    <t>ATT 1.5 - Pg. 1, Ln. 45, Column (G)</t>
  </si>
  <si>
    <t>ATT 1.5.2a - Pg. 1, Ln. 57, Column (G)</t>
  </si>
  <si>
    <t>ATT 1.5.2a, Pg. 1, Ln. 1, Column (G)</t>
  </si>
  <si>
    <t>ATT 1.5.2a, Pg. 1, Ln. 2, Column (G)</t>
  </si>
  <si>
    <t>ATT 1.5.2a, Pg. 1, Ln. 12, Column (G)</t>
  </si>
  <si>
    <t>ATT 1.5.2a, Pg. 1, Ln. 13, Column (G)</t>
  </si>
  <si>
    <t>ATT 1.5.2a, Pg. 1, Ln. 14, Column (G)</t>
  </si>
  <si>
    <t>ATT 1.5.2a, Pg. 1, Ln. 15, Column (G)</t>
  </si>
  <si>
    <t>ATT 1.5.2a, Pg. 1, Ln. 16, Column (G)</t>
  </si>
  <si>
    <t>ATT 1.5.2a, Pg. 1, Ln. 17, Column (G)</t>
  </si>
  <si>
    <t>ATT 1.5.2a, Pg. 1, Ln. 18, Column (G)</t>
  </si>
  <si>
    <t>ATT 1.5.2a, Pg. 1, Ln. 19, Column (G)</t>
  </si>
  <si>
    <t>ATT 1.5.2a, Pg. 1, Ln. 20, Column (G)</t>
  </si>
  <si>
    <t>ATT 1.5.2a, Pg. 1, Ln. 21, Column (G)</t>
  </si>
  <si>
    <t>ATT 1.5.2a, Pg. 1, Ln. 35, Column (G)</t>
  </si>
  <si>
    <t>ATT 1.5.2a, Pg. 1, Ln. 36, Column (G)</t>
  </si>
  <si>
    <t>ATT 1.5.2a, Pg. 1, Ln. 47, Column (G)</t>
  </si>
  <si>
    <t>ATT 1.5.2a, Pg. 1, Ln. 48, Column (G)</t>
  </si>
  <si>
    <t>ATT 1.5.2a, Pg. 1, Ln. 49, Column (G)</t>
  </si>
  <si>
    <t>ATT 1.5.2a, Pg. 1, Ln. 50, Column (G)</t>
  </si>
  <si>
    <t>ATT 1.5.2a - Pg. 1, Ln. 28, Column (G)</t>
  </si>
  <si>
    <t>274.2b footnote, Ln. 3 &amp; 4, column (b)</t>
  </si>
  <si>
    <t>274.2b footnote, Ln. 3 &amp; 4, column (k)</t>
  </si>
  <si>
    <t>Regulatory Assets - Beginning Balance</t>
  </si>
  <si>
    <t>Regulatory Assets - Ending Balance</t>
  </si>
  <si>
    <t>Excess Tax Depreciation - Beginning Balance</t>
  </si>
  <si>
    <t>Excess Tax Depreciation - Ending Balance</t>
  </si>
  <si>
    <t>232.5f footnote, Ln. 103, column (b)</t>
  </si>
  <si>
    <t>232.5f footnote, Ln. 148, column (b)</t>
  </si>
  <si>
    <t>232.5f footnote, Ln. 162 and 163, column (b)</t>
  </si>
  <si>
    <t>232.5f footnote, Ln. 117 and 118, column (b)</t>
  </si>
  <si>
    <t>232.5f footnote, Ln. 93, column (c)</t>
  </si>
  <si>
    <t>232.5f footnote, Ln. 138, column (c)</t>
  </si>
  <si>
    <t>232.5f footnote, Ln. 94, column (c)</t>
  </si>
  <si>
    <t>232.5f footnote, Ln. 139, column (c)</t>
  </si>
  <si>
    <t>232.5f footnote, Ln. 95, column (c)</t>
  </si>
  <si>
    <t>232.5f footnote, Ln. 140, column (c)</t>
  </si>
  <si>
    <t>232.5f footnote, Ln. 96, column (c)</t>
  </si>
  <si>
    <t>232.5f footnote, Ln. 141, column (c)</t>
  </si>
  <si>
    <t>232.5f footnote, Ln. 98, column (c)</t>
  </si>
  <si>
    <t>232.5f footnote, Ln. 143, column (c)</t>
  </si>
  <si>
    <t>232.5f footnote, Ln. 99, column (c)</t>
  </si>
  <si>
    <t>232.5f footnote, Ln. 144, column (c)</t>
  </si>
  <si>
    <t>232.5f footnote, Ln. 100, column (c)</t>
  </si>
  <si>
    <t>232.5f footnote, Ln. 145, column (c)</t>
  </si>
  <si>
    <t>232.5f footnote, Ln. 101, column (c)</t>
  </si>
  <si>
    <t>232.5f footnote, Ln. 146, column (c)</t>
  </si>
  <si>
    <t>232.5f footnote, Ln. 103, column (c)</t>
  </si>
  <si>
    <t>232.5f footnote, Ln. 148, column (c)</t>
  </si>
  <si>
    <t>232.5f footnote, Ln. 117 and 118, column (c)</t>
  </si>
  <si>
    <t>232.5f footnote, Ln. 162 and 163, column (c)</t>
  </si>
  <si>
    <t>278.3f footnote, Ln. 117 and 118, column (f)</t>
  </si>
  <si>
    <t>278.3f footnote, Ln. 162 and 163, column (f)</t>
  </si>
  <si>
    <t>278.3f footnote, Ln. 102, column (b)</t>
  </si>
  <si>
    <t>278.3f footnote, Ln. 147, column (b)</t>
  </si>
  <si>
    <t>278.3f footnote, Ln. 117 and 118, column (b)</t>
  </si>
  <si>
    <t>278.3f footnote, Ln. 162 and 163, column (b)</t>
  </si>
  <si>
    <t>278.3f footnote, Ln. 102, column (f)</t>
  </si>
  <si>
    <t>278.3f footnote, Ln. 147, column (f)</t>
  </si>
  <si>
    <t>278.3f footnote, Ln. 93, column (c)</t>
  </si>
  <si>
    <t>278.3f footnote, Ln. 138, column (c)</t>
  </si>
  <si>
    <t>278.3f footnote, Ln. 117 and 118, column (c)</t>
  </si>
  <si>
    <t>278.3f footnote, Ln. 162 and 163, column (c)</t>
  </si>
  <si>
    <t>278.3f footnote, Ln. 119, column (d) and (f)</t>
  </si>
  <si>
    <t>278.3f footnote, Ln. 164, column (d) and (f)</t>
  </si>
  <si>
    <t>232.5f footnote, Ln. 119, column (d)</t>
  </si>
  <si>
    <t>232.5f footnote, Ln. 164, column (d)</t>
  </si>
  <si>
    <t>232.5f footnote, Ln. 120, column (d)</t>
  </si>
  <si>
    <t>232.5f footnote, Ln. 165, column (d)</t>
  </si>
  <si>
    <t>232.5f footnote, Ln. 121, column (d)</t>
  </si>
  <si>
    <t>232.5f footnote, Ln. 166, column (d)</t>
  </si>
  <si>
    <t>278.3f footnote, Ln. 120, column (d) and (f)</t>
  </si>
  <si>
    <t>278.3f footnote, Ln. 165, column (d) and (f)</t>
  </si>
  <si>
    <t>278.3f footnote, Ln. 121, column (d) and (f)</t>
  </si>
  <si>
    <t>278.3f footnote, Ln. 166, column (d) and (f)</t>
  </si>
  <si>
    <t>Conform - [FF1, pg. XXX, ln. XX, col. abc footnote] (From Inputs, Line 57)</t>
  </si>
  <si>
    <t>Conform - [FF1, pg. 114.55c footnote, ln. 8, col. (d)] (From Inputs, Line 109)</t>
  </si>
  <si>
    <t>276.3b footnote, Ln. 31, column (k)</t>
  </si>
  <si>
    <t>276.3b footnote, Ln. 31, column (b)</t>
  </si>
  <si>
    <t>276.3b footnote, Ln. 27 and 29, column (b)</t>
  </si>
  <si>
    <t>276.3b footnote, Ln. 27 and 29, column (k)</t>
  </si>
  <si>
    <t>Page 2 of 5</t>
  </si>
  <si>
    <t>Page 1 of 5</t>
  </si>
  <si>
    <t>Page 3 of 5</t>
  </si>
  <si>
    <t>Page 4 of 5</t>
  </si>
  <si>
    <t>Line intentionally left blank</t>
  </si>
  <si>
    <t>Page 5 of 5</t>
  </si>
  <si>
    <r>
      <rPr>
        <b/>
        <sz val="11"/>
        <rFont val="Times New Roman"/>
        <family val="1"/>
      </rPr>
      <t>Note 4</t>
    </r>
    <r>
      <rPr>
        <sz val="11"/>
        <rFont val="Times New Roman"/>
        <family val="1"/>
      </rPr>
      <t xml:space="preserve"> - Future use</t>
    </r>
  </si>
  <si>
    <r>
      <rPr>
        <b/>
        <sz val="11"/>
        <rFont val="Times New Roman"/>
        <family val="1"/>
      </rPr>
      <t>Note 3</t>
    </r>
    <r>
      <rPr>
        <sz val="11"/>
        <rFont val="Times New Roman"/>
        <family val="1"/>
      </rPr>
      <t xml:space="preserve"> - Future use</t>
    </r>
  </si>
  <si>
    <t>Attachment 1.5.2a</t>
  </si>
  <si>
    <t>Attachment 1.5.2b</t>
  </si>
  <si>
    <t>Attachment 1.6.2a</t>
  </si>
  <si>
    <r>
      <t xml:space="preserve">Note 3 - </t>
    </r>
    <r>
      <rPr>
        <sz val="11"/>
        <rFont val="Times New Roman"/>
        <family val="1"/>
      </rPr>
      <t>Future use</t>
    </r>
  </si>
  <si>
    <t>Attachment 1.5.1b - REMEASUREMENT OF EDIT</t>
  </si>
  <si>
    <t>276.3b footnote, Ln. 3 &amp; 4, column (b)</t>
  </si>
  <si>
    <t>276.3b footnote, Ln. 3 &amp; 4, column (k)</t>
  </si>
  <si>
    <r>
      <t xml:space="preserve">Total </t>
    </r>
    <r>
      <rPr>
        <sz val="10"/>
        <rFont val="Arial"/>
        <family val="2"/>
      </rPr>
      <t>(Ln. 1 + Ln. 2) [Appendix A, Pg. 1, Ln. 46]</t>
    </r>
  </si>
  <si>
    <r>
      <t>1</t>
    </r>
    <r>
      <rPr>
        <sz val="10"/>
        <rFont val="Arial"/>
        <family val="2"/>
      </rPr>
      <t xml:space="preserve"> Account 925 is the FERC expense account which includes the cost of insurance, the cost of claims not covered by </t>
    </r>
  </si>
  <si>
    <r>
      <t>Note 2</t>
    </r>
    <r>
      <rPr>
        <sz val="10"/>
        <rFont val="Arial"/>
        <family val="2"/>
      </rPr>
      <t>:    If the costs associated with Directly Assigned Transmission Facility Charges are included in this TFR, the associated revenues will be included in this TFR.  If the costs associated with the Directly Assigned Transmission Facility Charges are not included in this TFR, the associated revenues will not be included in this TFR.</t>
    </r>
  </si>
  <si>
    <r>
      <t>Note 3</t>
    </r>
    <r>
      <rPr>
        <sz val="10"/>
        <rFont val="Arial"/>
        <family val="2"/>
      </rPr>
      <t>:  The portion of Point-to-Point revenues collected by SPP and assigned to NorthWestern are included on ATT 3, Ln. 4.  Any demand revenue margins collected directly by NorthWestern for "grandfathered" bundled contracts will be included on ATT 3, Ln. 8.  See note on "Inputs" worksheet, Pg. 2, Ln. 20 regarding remaining pre-OATT contracts.</t>
    </r>
  </si>
  <si>
    <t>Average Original Cost 20xx-20xx</t>
  </si>
  <si>
    <t>Average Depreciation Reserve    20xx-20xx</t>
  </si>
  <si>
    <t>Average Net Book Value 20xx-20xx</t>
  </si>
  <si>
    <t>262 footnote</t>
  </si>
  <si>
    <t>112.28c footnote</t>
  </si>
  <si>
    <t>205.5b and 5g average footnote</t>
  </si>
  <si>
    <t>219.25c average footnote</t>
  </si>
  <si>
    <t>219.27c average footnote</t>
  </si>
  <si>
    <t>219.28.c average footnote</t>
  </si>
  <si>
    <t>321.96b footnote</t>
  </si>
  <si>
    <t xml:space="preserve">321.112b footnote </t>
  </si>
  <si>
    <t xml:space="preserve">323.189b footnote </t>
  </si>
  <si>
    <t>323.191b footnote</t>
  </si>
  <si>
    <t>323.197b footnote</t>
  </si>
  <si>
    <t>336.1b footnote</t>
  </si>
  <si>
    <t>336.1c footnote</t>
  </si>
  <si>
    <t>336.1d footnote</t>
  </si>
  <si>
    <t>336.1e footnote</t>
  </si>
  <si>
    <t>336.7b footnote</t>
  </si>
  <si>
    <t>336.7c footnote</t>
  </si>
  <si>
    <t>336.7d footnote</t>
  </si>
  <si>
    <t>354.21b footnote</t>
  </si>
  <si>
    <t>354.27b footnote</t>
  </si>
  <si>
    <t>354.28b footnote</t>
  </si>
  <si>
    <t>300.19.b footnote</t>
  </si>
  <si>
    <t>320.169b footnotes</t>
  </si>
  <si>
    <r>
      <t>FF1, 350.8</t>
    </r>
    <r>
      <rPr>
        <sz val="12"/>
        <rFont val="Arial"/>
        <family val="2"/>
      </rPr>
      <t>.d</t>
    </r>
  </si>
  <si>
    <r>
      <t>Company Property Records, From ATT 11, Col L,L56</t>
    </r>
  </si>
  <si>
    <t>Company Property Records, From ATT 11, Col M, L56</t>
  </si>
  <si>
    <t>330.18 Row 5 Col. n (Acct 456.1).  To: ATT-3, Line 4.  Also see ATT 3, Notes 1 &amp; 4</t>
  </si>
  <si>
    <t>Company Property Records From ATT 11, Col O, L56</t>
  </si>
  <si>
    <t>From Inputs Page 2 Line 13</t>
  </si>
  <si>
    <t>[From Inputs, Pg. 5, Ln. 1]</t>
  </si>
  <si>
    <t>[From Inputs, Pg. 5, Ln. 2]</t>
  </si>
  <si>
    <t>[From Inputs, Pg. 5, Ln. 3]</t>
  </si>
  <si>
    <t>Shaded cells are input cells</t>
  </si>
  <si>
    <r>
      <t xml:space="preserve"> Note 1</t>
    </r>
    <r>
      <rPr>
        <sz val="10"/>
        <rFont val="Arial"/>
        <family val="2"/>
      </rPr>
      <t>:     All Schedule 7 &amp; 8 revenues derived as a Transmission Owner from SPP for loads not included in the system peak and for which the cost of the service is recovered under this formula will be included in this revenue credit.  These revenues are booked in Accounts 456.1 (Firm Point-to-Point and Non-Firm Point-to-Point).  All NorthWestern point-to-point transmission customers are included in the UMZ Load Divisor.</t>
    </r>
  </si>
  <si>
    <t>Company Property Records,  From ATT 11, Col L,L62</t>
  </si>
  <si>
    <t>234.2b footnote, Ln. 22, column (b)</t>
  </si>
  <si>
    <t>234.2b footnote, Ln. 20 &amp; 21, column (b)</t>
  </si>
  <si>
    <t>234.2b footnote, Ln. 1, column (b)</t>
  </si>
  <si>
    <t>234.2b footnote, Ln. 2, column (b)</t>
  </si>
  <si>
    <t>234.2b footnote, Ln. 3, column (b)</t>
  </si>
  <si>
    <t>234.2b footnote, Ln. 4, column (b)</t>
  </si>
  <si>
    <t>234.2b footnote, Ln. 5, column (b)</t>
  </si>
  <si>
    <t>234.2b footnote, Ln. 6, column (b)</t>
  </si>
  <si>
    <t>234.2b footnote, Ln. 7, column (b)</t>
  </si>
  <si>
    <t>234.2b footnote, Ln. 8, column (b)</t>
  </si>
  <si>
    <t>234.2b footnote, Ln. 9, column (b)</t>
  </si>
  <si>
    <t>234.2b footnote, Ln. 22, column (c)</t>
  </si>
  <si>
    <t>234.2b footnote, Ln. 1, column (c)</t>
  </si>
  <si>
    <t>234.2b footnote, Ln. 2, column (c)</t>
  </si>
  <si>
    <t>234.2b footnote, Ln. 3, column (c)</t>
  </si>
  <si>
    <t>234.2b footnote, Ln. 4, column (c)</t>
  </si>
  <si>
    <t>234.2b footnote, Ln. 5, column (c)</t>
  </si>
  <si>
    <t>234.2b footnote, Ln. 6, column (c)</t>
  </si>
  <si>
    <t>234.2b footnote, Ln. 7, column (c)</t>
  </si>
  <si>
    <t>234.2b footnote, Ln. 8, column (c)</t>
  </si>
  <si>
    <t>234.2b footnote, Ln. 9, column (c)</t>
  </si>
  <si>
    <t>234.2b footnote, Ln. 20 &amp; 21, column (c)</t>
  </si>
  <si>
    <t>263.23i footnote</t>
  </si>
  <si>
    <t>263.37i footnote</t>
  </si>
  <si>
    <t>263.1.12i footnote</t>
  </si>
  <si>
    <t>263.1.18i footnote</t>
  </si>
  <si>
    <t>263.1.24i footnote</t>
  </si>
  <si>
    <t>263.1.31i footnote</t>
  </si>
  <si>
    <t>263.5i footnote</t>
  </si>
  <si>
    <t>263.7i footnote</t>
  </si>
  <si>
    <t>263.14i footnote</t>
  </si>
  <si>
    <t>263.25i footnote</t>
  </si>
  <si>
    <t>263.32i footnote</t>
  </si>
  <si>
    <t>227.8.c  footnote</t>
  </si>
  <si>
    <t>227.15.c  footnote</t>
  </si>
  <si>
    <t>FF1   Pg. 110.57.c [From Inputs, Pg. 1, Ln. 1]</t>
  </si>
  <si>
    <t>Average BOY/EOY Prepayments</t>
  </si>
  <si>
    <t>Prepayments (165)  Beginning of Year</t>
  </si>
  <si>
    <t>110.57d footnote</t>
  </si>
  <si>
    <r>
      <t xml:space="preserve">Prepayments (165) </t>
    </r>
    <r>
      <rPr>
        <sz val="12"/>
        <color indexed="53"/>
        <rFont val="Arial"/>
        <family val="2"/>
      </rPr>
      <t xml:space="preserve"> End of Year</t>
    </r>
  </si>
  <si>
    <t>Average BOY/EOY Materials and Supplies</t>
  </si>
  <si>
    <t>Transmission under SPP %</t>
  </si>
  <si>
    <t>ATT 5 - Cost Support, Ln. 41</t>
  </si>
  <si>
    <t>[From ATT-5, Ln. 41]</t>
  </si>
  <si>
    <t>Prepayments - Beginning of Year</t>
  </si>
  <si>
    <t>Prepayments - End of Year</t>
  </si>
  <si>
    <t>Prepayments - Average</t>
  </si>
  <si>
    <t>Materials and Supplies - End of Year</t>
  </si>
  <si>
    <t>Materials and Supplies - Beginning of Year</t>
  </si>
  <si>
    <t>Materials and Supplies - Average</t>
  </si>
  <si>
    <r>
      <rPr>
        <strike/>
        <sz val="10"/>
        <color indexed="53"/>
        <rFont val="Arial"/>
        <family val="2"/>
      </rPr>
      <t>8</t>
    </r>
    <r>
      <rPr>
        <sz val="10"/>
        <color indexed="53"/>
        <rFont val="Arial"/>
        <family val="2"/>
      </rPr>
      <t xml:space="preserve"> 9</t>
    </r>
  </si>
  <si>
    <t>FF1   Pg. 110.57.c [From Inputs, Pg. 1, Ln. 1a]</t>
  </si>
  <si>
    <r>
      <rPr>
        <strike/>
        <sz val="12"/>
        <color indexed="53"/>
        <rFont val="Arial"/>
        <family val="2"/>
      </rPr>
      <t>Line left intentionally blank</t>
    </r>
    <r>
      <rPr>
        <sz val="12"/>
        <color indexed="53"/>
        <rFont val="Arial"/>
        <family val="2"/>
      </rPr>
      <t>Transmission Materials &amp; Supplies  Beginning of Year</t>
    </r>
  </si>
  <si>
    <r>
      <rPr>
        <strike/>
        <sz val="12"/>
        <color indexed="53"/>
        <rFont val="Arial"/>
        <family val="2"/>
      </rPr>
      <t>Line left intentionally blank</t>
    </r>
    <r>
      <rPr>
        <sz val="12"/>
        <color indexed="53"/>
        <rFont val="Arial"/>
        <family val="2"/>
      </rPr>
      <t>ATT 5 - Cost Support, Ln. 41</t>
    </r>
  </si>
  <si>
    <t>FF1   Pg. 228.8.c [From Inputs, Pg. 1, Ln. 34]</t>
  </si>
  <si>
    <t>FF1   Pg. 228.8.d [From Inputs, Pg. 1, Ln. 36]</t>
  </si>
  <si>
    <r>
      <t xml:space="preserve">(Line 105 - Line 104 </t>
    </r>
    <r>
      <rPr>
        <b/>
        <sz val="12"/>
        <color indexed="53"/>
        <rFont val="Arial"/>
        <family val="2"/>
      </rPr>
      <t>- Line 103e</t>
    </r>
    <r>
      <rPr>
        <b/>
        <sz val="12"/>
        <rFont val="Arial"/>
        <family val="2"/>
      </rPr>
      <t>)</t>
    </r>
  </si>
  <si>
    <t>[Line 102 * Line 97 * (1- (Line 93 / Line 96))]</t>
  </si>
  <si>
    <t>(Line 35)</t>
  </si>
  <si>
    <t>(Line 47)</t>
  </si>
  <si>
    <t>(Line 48)</t>
  </si>
  <si>
    <t>(Line 66)</t>
  </si>
  <si>
    <t>(Line 73)</t>
  </si>
  <si>
    <t>(Line 75)</t>
  </si>
  <si>
    <t>(Line 97)</t>
  </si>
  <si>
    <t>(Line 106)</t>
  </si>
  <si>
    <t>(Sum Lines 110 to 114)</t>
  </si>
  <si>
    <r>
      <t xml:space="preserve">110.57c </t>
    </r>
    <r>
      <rPr>
        <sz val="12"/>
        <color indexed="53"/>
        <rFont val="Arial"/>
        <family val="2"/>
      </rPr>
      <t>footnote</t>
    </r>
  </si>
  <si>
    <t>(For Rate Year Beginning April 1, 20xx, Based on December 31, 20xx Data)</t>
  </si>
  <si>
    <r>
      <t xml:space="preserve">Transmission Materials &amp; Supplies  </t>
    </r>
    <r>
      <rPr>
        <sz val="12"/>
        <color indexed="53"/>
        <rFont val="Arial"/>
        <family val="2"/>
      </rPr>
      <t>End of Year</t>
    </r>
  </si>
  <si>
    <r>
      <t xml:space="preserve">Conform - [FF1, pg. 234.2b footnote, ln. 22, col. (f )&amp; (g)] </t>
    </r>
    <r>
      <rPr>
        <b/>
        <strike/>
        <sz val="11"/>
        <color indexed="53"/>
        <rFont val="Times New Roman"/>
        <family val="1"/>
      </rPr>
      <t>(From Inputs,  Line 1 &amp; 2)</t>
    </r>
  </si>
  <si>
    <r>
      <t xml:space="preserve">Conform - [FF1, pg. 274.2b footnote, ln. 9, col. (b) &amp; (k)] </t>
    </r>
    <r>
      <rPr>
        <b/>
        <strike/>
        <sz val="11"/>
        <color indexed="53"/>
        <rFont val="Times New Roman"/>
        <family val="1"/>
      </rPr>
      <t>(From Inputs, Line 25 &amp; 26)</t>
    </r>
  </si>
  <si>
    <r>
      <t xml:space="preserve">Conform - [FF1, pg. 276.3b footnote, ln. 31, col. (b) &amp; (k)] </t>
    </r>
    <r>
      <rPr>
        <b/>
        <strike/>
        <sz val="11"/>
        <color indexed="53"/>
        <rFont val="Times New Roman"/>
        <family val="1"/>
      </rPr>
      <t>(From Inputs, Line 31 &amp; 32)</t>
    </r>
  </si>
  <si>
    <r>
      <t xml:space="preserve">Conform - [FF1, pg. 232.5f footnote, ln. 119 &amp; 164, col. (d)] </t>
    </r>
    <r>
      <rPr>
        <b/>
        <strike/>
        <sz val="11"/>
        <color indexed="53"/>
        <rFont val="Times New Roman"/>
        <family val="1"/>
      </rPr>
      <t>(From Inputs, Line 95 &amp; 96)</t>
    </r>
  </si>
  <si>
    <r>
      <t>Conform - [FF1, pg. 278.5f footnote, ln. 119 &amp; 164, col. (d) &amp; (f)]</t>
    </r>
    <r>
      <rPr>
        <b/>
        <strike/>
        <sz val="11"/>
        <color indexed="53"/>
        <rFont val="Times New Roman"/>
        <family val="1"/>
      </rPr>
      <t xml:space="preserve"> (From Inputs, Line 97 &amp; 98)</t>
    </r>
  </si>
  <si>
    <r>
      <t xml:space="preserve">Conform - [FF1, pg. XXX, ln. XX, col. abc] </t>
    </r>
    <r>
      <rPr>
        <b/>
        <strike/>
        <sz val="11"/>
        <color indexed="53"/>
        <rFont val="Times New Roman"/>
        <family val="1"/>
      </rPr>
      <t>(From Inputs, Line 169 &amp; 170)</t>
    </r>
  </si>
  <si>
    <r>
      <t xml:space="preserve">Conform - [FF1, pg. 114.55c footnote, ln. 8, col. (d)] (From Inputs, </t>
    </r>
    <r>
      <rPr>
        <b/>
        <sz val="11"/>
        <color indexed="53"/>
        <rFont val="Times New Roman"/>
        <family val="1"/>
      </rPr>
      <t>Pg. 4,</t>
    </r>
    <r>
      <rPr>
        <b/>
        <sz val="11"/>
        <rFont val="Times New Roman"/>
        <family val="1"/>
      </rPr>
      <t xml:space="preserve"> Line 107)</t>
    </r>
  </si>
  <si>
    <r>
      <t xml:space="preserve">Conform - [FF1, pg. 114.55c footnote, ln. 8, col. (g) &amp; (i)] (From Inputs, </t>
    </r>
    <r>
      <rPr>
        <b/>
        <sz val="11"/>
        <color indexed="53"/>
        <rFont val="Times New Roman"/>
        <family val="1"/>
      </rPr>
      <t>Page 4</t>
    </r>
    <r>
      <rPr>
        <b/>
        <sz val="11"/>
        <rFont val="Times New Roman"/>
        <family val="1"/>
      </rPr>
      <t>, Line 108)</t>
    </r>
  </si>
  <si>
    <r>
      <t xml:space="preserve">Conform - [FF1, pg. XXX.Xabc footnote, ln. X, col. (abc)] (From Inputs, </t>
    </r>
    <r>
      <rPr>
        <b/>
        <sz val="11"/>
        <color indexed="53"/>
        <rFont val="Times New Roman"/>
        <family val="1"/>
      </rPr>
      <t>Page 4</t>
    </r>
    <r>
      <rPr>
        <b/>
        <sz val="11"/>
        <rFont val="Times New Roman"/>
        <family val="1"/>
      </rPr>
      <t>, Line 171)</t>
    </r>
  </si>
  <si>
    <r>
      <t xml:space="preserve">Conform - [FF1, pg. XXX.Xabc footnote, ln. X, col. (abc)] (From Inputs, </t>
    </r>
    <r>
      <rPr>
        <b/>
        <sz val="11"/>
        <color indexed="53"/>
        <rFont val="Times New Roman"/>
        <family val="1"/>
      </rPr>
      <t>Page 4</t>
    </r>
    <r>
      <rPr>
        <b/>
        <sz val="11"/>
        <rFont val="Times New Roman"/>
        <family val="1"/>
      </rPr>
      <t>, Line 172)</t>
    </r>
  </si>
  <si>
    <t>20xx FERC Form 1</t>
  </si>
  <si>
    <r>
      <t xml:space="preserve">200.21c footnote </t>
    </r>
    <r>
      <rPr>
        <sz val="12"/>
        <color indexed="53"/>
        <rFont val="Arial"/>
        <family val="2"/>
      </rPr>
      <t>(BOY &amp; EOY average)</t>
    </r>
  </si>
  <si>
    <r>
      <t xml:space="preserve">WAPA Integrated System (IS) True Up of previous Rate Year  </t>
    </r>
    <r>
      <rPr>
        <sz val="12"/>
        <color indexed="53"/>
        <rFont val="Arial"/>
        <family val="2"/>
      </rPr>
      <t>Line left intentionally blank</t>
    </r>
  </si>
  <si>
    <t>12/31/20xx</t>
  </si>
  <si>
    <t>20xx Rates (%)</t>
  </si>
  <si>
    <t>2014 Rates (%)</t>
  </si>
  <si>
    <t>2015 Rates (%)</t>
  </si>
  <si>
    <r>
      <t>207.</t>
    </r>
    <r>
      <rPr>
        <strike/>
        <sz val="12"/>
        <rFont val="Arial"/>
        <family val="2"/>
      </rPr>
      <t>87</t>
    </r>
    <r>
      <rPr>
        <sz val="12"/>
        <color indexed="53"/>
        <rFont val="Arial"/>
        <family val="2"/>
      </rPr>
      <t>100</t>
    </r>
    <r>
      <rPr>
        <sz val="12"/>
        <rFont val="Arial"/>
        <family val="2"/>
      </rPr>
      <t xml:space="preserve">b and </t>
    </r>
    <r>
      <rPr>
        <strike/>
        <sz val="12"/>
        <rFont val="Arial"/>
        <family val="2"/>
      </rPr>
      <t>87</t>
    </r>
    <r>
      <rPr>
        <sz val="12"/>
        <color indexed="53"/>
        <rFont val="Arial"/>
        <family val="2"/>
      </rPr>
      <t>100</t>
    </r>
    <r>
      <rPr>
        <sz val="12"/>
        <rFont val="Arial"/>
        <family val="2"/>
      </rPr>
      <t>g average footnote</t>
    </r>
  </si>
  <si>
    <r>
      <t>336.</t>
    </r>
    <r>
      <rPr>
        <strike/>
        <sz val="12"/>
        <rFont val="Arial"/>
        <family val="2"/>
      </rPr>
      <t>9</t>
    </r>
    <r>
      <rPr>
        <sz val="12"/>
        <color indexed="53"/>
        <rFont val="Arial"/>
        <family val="2"/>
      </rPr>
      <t>10</t>
    </r>
    <r>
      <rPr>
        <sz val="12"/>
        <rFont val="Arial"/>
        <family val="2"/>
      </rPr>
      <t>b footnote</t>
    </r>
  </si>
  <si>
    <r>
      <t>336.</t>
    </r>
    <r>
      <rPr>
        <strike/>
        <sz val="12"/>
        <rFont val="Arial"/>
        <family val="2"/>
      </rPr>
      <t>9</t>
    </r>
    <r>
      <rPr>
        <sz val="12"/>
        <color indexed="53"/>
        <rFont val="Arial"/>
        <family val="2"/>
      </rPr>
      <t>10</t>
    </r>
    <r>
      <rPr>
        <sz val="12"/>
        <rFont val="Arial"/>
        <family val="2"/>
      </rPr>
      <t>c footnote</t>
    </r>
  </si>
  <si>
    <r>
      <t>336.</t>
    </r>
    <r>
      <rPr>
        <strike/>
        <sz val="12"/>
        <rFont val="Arial"/>
        <family val="2"/>
      </rPr>
      <t>9</t>
    </r>
    <r>
      <rPr>
        <sz val="12"/>
        <color indexed="53"/>
        <rFont val="Arial"/>
        <family val="2"/>
      </rPr>
      <t>10</t>
    </r>
    <r>
      <rPr>
        <sz val="12"/>
        <rFont val="Arial"/>
        <family val="2"/>
      </rPr>
      <t>d footnote</t>
    </r>
  </si>
  <si>
    <r>
      <t>206.5</t>
    </r>
    <r>
      <rPr>
        <sz val="12"/>
        <color indexed="53"/>
        <rFont val="Arial"/>
        <family val="2"/>
      </rPr>
      <t>2</t>
    </r>
    <r>
      <rPr>
        <strike/>
        <sz val="12"/>
        <rFont val="Arial"/>
        <family val="2"/>
      </rPr>
      <t>0</t>
    </r>
    <r>
      <rPr>
        <sz val="12"/>
        <rFont val="Arial"/>
        <family val="2"/>
      </rPr>
      <t>b and 5</t>
    </r>
    <r>
      <rPr>
        <sz val="12"/>
        <color indexed="53"/>
        <rFont val="Arial"/>
        <family val="2"/>
      </rPr>
      <t>2</t>
    </r>
    <r>
      <rPr>
        <strike/>
        <sz val="12"/>
        <rFont val="Arial"/>
        <family val="2"/>
      </rPr>
      <t>0</t>
    </r>
    <r>
      <rPr>
        <sz val="12"/>
        <rFont val="Arial"/>
        <family val="2"/>
      </rPr>
      <t xml:space="preserve">g average from footnote </t>
    </r>
  </si>
  <si>
    <r>
      <t>206.6</t>
    </r>
    <r>
      <rPr>
        <sz val="12"/>
        <color indexed="53"/>
        <rFont val="Arial"/>
        <family val="2"/>
      </rPr>
      <t>4</t>
    </r>
    <r>
      <rPr>
        <strike/>
        <sz val="12"/>
        <rFont val="Arial"/>
        <family val="2"/>
      </rPr>
      <t>1</t>
    </r>
    <r>
      <rPr>
        <sz val="12"/>
        <rFont val="Arial"/>
        <family val="2"/>
      </rPr>
      <t>b and 6</t>
    </r>
    <r>
      <rPr>
        <sz val="12"/>
        <color indexed="53"/>
        <rFont val="Arial"/>
        <family val="2"/>
      </rPr>
      <t>4</t>
    </r>
    <r>
      <rPr>
        <strike/>
        <sz val="12"/>
        <rFont val="Arial"/>
        <family val="2"/>
      </rPr>
      <t>1</t>
    </r>
    <r>
      <rPr>
        <sz val="12"/>
        <rFont val="Arial"/>
        <family val="2"/>
      </rPr>
      <t>g average from footnote</t>
    </r>
  </si>
  <si>
    <r>
      <t>206.</t>
    </r>
    <r>
      <rPr>
        <sz val="12"/>
        <color indexed="53"/>
        <rFont val="Arial"/>
        <family val="2"/>
      </rPr>
      <t>51</t>
    </r>
    <r>
      <rPr>
        <strike/>
        <sz val="12"/>
        <rFont val="Arial"/>
        <family val="2"/>
      </rPr>
      <t>49</t>
    </r>
    <r>
      <rPr>
        <sz val="12"/>
        <rFont val="Arial"/>
        <family val="2"/>
      </rPr>
      <t xml:space="preserve">.b average from footnote </t>
    </r>
  </si>
  <si>
    <r>
      <t>p227.1</t>
    </r>
    <r>
      <rPr>
        <sz val="12"/>
        <color indexed="53"/>
        <rFont val="Arial"/>
        <family val="2"/>
      </rPr>
      <t>5</t>
    </r>
    <r>
      <rPr>
        <strike/>
        <sz val="12"/>
        <rFont val="Arial"/>
        <family val="2"/>
      </rPr>
      <t>6</t>
    </r>
    <r>
      <rPr>
        <sz val="12"/>
        <rFont val="Arial"/>
        <family val="2"/>
      </rPr>
      <t>.c  [From Inputs, Pg. 1, Ln. 35]</t>
    </r>
  </si>
  <si>
    <r>
      <t xml:space="preserve">[From ATT-3, Ln. </t>
    </r>
    <r>
      <rPr>
        <sz val="12"/>
        <color indexed="53"/>
        <rFont val="Arial"/>
        <family val="2"/>
      </rPr>
      <t>9</t>
    </r>
    <r>
      <rPr>
        <strike/>
        <sz val="12"/>
        <rFont val="Arial"/>
        <family val="2"/>
      </rPr>
      <t>8</t>
    </r>
    <r>
      <rPr>
        <sz val="12"/>
        <rFont val="Arial"/>
        <family val="2"/>
      </rPr>
      <t>]</t>
    </r>
  </si>
  <si>
    <r>
      <t>Gross Revenue Credits (sum Lines 3 thru</t>
    </r>
    <r>
      <rPr>
        <sz val="10"/>
        <color indexed="53"/>
        <rFont val="Arial"/>
        <family val="2"/>
      </rPr>
      <t xml:space="preserve"> 8</t>
    </r>
    <r>
      <rPr>
        <strike/>
        <sz val="10"/>
        <rFont val="Arial"/>
        <family val="2"/>
      </rPr>
      <t>9</t>
    </r>
    <r>
      <rPr>
        <sz val="10"/>
        <rFont val="Arial"/>
        <family val="2"/>
      </rPr>
      <t>)   [To Appendix A, Line 122]</t>
    </r>
  </si>
  <si>
    <t>[From Inputs Pg 3, Line 39]</t>
  </si>
  <si>
    <t>[From Inputs Pg 3, Line 40]</t>
  </si>
  <si>
    <t>[From Inputs Pg 3, Line 41]</t>
  </si>
  <si>
    <t>[From Inputs Pg 3, Line 42]</t>
  </si>
  <si>
    <t>[From Inputs Pg 3, Line 43]</t>
  </si>
  <si>
    <t>[From Inputs Pg 3, Line 44]</t>
  </si>
  <si>
    <t>[From Inputs Pg 3, Line 45]</t>
  </si>
  <si>
    <t>[From Inputs Pg 3, Line 46]</t>
  </si>
  <si>
    <t>[From Inputs Pg 3, Line 48]</t>
  </si>
  <si>
    <t>[From Inputs Pg 3, Line 50]</t>
  </si>
  <si>
    <t>[From Inputs Pg 3, Line 51]</t>
  </si>
  <si>
    <t>[From Inputs Pg 3, Line 47]</t>
  </si>
  <si>
    <t>[From Inputs Pg 3, Line 49]</t>
  </si>
  <si>
    <t>[From Inputs Pg 3, Line 52]</t>
  </si>
  <si>
    <t>[From Inputs Pg 3, Line 53]</t>
  </si>
  <si>
    <t>[From Inputs Pg 3, Line 54]</t>
  </si>
  <si>
    <t>[From Inputs Pg 3, Line 55]</t>
  </si>
  <si>
    <t>[From Inputs Pg 4, Line 111]</t>
  </si>
  <si>
    <t>[From Inputs Pg 4, Line 112]</t>
  </si>
  <si>
    <t>[From Inputs Pg 4, Line 113]</t>
  </si>
  <si>
    <t>[From Inputs Pg 4, Line 114]</t>
  </si>
  <si>
    <t>[From Inputs Pg 4, Line 115]</t>
  </si>
  <si>
    <t>[From Inputs Pg 4, Line 116]</t>
  </si>
  <si>
    <t>[From Inputs Pg 4, Line 117]</t>
  </si>
  <si>
    <t>[From Inputs Pg 4, Line 118]</t>
  </si>
  <si>
    <t>[From Inputs Pg 4, Line 119]</t>
  </si>
  <si>
    <t>[From Inputs Pg 4, Line 120]</t>
  </si>
  <si>
    <t>[From Inputs Pg 4, Line 121]</t>
  </si>
  <si>
    <t>[From Inputs Pg 4, Line 122]</t>
  </si>
  <si>
    <t>[From Inputs Pg 4, Line 123]</t>
  </si>
  <si>
    <t>[From Inputs Pg 4, Line 124]</t>
  </si>
  <si>
    <t>[From Inputs Pg 4, Line 125]</t>
  </si>
  <si>
    <t>[From Inputs Pg 4, Line 126]</t>
  </si>
  <si>
    <t>[From Inputs Pg 4, Line 127]</t>
  </si>
  <si>
    <t>[From Inputs Pg 4, Line 128]</t>
  </si>
  <si>
    <t>Conform - [FF1, pg. 114.55c footnote, ln. 8, col. (g) &amp; (i)] (From Inputs, Pg 4 Line 110)</t>
  </si>
  <si>
    <t>[From 1.5.1a-TCJA RBAM'!Ln 1 Col D]</t>
  </si>
  <si>
    <t>[From 1.5.1a-TCJA RBAM'!Ln 2 Col D]</t>
  </si>
  <si>
    <t>[From 1.5.1a-TCJA RBAM  Ln 12 Col D]</t>
  </si>
  <si>
    <t>[From 1.5.1a-TCJA RBAM  Ln 13 Col D]</t>
  </si>
  <si>
    <t>[From 1.5.1a-TCJA RBAM  Ln 14 Col D]</t>
  </si>
  <si>
    <t>[From 1.5.1a-TCJA RBAM  Ln 15 Col D]</t>
  </si>
  <si>
    <t>[From 1.5.1a-TCJA RBAM  Ln 16 Col D]</t>
  </si>
  <si>
    <t>[From 1.5.1a-TCJA RBAM  Ln 17 Col D]</t>
  </si>
  <si>
    <t>[From 1.5.1a-TCJA RBAM  Ln 18 Col D]</t>
  </si>
  <si>
    <t>[From 1.5.1a-TCJA RBAM  Ln 19 Col D]</t>
  </si>
  <si>
    <t>[From 1.5.1a-TCJA RBAM  Ln 20 Col D]</t>
  </si>
  <si>
    <t>[From 1.5.1a-TCJA RBAM  Ln 21 Col D]</t>
  </si>
  <si>
    <t>[From 1.5.1a-TCJA RBAM  Ln 35 Col D]</t>
  </si>
  <si>
    <t>[From 1.5.1a-TCJA RBAM  Ln 36 Col D]</t>
  </si>
  <si>
    <t>[From 1.5.1a-TCJA RBAM  Ln 47 Col D]</t>
  </si>
  <si>
    <t>[From 1.5.1a-TCJA RBAM  Ln 48 Col D]</t>
  </si>
  <si>
    <t>[From 1.5.1a-TCJA RBAM  Ln 49 Col D]</t>
  </si>
  <si>
    <t>[From 1.5.1a-TCJA RBAM  Ln 50 Col D]</t>
  </si>
  <si>
    <t>[From 1.5.2a-Tax Change RBAM Ln 1 Col D]</t>
  </si>
  <si>
    <t>[From 1.5.2a-Tax Change RBAM Ln 2 Col D]</t>
  </si>
  <si>
    <t>[From 1.5.2a-Tax Change RBAM Ln 12 Col D]</t>
  </si>
  <si>
    <t>[From 1.5.2a-Tax Change RBAM Ln 13 Col D]</t>
  </si>
  <si>
    <t>[From 1.5.2a-Tax Change RBAM Ln 14 Col D]</t>
  </si>
  <si>
    <t>[From 1.5.2a-Tax Change RBAM Ln 15 Col D]</t>
  </si>
  <si>
    <t>[From 1.5.2a-Tax Change RBAM Ln 16 Col D]</t>
  </si>
  <si>
    <t>[From 1.5.2a-Tax Change RBAM Ln 17 Col D]</t>
  </si>
  <si>
    <t>[From 1.5.2a-Tax Change RBAM Ln 18 Col D]</t>
  </si>
  <si>
    <t>[From 1.5.2a-Tax Change RBAM Ln 19 Col D]</t>
  </si>
  <si>
    <t>[From 1.5.2a-Tax Change RBAM Ln 20 Col D]</t>
  </si>
  <si>
    <t>[From 1.5.2a-Tax Change RBAM Ln 21 Col D]</t>
  </si>
  <si>
    <t>[From 1.5.2a-Tax Change RBAM Ln 35 Col D]</t>
  </si>
  <si>
    <t>[From 1.5.2a-Tax Change RBAM Ln 36 Col D]</t>
  </si>
  <si>
    <t>[From 1.5.2a-Tax Change RBAM Ln 47 Col D]</t>
  </si>
  <si>
    <t>[From 1.5.2a-Tax Change RBAM Ln 48 Col D]</t>
  </si>
  <si>
    <t>[From 1.5.2a-Tax Change RBAM Ln 49 Col D]</t>
  </si>
  <si>
    <t>[From 1.5.2a-Tax Change RBAM Ln 50 Col D]</t>
  </si>
  <si>
    <t>[From Inputs Pg 4, Line 99]</t>
  </si>
  <si>
    <t xml:space="preserve">Conform - [FF1, pg. 232.5f footnote, Ln. 121&amp;166, col. (d)] </t>
  </si>
  <si>
    <t>[From Inputs Pg 4, Line 103 &amp; 104]</t>
  </si>
  <si>
    <t>[From Inputs, Pg 4 Line 101 &amp; 102]</t>
  </si>
  <si>
    <t>[From Inputs Pg 4, Line 105 &amp; 106]</t>
  </si>
  <si>
    <t>Conform - [FF1, pg. 278.5f footnote, ln. 121 &amp; 166, col. (d) &amp; (f)]</t>
  </si>
  <si>
    <r>
      <rPr>
        <sz val="12"/>
        <rFont val="Arial"/>
        <family val="2"/>
      </rPr>
      <t xml:space="preserve">Line left intentionally blank. </t>
    </r>
    <r>
      <rPr>
        <strike/>
        <sz val="12"/>
        <color indexed="53"/>
        <rFont val="Arial"/>
        <family val="2"/>
      </rPr>
      <t xml:space="preserve"> </t>
    </r>
  </si>
  <si>
    <t xml:space="preserve">Line left intentionally blank.  </t>
  </si>
  <si>
    <t>[From 1.5.1a-TCJA RBAM Ln7&amp;9 Col A-M]</t>
  </si>
  <si>
    <t>[From 1.5.1a-TCJA RBAM Ln41&amp;43 Col A-M]</t>
  </si>
  <si>
    <t>[From 1.5.1a-TCJA RBAM Ln55&amp;59 Col A-M]</t>
  </si>
  <si>
    <t>[From 1.5.1a-TCJA RBAM Ln26&amp;30 Col A-M]</t>
  </si>
  <si>
    <r>
      <t>Excess/(Deficient) ADIT from Current Year Rate Change</t>
    </r>
    <r>
      <rPr>
        <b/>
        <i/>
        <sz val="10"/>
        <color indexed="53"/>
        <rFont val="Times New Roman"/>
        <family val="1"/>
      </rPr>
      <t>(from 1.5.1b EDIT Remeasure)</t>
    </r>
  </si>
  <si>
    <t>[From Inputs, Pg. 4, Ln. 89 &amp; 90]</t>
  </si>
  <si>
    <t>[From Inputs, Pg. 4, Ln. 91 &amp; 92]</t>
  </si>
  <si>
    <t>[From Inputs, Pg. 4, Ln. 93 &amp; 94]</t>
  </si>
  <si>
    <t>[From Inputs, Pg. 3, Ln. 63 &amp; 64]</t>
  </si>
  <si>
    <t>[From Inputs, Pg. 3, Ln. 65 &amp; 66]</t>
  </si>
  <si>
    <t>[From Inputs, Pg. 3, Ln. 67 &amp; 68]</t>
  </si>
  <si>
    <t>[From Inputs, Pg. 3, Ln. 69 &amp; 70]</t>
  </si>
  <si>
    <t>[From Inputs, Pg. 3, Ln. 71 &amp; 72]</t>
  </si>
  <si>
    <t>[From Inputs, Pg. 3, Ln. 73 &amp; 74]</t>
  </si>
  <si>
    <t>[From Inputs, Pg. 3, Ln. 75 &amp; 76]</t>
  </si>
  <si>
    <t>[From Inputs, Pg. 3, Ln. 77 &amp; 78]</t>
  </si>
  <si>
    <t>[From Inputs, Pg. 3, Ln. 79 &amp; 80]</t>
  </si>
  <si>
    <t>[From Inputs, Pg. 3, Ln. 81 &amp; 82]</t>
  </si>
  <si>
    <t>[From Inputs, Pg. 3, Ln. 59 &amp; 60]</t>
  </si>
  <si>
    <t>[From Inputs, Pg. 3, Ln. 61 &amp; 62]</t>
  </si>
  <si>
    <t>[From Inputs, Pg. 4, Ln. 95 &amp; 96]</t>
  </si>
  <si>
    <t>[From Inputs, Pg. 3, Ln. 83 &amp; 84]</t>
  </si>
  <si>
    <t>[From Inputs, Pg. 3, Ln. 85 &amp; 86]</t>
  </si>
  <si>
    <t>[From Inputs, Pg. 3, Ln. 87 &amp; Pg.4, Ln. 88]</t>
  </si>
  <si>
    <t>[From Inputs, Pg. 4, Ln. 97 &amp; 98]</t>
  </si>
  <si>
    <t>Conform - [FF1, pg. X, ln. X, col. abc footnote] (From Inputs, Pg.3 Line 58)</t>
  </si>
  <si>
    <r>
      <t xml:space="preserve">Excess/(Deficient) ADIT from Current Year Rate Change </t>
    </r>
    <r>
      <rPr>
        <b/>
        <i/>
        <sz val="10"/>
        <color indexed="53"/>
        <rFont val="Times New Roman"/>
        <family val="1"/>
      </rPr>
      <t>(from 1.5.2b EDIT Remeasure)</t>
    </r>
  </si>
  <si>
    <r>
      <t xml:space="preserve">Conform - [FF1, pg. X, ln. XX, col. abc footnote] </t>
    </r>
    <r>
      <rPr>
        <b/>
        <strike/>
        <sz val="11"/>
        <color indexed="53"/>
        <rFont val="Times New Roman"/>
        <family val="1"/>
      </rPr>
      <t>(From Inputs, Line 167 &amp; 168)</t>
    </r>
  </si>
  <si>
    <r>
      <t xml:space="preserve">Conform - [FF1, pg. X, ln. XX, col. abc footnote] (From Inputs Pg. </t>
    </r>
    <r>
      <rPr>
        <b/>
        <sz val="11"/>
        <color indexed="53"/>
        <rFont val="Times New Roman"/>
        <family val="1"/>
      </rPr>
      <t>4</t>
    </r>
    <r>
      <rPr>
        <b/>
        <sz val="11"/>
        <rFont val="Times New Roman"/>
        <family val="1"/>
      </rPr>
      <t>, Line 130)</t>
    </r>
  </si>
  <si>
    <r>
      <t>Amortization Expense</t>
    </r>
    <r>
      <rPr>
        <b/>
        <i/>
        <strike/>
        <sz val="10"/>
        <color indexed="53"/>
        <rFont val="Times New Roman"/>
        <family val="1"/>
      </rPr>
      <t xml:space="preserve"> (from 1.6.xx detail workpaper tabs)</t>
    </r>
  </si>
  <si>
    <t>[From 1.6.1a-TCJA ITAAM Ln 7&amp;9 Col A-J]</t>
  </si>
  <si>
    <t>[From 1.6.1a-TCJA ITAAM Ln 26&amp;30 Col A-J]</t>
  </si>
  <si>
    <t>[From 1.6.1a-TCJA ITAAM Ln 41&amp;43 Col A-J]</t>
  </si>
  <si>
    <t>[From 1.6.1a-TCJA ITAAM Ln 55&amp;59 Col A-J]</t>
  </si>
  <si>
    <r>
      <t xml:space="preserve">Amortization Expense </t>
    </r>
    <r>
      <rPr>
        <b/>
        <i/>
        <strike/>
        <sz val="11"/>
        <color indexed="53"/>
        <rFont val="Times New Roman"/>
        <family val="1"/>
      </rPr>
      <t>from 1.5.2a-Tax Change RBAM</t>
    </r>
  </si>
  <si>
    <r>
      <t xml:space="preserve">Average Excess/(Deficient) ADIT ((Col B + Col </t>
    </r>
    <r>
      <rPr>
        <b/>
        <i/>
        <strike/>
        <sz val="10"/>
        <color indexed="53"/>
        <rFont val="Times New Roman"/>
        <family val="1"/>
      </rPr>
      <t>F</t>
    </r>
    <r>
      <rPr>
        <b/>
        <i/>
        <sz val="10"/>
        <rFont val="Times New Roman"/>
        <family val="1"/>
      </rPr>
      <t xml:space="preserve"> </t>
    </r>
    <r>
      <rPr>
        <b/>
        <i/>
        <sz val="10"/>
        <color indexed="53"/>
        <rFont val="Times New Roman"/>
        <family val="1"/>
      </rPr>
      <t>G</t>
    </r>
    <r>
      <rPr>
        <b/>
        <i/>
        <sz val="10"/>
        <rFont val="Times New Roman"/>
        <family val="1"/>
      </rPr>
      <t>)/2)</t>
    </r>
  </si>
  <si>
    <r>
      <t xml:space="preserve">ADIT Balance After Rate Change 
</t>
    </r>
    <r>
      <rPr>
        <b/>
        <i/>
        <strike/>
        <sz val="11"/>
        <color indexed="53"/>
        <rFont val="Times New Roman"/>
        <family val="1"/>
      </rPr>
      <t>(Col A / G13 x H13)</t>
    </r>
  </si>
  <si>
    <r>
      <t>207.5</t>
    </r>
    <r>
      <rPr>
        <strike/>
        <sz val="12"/>
        <rFont val="Arial"/>
        <family val="2"/>
      </rPr>
      <t>5</t>
    </r>
    <r>
      <rPr>
        <sz val="12"/>
        <color indexed="53"/>
        <rFont val="Arial"/>
        <family val="2"/>
      </rPr>
      <t>8</t>
    </r>
    <r>
      <rPr>
        <sz val="12"/>
        <rFont val="Arial"/>
        <family val="2"/>
      </rPr>
      <t>b and 5</t>
    </r>
    <r>
      <rPr>
        <strike/>
        <sz val="12"/>
        <rFont val="Arial"/>
        <family val="2"/>
      </rPr>
      <t>5</t>
    </r>
    <r>
      <rPr>
        <sz val="12"/>
        <color indexed="53"/>
        <rFont val="Arial"/>
        <family val="2"/>
      </rPr>
      <t>8</t>
    </r>
    <r>
      <rPr>
        <sz val="12"/>
        <rFont val="Arial"/>
        <family val="2"/>
      </rPr>
      <t>g average footnote</t>
    </r>
  </si>
  <si>
    <t>[From Inputs, Pg. 3, Ln. 3 &amp; 4]</t>
  </si>
  <si>
    <t>[From Inputs, Pg. 3, Ln. 5 &amp; 6]</t>
  </si>
  <si>
    <t>[From Inputs, Pg. 3, Ln. 7 &amp; 8]</t>
  </si>
  <si>
    <t>[From Inputs, Pg. 3, Ln. 9 &amp; 10]</t>
  </si>
  <si>
    <t>[From Inputs, Pg. 3, Ln. 11 &amp; 12]</t>
  </si>
  <si>
    <t>[From Inputs, Pg. 3, Ln. 13 &amp; 14]</t>
  </si>
  <si>
    <t>[From Inputs, Pg. 3, Ln. 15 &amp; 16]</t>
  </si>
  <si>
    <t>[From Inputs, Pg. 3, Ln. 17 &amp; 18]</t>
  </si>
  <si>
    <t>[From Inputs, Pg. 3, Ln. 19 &amp; 20]</t>
  </si>
  <si>
    <t>[From Inputs, Pg. 3, Ln. 21 &amp; 22]</t>
  </si>
  <si>
    <t>[From Inputs, Pg. 3, Ln. 1 &amp; 2]</t>
  </si>
  <si>
    <t>[From Inputs, Pg. 3, Ln. 27 &amp; 28]</t>
  </si>
  <si>
    <t>[From Inputs, Pg. 3, Ln. 29 &amp; 30]</t>
  </si>
  <si>
    <t>[From Inputs, Pg. 3, Ln. 25 &amp; 26]</t>
  </si>
  <si>
    <t>[From Inputs, Pg. 3, Ln. 33 &amp; 34]</t>
  </si>
  <si>
    <t>[From Inputs, Pg. 3, Ln. 35 &amp; 36]</t>
  </si>
  <si>
    <t>[From Inputs, Pg. 3, Ln. 37 &amp; 38]</t>
  </si>
  <si>
    <t>[From Inputs, Pg. 3, Ln. 31 &amp; 32]</t>
  </si>
  <si>
    <t>[From Inputs, Pg. 4, Ln. 131 &amp; 132]</t>
  </si>
  <si>
    <t>[From Inputs, Pg. 4, Ln. 133 &amp; 134]</t>
  </si>
  <si>
    <t>[From Inputs, Pg. 4, Ln. 135 &amp; 136]</t>
  </si>
  <si>
    <t>[From Inputs, Pg. 4, Ln. 137 &amp; 138]</t>
  </si>
  <si>
    <t>[From Inputs, Pg. 4, Ln. 139 &amp; 140]</t>
  </si>
  <si>
    <t>[From Inputs, Pg. 4, Ln. 141 &amp; 142]</t>
  </si>
  <si>
    <t>[From Inputs, Pg. 4, Ln. 143 &amp; 144]</t>
  </si>
  <si>
    <t>[From Inputs, Pg. 4, Ln. 145 &amp; 146]</t>
  </si>
  <si>
    <t>[From Inputs, Pg. 4, Ln. 147 &amp; 148]</t>
  </si>
  <si>
    <t>[From Inputs, Pg. 4, Ln. 149 &amp; 150]</t>
  </si>
  <si>
    <t>[From Inputs, Pg. 4, Ln. 151 &amp; 152]</t>
  </si>
  <si>
    <t>[From Inputs, Pg. 4, Ln. 153 &amp; 154]</t>
  </si>
  <si>
    <t>[From Inputs, Pg. 4, Ln. 167 &amp; 168]</t>
  </si>
  <si>
    <t>[From Inputs, Pg. 4, Ln. 155 &amp; 156]</t>
  </si>
  <si>
    <t>[From Inputs, Pg. 4, Ln. 157 &amp; 158]</t>
  </si>
  <si>
    <t>[From Inputs, Pg. 4, Ln. 159 &amp; 160]</t>
  </si>
  <si>
    <t>[From Inputs, Pg. 4, Ln. 169 &amp; 170]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</si>
</sst>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0.0"/>
    <numFmt numFmtId="175" formatCode="#,##0.000"/>
    <numFmt numFmtId="176" formatCode="_(* #,##0.00000_);_(* \(#,##0.00000\);_(* &quot;-&quot;??_);_(@_)"/>
    <numFmt numFmtId="177" formatCode="0.000"/>
    <numFmt numFmtId="178" formatCode="_(* #,##0.0_);_(* \(#,##0.0\);_(* &quot;-&quot;??_);_(@_)"/>
    <numFmt numFmtId="179" formatCode="#,##0.0_);\(#,##0.0\)"/>
    <numFmt numFmtId="180" formatCode="0.000000"/>
    <numFmt numFmtId="181" formatCode="0.0000000"/>
    <numFmt numFmtId="182" formatCode="0.00000000"/>
    <numFmt numFmtId="183" formatCode="0.0000000000"/>
    <numFmt numFmtId="184" formatCode="0.00000000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
    <numFmt numFmtId="192" formatCode="0.000000000%"/>
    <numFmt numFmtId="193" formatCode="0.00000000%"/>
    <numFmt numFmtId="194" formatCode="0.0000000%"/>
    <numFmt numFmtId="195" formatCode="0.000000%"/>
    <numFmt numFmtId="196" formatCode="&quot;Yes&quot;;&quot;Yes&quot;;&quot;No&quot;"/>
    <numFmt numFmtId="197" formatCode="&quot;True&quot;;&quot;True&quot;;&quot;False&quot;"/>
    <numFmt numFmtId="198" formatCode="&quot;On&quot;;&quot;On&quot;;&quot;Off&quot;"/>
    <numFmt numFmtId="199" formatCode="[$€-2]\ #,##0.00_);[Red]\([$€-2]\ #,##0.00\)"/>
  </numFmts>
  <fonts count="147">
    <font>
      <sz val="10"/>
      <name val="Arial"/>
      <family val="0"/>
    </font>
    <font>
      <sz val="11"/>
      <color indexed="63"/>
      <name val="Calibri"/>
      <family val="2"/>
    </font>
    <font>
      <b/>
      <sz val="10"/>
      <name val="Arial"/>
      <family val="2"/>
    </font>
    <font>
      <b/>
      <sz val="12"/>
      <name val="Arial"/>
      <family val="2"/>
    </font>
    <font>
      <sz val="10"/>
      <color indexed="10"/>
      <name val="Arial"/>
      <family val="2"/>
    </font>
    <font>
      <sz val="12"/>
      <name val="Arial"/>
      <family val="2"/>
    </font>
    <font>
      <b/>
      <sz val="10"/>
      <color indexed="10"/>
      <name val="Arial"/>
      <family val="2"/>
    </font>
    <font>
      <sz val="12"/>
      <name val="Arial MT"/>
      <family val="0"/>
    </font>
    <font>
      <b/>
      <sz val="14"/>
      <name val="Arial"/>
      <family val="2"/>
    </font>
    <font>
      <sz val="12"/>
      <name val="Helv"/>
      <family val="0"/>
    </font>
    <font>
      <b/>
      <sz val="12"/>
      <name val="Helv"/>
      <family val="0"/>
    </font>
    <font>
      <sz val="14"/>
      <name val="Arial"/>
      <family val="2"/>
    </font>
    <font>
      <sz val="12"/>
      <name val="Arial Narrow"/>
      <family val="2"/>
    </font>
    <font>
      <b/>
      <sz val="18"/>
      <name val="Arial"/>
      <family val="2"/>
    </font>
    <font>
      <sz val="10"/>
      <name val="Arial Narrow"/>
      <family val="2"/>
    </font>
    <font>
      <b/>
      <sz val="10"/>
      <color indexed="14"/>
      <name val="Arial"/>
      <family val="2"/>
    </font>
    <font>
      <b/>
      <sz val="16"/>
      <color indexed="10"/>
      <name val="Arial"/>
      <family val="2"/>
    </font>
    <font>
      <sz val="9"/>
      <name val="Arial"/>
      <family val="2"/>
    </font>
    <font>
      <b/>
      <u val="single"/>
      <sz val="10"/>
      <name val="Arial"/>
      <family val="2"/>
    </font>
    <font>
      <b/>
      <u val="single"/>
      <sz val="12"/>
      <name val="Arial"/>
      <family val="2"/>
    </font>
    <font>
      <b/>
      <sz val="16"/>
      <name val="Arial"/>
      <family val="2"/>
    </font>
    <font>
      <sz val="10"/>
      <name val="MS Sans Serif"/>
      <family val="2"/>
    </font>
    <font>
      <b/>
      <sz val="10"/>
      <name val="MS Sans Serif"/>
      <family val="2"/>
    </font>
    <font>
      <sz val="16"/>
      <name val="Arial"/>
      <family val="2"/>
    </font>
    <font>
      <sz val="16"/>
      <name val="Helv"/>
      <family val="0"/>
    </font>
    <font>
      <b/>
      <sz val="16"/>
      <name val="Arial Narrow"/>
      <family val="2"/>
    </font>
    <font>
      <sz val="16"/>
      <name val="Arial Narrow"/>
      <family val="2"/>
    </font>
    <font>
      <u val="single"/>
      <sz val="10"/>
      <name val="Arial"/>
      <family val="2"/>
    </font>
    <font>
      <sz val="8"/>
      <name val="Arial"/>
      <family val="2"/>
    </font>
    <font>
      <sz val="15"/>
      <name val="Times New Roman"/>
      <family val="1"/>
    </font>
    <font>
      <b/>
      <sz val="16"/>
      <name val="Times New Roman"/>
      <family val="1"/>
    </font>
    <font>
      <sz val="16"/>
      <name val="Times New Roman"/>
      <family val="1"/>
    </font>
    <font>
      <vertAlign val="superscript"/>
      <sz val="10"/>
      <name val="Arial"/>
      <family val="2"/>
    </font>
    <font>
      <b/>
      <sz val="14"/>
      <name val="Times New Roman"/>
      <family val="1"/>
    </font>
    <font>
      <sz val="14"/>
      <name val="Times New Roman"/>
      <family val="1"/>
    </font>
    <font>
      <sz val="11"/>
      <name val="Times New Roman"/>
      <family val="1"/>
    </font>
    <font>
      <b/>
      <i/>
      <sz val="11"/>
      <name val="Times New Roman"/>
      <family val="1"/>
    </font>
    <font>
      <b/>
      <sz val="11"/>
      <name val="Times New Roman"/>
      <family val="1"/>
    </font>
    <font>
      <u val="single"/>
      <sz val="11"/>
      <name val="Times New Roman"/>
      <family val="1"/>
    </font>
    <font>
      <vertAlign val="superscript"/>
      <sz val="11"/>
      <name val="Times New Roman"/>
      <family val="1"/>
    </font>
    <font>
      <b/>
      <sz val="12"/>
      <name val="Times New Roman"/>
      <family val="1"/>
    </font>
    <font>
      <b/>
      <i/>
      <sz val="10"/>
      <name val="Times New Roman"/>
      <family val="1"/>
    </font>
    <font>
      <b/>
      <sz val="10"/>
      <name val="Times New Roman"/>
      <family val="1"/>
    </font>
    <font>
      <b/>
      <u val="single"/>
      <sz val="12"/>
      <name val="Times New Roman"/>
      <family val="1"/>
    </font>
    <font>
      <b/>
      <i/>
      <sz val="12"/>
      <name val="Arial"/>
      <family val="2"/>
    </font>
    <font>
      <b/>
      <sz val="16"/>
      <name val="Helv"/>
      <family val="0"/>
    </font>
    <font>
      <sz val="11"/>
      <name val="Calibri"/>
      <family val="2"/>
    </font>
    <font>
      <b/>
      <i/>
      <sz val="10"/>
      <name val="Arial"/>
      <family val="2"/>
    </font>
    <font>
      <b/>
      <i/>
      <u val="single"/>
      <sz val="10"/>
      <name val="Arial"/>
      <family val="2"/>
    </font>
    <font>
      <sz val="11"/>
      <name val="Arial"/>
      <family val="2"/>
    </font>
    <font>
      <sz val="12"/>
      <name val="Times New Roman"/>
      <family val="1"/>
    </font>
    <font>
      <u val="single"/>
      <sz val="12"/>
      <name val="Arial"/>
      <family val="2"/>
    </font>
    <font>
      <vertAlign val="superscript"/>
      <sz val="11"/>
      <name val="Arial"/>
      <family val="2"/>
    </font>
    <font>
      <u val="single"/>
      <sz val="12"/>
      <name val="Times New Roman"/>
      <family val="1"/>
    </font>
    <font>
      <sz val="10"/>
      <name val="Arial MT"/>
      <family val="0"/>
    </font>
    <font>
      <sz val="10"/>
      <color indexed="8"/>
      <name val="Arial"/>
      <family val="2"/>
    </font>
    <font>
      <b/>
      <sz val="10"/>
      <color indexed="8"/>
      <name val="Arial"/>
      <family val="2"/>
    </font>
    <font>
      <vertAlign val="superscript"/>
      <sz val="12"/>
      <name val="Arial"/>
      <family val="2"/>
    </font>
    <font>
      <sz val="12"/>
      <color indexed="53"/>
      <name val="Arial"/>
      <family val="2"/>
    </font>
    <font>
      <sz val="10"/>
      <name val="Segoe UI"/>
      <family val="2"/>
    </font>
    <font>
      <sz val="10"/>
      <color indexed="53"/>
      <name val="Arial"/>
      <family val="2"/>
    </font>
    <font>
      <b/>
      <sz val="12"/>
      <color indexed="53"/>
      <name val="Arial"/>
      <family val="2"/>
    </font>
    <font>
      <strike/>
      <sz val="12"/>
      <color indexed="53"/>
      <name val="Arial"/>
      <family val="2"/>
    </font>
    <font>
      <strike/>
      <sz val="10"/>
      <color indexed="53"/>
      <name val="Arial"/>
      <family val="2"/>
    </font>
    <font>
      <b/>
      <sz val="11"/>
      <color indexed="53"/>
      <name val="Times New Roman"/>
      <family val="1"/>
    </font>
    <font>
      <b/>
      <strike/>
      <sz val="11"/>
      <color indexed="53"/>
      <name val="Times New Roman"/>
      <family val="1"/>
    </font>
    <font>
      <strike/>
      <sz val="12"/>
      <name val="Arial"/>
      <family val="2"/>
    </font>
    <font>
      <strike/>
      <sz val="10"/>
      <name val="Arial"/>
      <family val="2"/>
    </font>
    <font>
      <b/>
      <i/>
      <sz val="10"/>
      <color indexed="53"/>
      <name val="Times New Roman"/>
      <family val="1"/>
    </font>
    <font>
      <b/>
      <i/>
      <strike/>
      <sz val="10"/>
      <color indexed="53"/>
      <name val="Times New Roman"/>
      <family val="1"/>
    </font>
    <font>
      <b/>
      <i/>
      <strike/>
      <sz val="11"/>
      <color indexed="53"/>
      <name val="Times New Roman"/>
      <family val="1"/>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u val="single"/>
      <sz val="10"/>
      <color indexed="36"/>
      <name val="Arial"/>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9"/>
      <color indexed="63"/>
      <name val="Calibri"/>
      <family val="2"/>
    </font>
    <font>
      <b/>
      <sz val="9"/>
      <name val="Calibri"/>
      <family val="2"/>
    </font>
    <font>
      <b/>
      <sz val="11"/>
      <name val="Calibri"/>
      <family val="2"/>
    </font>
    <font>
      <b/>
      <sz val="10"/>
      <color indexed="53"/>
      <name val="Arial"/>
      <family val="2"/>
    </font>
    <font>
      <u val="single"/>
      <sz val="10"/>
      <color indexed="53"/>
      <name val="Arial"/>
      <family val="2"/>
    </font>
    <font>
      <sz val="11"/>
      <color indexed="53"/>
      <name val="Times New Roman"/>
      <family val="1"/>
    </font>
    <font>
      <b/>
      <sz val="12"/>
      <color indexed="63"/>
      <name val="Arial"/>
      <family val="2"/>
    </font>
    <font>
      <sz val="9"/>
      <name val="Calibri"/>
      <family val="2"/>
    </font>
    <font>
      <b/>
      <sz val="9"/>
      <color indexed="63"/>
      <name val="Calibri"/>
      <family val="2"/>
    </font>
    <font>
      <b/>
      <strike/>
      <sz val="12"/>
      <color indexed="53"/>
      <name val="Arial"/>
      <family val="2"/>
    </font>
    <font>
      <strike/>
      <sz val="10"/>
      <color indexed="53"/>
      <name val="Cambria"/>
      <family val="1"/>
    </font>
    <font>
      <strike/>
      <sz val="12"/>
      <color indexed="53"/>
      <name val="Cambria"/>
      <family val="1"/>
    </font>
    <font>
      <b/>
      <i/>
      <u val="single"/>
      <strike/>
      <sz val="12"/>
      <color indexed="53"/>
      <name val="Arial"/>
      <family val="2"/>
    </font>
    <font>
      <b/>
      <strike/>
      <sz val="10"/>
      <color indexed="53"/>
      <name val="Arial"/>
      <family val="2"/>
    </font>
    <font>
      <b/>
      <u val="single"/>
      <strike/>
      <sz val="12"/>
      <color indexed="53"/>
      <name val="Cambria"/>
      <family val="1"/>
    </font>
    <font>
      <u val="single"/>
      <strike/>
      <sz val="12"/>
      <color indexed="53"/>
      <name val="Arial"/>
      <family val="2"/>
    </font>
    <font>
      <b/>
      <sz val="16"/>
      <color indexed="53"/>
      <name val="Arial"/>
      <family val="2"/>
    </font>
    <font>
      <b/>
      <sz val="14"/>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9"/>
      <color theme="1"/>
      <name val="Calibri"/>
      <family val="2"/>
    </font>
    <font>
      <sz val="11"/>
      <color rgb="FF7030A0"/>
      <name val="Calibri"/>
      <family val="2"/>
    </font>
    <font>
      <sz val="12"/>
      <color rgb="FFFF0000"/>
      <name val="Arial"/>
      <family val="2"/>
    </font>
    <font>
      <sz val="10"/>
      <color rgb="FFFF0000"/>
      <name val="Arial"/>
      <family val="2"/>
    </font>
    <font>
      <b/>
      <sz val="10"/>
      <color rgb="FFFF0000"/>
      <name val="Arial"/>
      <family val="2"/>
    </font>
    <font>
      <u val="single"/>
      <sz val="10"/>
      <color rgb="FFFF0000"/>
      <name val="Arial"/>
      <family val="2"/>
    </font>
    <font>
      <b/>
      <sz val="12"/>
      <color rgb="FFFF0000"/>
      <name val="Arial"/>
      <family val="2"/>
    </font>
    <font>
      <sz val="11"/>
      <color rgb="FFFF0000"/>
      <name val="Times New Roman"/>
      <family val="1"/>
    </font>
    <font>
      <b/>
      <sz val="12"/>
      <color theme="1"/>
      <name val="Arial"/>
      <family val="2"/>
    </font>
    <font>
      <b/>
      <sz val="9"/>
      <color theme="1"/>
      <name val="Calibri"/>
      <family val="2"/>
    </font>
    <font>
      <strike/>
      <sz val="12"/>
      <color rgb="FFFF0000"/>
      <name val="Arial"/>
      <family val="2"/>
    </font>
    <font>
      <b/>
      <strike/>
      <sz val="12"/>
      <color rgb="FFFF0000"/>
      <name val="Arial"/>
      <family val="2"/>
    </font>
    <font>
      <strike/>
      <sz val="10"/>
      <color rgb="FFFF0000"/>
      <name val="Arial"/>
      <family val="2"/>
    </font>
    <font>
      <strike/>
      <sz val="10"/>
      <color rgb="FFFF0000"/>
      <name val="Cambria"/>
      <family val="1"/>
    </font>
    <font>
      <strike/>
      <sz val="12"/>
      <color rgb="FFFF0000"/>
      <name val="Cambria"/>
      <family val="1"/>
    </font>
    <font>
      <b/>
      <i/>
      <u val="single"/>
      <strike/>
      <sz val="12"/>
      <color rgb="FFFF0000"/>
      <name val="Arial"/>
      <family val="2"/>
    </font>
    <font>
      <b/>
      <strike/>
      <sz val="10"/>
      <color rgb="FFFF0000"/>
      <name val="Arial"/>
      <family val="2"/>
    </font>
    <font>
      <b/>
      <u val="single"/>
      <strike/>
      <sz val="12"/>
      <color rgb="FFFF0000"/>
      <name val="Cambria"/>
      <family val="1"/>
    </font>
    <font>
      <u val="single"/>
      <strike/>
      <sz val="12"/>
      <color rgb="FFFF0000"/>
      <name val="Arial"/>
      <family val="2"/>
    </font>
    <font>
      <b/>
      <sz val="16"/>
      <color rgb="FFFF0000"/>
      <name val="Arial"/>
      <family val="2"/>
    </font>
    <font>
      <b/>
      <sz val="14"/>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0"/>
        <bgColor indexed="64"/>
      </patternFill>
    </fill>
    <fill>
      <patternFill patternType="solid">
        <fgColor indexed="10"/>
        <bgColor indexed="64"/>
      </patternFill>
    </fill>
    <fill>
      <patternFill patternType="solid">
        <fgColor rgb="FFFFFF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right/>
      <top style="thin"/>
      <bottom/>
    </border>
    <border>
      <left/>
      <right/>
      <top style="thin"/>
      <bottom style="double"/>
    </border>
    <border>
      <left/>
      <right/>
      <top/>
      <bottom style="thin"/>
    </border>
    <border>
      <left/>
      <right/>
      <top style="medium"/>
      <bottom style="medium"/>
    </border>
    <border>
      <left style="medium"/>
      <right/>
      <top/>
      <bottom/>
    </border>
    <border>
      <left style="medium"/>
      <right/>
      <top/>
      <bottom style="medium"/>
    </border>
    <border>
      <left/>
      <right style="medium"/>
      <top/>
      <bottom style="medium"/>
    </border>
    <border>
      <left/>
      <right style="medium"/>
      <top/>
      <bottom/>
    </border>
    <border>
      <left style="thin"/>
      <right style="thin"/>
      <top style="thin"/>
      <bottom style="thin"/>
    </border>
    <border>
      <left style="thin"/>
      <right/>
      <top style="thin"/>
      <bottom style="thin"/>
    </border>
    <border>
      <left/>
      <right style="thin"/>
      <top/>
      <bottom style="thin"/>
    </border>
    <border>
      <left style="thin"/>
      <right/>
      <top/>
      <bottom style="thin"/>
    </border>
    <border>
      <left/>
      <right style="thin"/>
      <top/>
      <bottom/>
    </border>
    <border>
      <left style="thin"/>
      <right/>
      <top/>
      <bottom/>
    </border>
    <border>
      <left/>
      <right style="thin"/>
      <top style="thin"/>
      <bottom/>
    </border>
    <border>
      <left style="thin"/>
      <right/>
      <top style="thin"/>
      <bottom/>
    </border>
    <border>
      <left/>
      <right/>
      <top style="thin"/>
      <bottom style="thin"/>
    </border>
    <border>
      <left style="thick"/>
      <right style="medium"/>
      <top style="thick"/>
      <bottom/>
    </border>
    <border>
      <left style="medium"/>
      <right style="thick"/>
      <top style="thick"/>
      <bottom/>
    </border>
    <border>
      <left style="thick"/>
      <right style="medium"/>
      <top/>
      <bottom style="medium"/>
    </border>
    <border>
      <left style="medium"/>
      <right style="thick"/>
      <top/>
      <bottom style="medium"/>
    </border>
    <border>
      <left style="medium"/>
      <right style="medium"/>
      <top style="medium"/>
      <bottom style="medium"/>
    </border>
    <border>
      <left style="medium"/>
      <right/>
      <top style="medium"/>
      <bottom/>
    </border>
    <border>
      <left style="medium"/>
      <right style="thin"/>
      <top style="thin"/>
      <bottom style="thin"/>
    </border>
    <border>
      <left style="thick"/>
      <right style="thin"/>
      <top style="thin"/>
      <bottom style="thin"/>
    </border>
    <border>
      <left style="thin"/>
      <right style="thick"/>
      <top style="thin"/>
      <bottom style="thin"/>
    </border>
    <border>
      <left style="thin"/>
      <right style="thick"/>
      <top style="thin"/>
      <bottom/>
    </border>
    <border>
      <left style="medium"/>
      <right style="medium"/>
      <top style="thick"/>
      <bottom/>
    </border>
    <border>
      <left style="thick"/>
      <right style="medium"/>
      <top/>
      <bottom style="thick"/>
    </border>
    <border>
      <left style="medium"/>
      <right style="medium"/>
      <top/>
      <bottom style="thick"/>
    </border>
    <border>
      <left style="medium"/>
      <right style="thick"/>
      <top/>
      <bottom style="thick"/>
    </border>
    <border>
      <left style="thin"/>
      <right style="thin"/>
      <top style="thin"/>
      <bottom/>
    </border>
    <border>
      <left style="thin"/>
      <right style="thick"/>
      <top/>
      <bottom style="thin"/>
    </border>
    <border>
      <left style="thin"/>
      <right style="thin"/>
      <top/>
      <bottom/>
    </border>
    <border>
      <left/>
      <right/>
      <top/>
      <bottom style="double"/>
    </border>
    <border>
      <left style="thin"/>
      <right style="thin"/>
      <top/>
      <bottom style="thin"/>
    </border>
    <border>
      <left/>
      <right style="thick"/>
      <top style="thin"/>
      <bottom/>
    </border>
    <border>
      <left style="medium"/>
      <right style="medium"/>
      <top/>
      <bottom style="medium"/>
    </border>
    <border>
      <left style="thick"/>
      <right style="thin"/>
      <top style="thick"/>
      <bottom style="thin"/>
    </border>
    <border>
      <left style="thin"/>
      <right style="thick"/>
      <top style="thick"/>
      <bottom style="thin"/>
    </border>
    <border>
      <left style="thin"/>
      <right style="thick"/>
      <top/>
      <bottom/>
    </border>
    <border>
      <left style="thick"/>
      <right style="thin"/>
      <top style="thin"/>
      <bottom/>
    </border>
    <border>
      <left/>
      <right style="thin"/>
      <top style="thin"/>
      <bottom style="thin"/>
    </border>
    <border>
      <left style="thick"/>
      <right/>
      <top style="thin"/>
      <bottom/>
    </border>
    <border>
      <left/>
      <right/>
      <top style="medium"/>
      <bottom/>
    </border>
    <border>
      <left/>
      <right style="medium"/>
      <top style="medium"/>
      <bottom/>
    </border>
    <border>
      <left style="medium"/>
      <right/>
      <top style="medium"/>
      <bottom style="medium"/>
    </border>
    <border>
      <left/>
      <right style="medium"/>
      <top style="medium"/>
      <bottom style="medium"/>
    </border>
    <border>
      <left style="thick"/>
      <right style="thin"/>
      <top/>
      <bottom style="thin"/>
    </border>
    <border>
      <left style="medium"/>
      <right style="medium"/>
      <top style="medium"/>
      <bottom/>
    </border>
    <border>
      <left style="medium"/>
      <right style="medium"/>
      <top/>
      <bottom/>
    </border>
    <border>
      <left style="thin"/>
      <right style="thin"/>
      <top style="thin"/>
      <bottom style="medium"/>
    </border>
    <border>
      <left/>
      <right style="thick"/>
      <top style="thin"/>
      <bottom style="medium"/>
    </border>
    <border>
      <left style="thick"/>
      <right style="thin"/>
      <top style="medium"/>
      <bottom style="thin"/>
    </border>
    <border>
      <left style="thin"/>
      <right style="thick"/>
      <top style="medium"/>
      <bottom style="thin"/>
    </border>
    <border>
      <left style="thick"/>
      <right style="thin"/>
      <top style="thin"/>
      <bottom style="medium"/>
    </border>
    <border>
      <left style="thin"/>
      <right style="thick"/>
      <top style="thin"/>
      <bottom style="medium"/>
    </border>
    <border>
      <left style="thin"/>
      <right style="thin"/>
      <top style="medium"/>
      <bottom style="thin"/>
    </border>
    <border>
      <left style="thin"/>
      <right style="thin"/>
      <top style="thick"/>
      <bottom style="thin"/>
    </border>
    <border>
      <left/>
      <right style="thick"/>
      <top style="thin"/>
      <bottom style="thin"/>
    </border>
    <border>
      <left style="thick"/>
      <right/>
      <top/>
      <bottom style="thick"/>
    </border>
    <border>
      <left style="thin"/>
      <right style="thin"/>
      <top style="thin"/>
      <bottom style="thick"/>
    </border>
    <border>
      <left style="thick"/>
      <right style="thin"/>
      <top style="thick"/>
      <bottom/>
    </border>
    <border>
      <left style="thin"/>
      <right style="thin"/>
      <top style="thick"/>
      <bottom/>
    </border>
    <border>
      <left style="thin"/>
      <right/>
      <top style="thin"/>
      <bottom style="thick"/>
    </border>
    <border>
      <left/>
      <right/>
      <top style="thin"/>
      <bottom style="thick"/>
    </border>
    <border>
      <left/>
      <right style="thick"/>
      <top style="thin"/>
      <bottom style="thick"/>
    </border>
    <border>
      <left/>
      <right style="thick"/>
      <top/>
      <bottom style="thin"/>
    </border>
    <border>
      <left style="medium"/>
      <right style="medium"/>
      <top/>
      <bottom style="thin"/>
    </border>
    <border>
      <left style="thin"/>
      <right style="thick"/>
      <top style="thick"/>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1" applyNumberFormat="0" applyAlignment="0" applyProtection="0"/>
    <xf numFmtId="0" fontId="11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0" fillId="0" borderId="0">
      <alignment/>
      <protection/>
    </xf>
    <xf numFmtId="0" fontId="0" fillId="0" borderId="0">
      <alignment/>
      <protection/>
    </xf>
    <xf numFmtId="0" fontId="106" fillId="0" borderId="0">
      <alignment/>
      <protection/>
    </xf>
    <xf numFmtId="39" fontId="7" fillId="0" borderId="0">
      <alignment/>
      <protection/>
    </xf>
    <xf numFmtId="0" fontId="0" fillId="0" borderId="0">
      <alignment/>
      <protection/>
    </xf>
    <xf numFmtId="0" fontId="5" fillId="0" borderId="0">
      <alignment/>
      <protection/>
    </xf>
    <xf numFmtId="169" fontId="7" fillId="0" borderId="0" applyProtection="0">
      <alignment/>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0" fontId="22" fillId="0" borderId="9">
      <alignment horizontal="center"/>
      <protection/>
    </xf>
    <xf numFmtId="3" fontId="21" fillId="0" borderId="0" applyFont="0" applyFill="0" applyBorder="0" applyAlignment="0" applyProtection="0"/>
    <xf numFmtId="0" fontId="21" fillId="33" borderId="0" applyNumberFormat="0" applyFont="0" applyBorder="0" applyAlignment="0" applyProtection="0"/>
    <xf numFmtId="0" fontId="55" fillId="34" borderId="10" applyNumberFormat="0" applyProtection="0">
      <alignment horizontal="left" vertical="top" indent="1"/>
    </xf>
    <xf numFmtId="0" fontId="122" fillId="0" borderId="0" applyNumberFormat="0" applyFill="0" applyBorder="0" applyAlignment="0" applyProtection="0"/>
    <xf numFmtId="0" fontId="123" fillId="0" borderId="11" applyNumberFormat="0" applyFill="0" applyAlignment="0" applyProtection="0"/>
    <xf numFmtId="0" fontId="124" fillId="0" borderId="0" applyNumberFormat="0" applyFill="0" applyBorder="0" applyAlignment="0" applyProtection="0"/>
  </cellStyleXfs>
  <cellXfs count="1307">
    <xf numFmtId="0" fontId="0" fillId="0" borderId="0" xfId="0" applyAlignment="1">
      <alignment/>
    </xf>
    <xf numFmtId="0" fontId="0" fillId="0" borderId="0" xfId="0" applyFill="1" applyAlignment="1">
      <alignment/>
    </xf>
    <xf numFmtId="0" fontId="3" fillId="0" borderId="0" xfId="0" applyNumberFormat="1" applyFont="1" applyFill="1" applyAlignment="1">
      <alignment/>
    </xf>
    <xf numFmtId="0" fontId="7" fillId="0" borderId="0" xfId="0" applyNumberFormat="1" applyFont="1" applyFill="1" applyAlignment="1">
      <alignment/>
    </xf>
    <xf numFmtId="0" fontId="3" fillId="0" borderId="12" xfId="0" applyNumberFormat="1" applyFont="1" applyFill="1" applyBorder="1" applyAlignment="1">
      <alignment/>
    </xf>
    <xf numFmtId="0" fontId="3" fillId="0" borderId="13" xfId="0" applyNumberFormat="1" applyFont="1" applyFill="1" applyBorder="1" applyAlignment="1">
      <alignment/>
    </xf>
    <xf numFmtId="0" fontId="3" fillId="0" borderId="0" xfId="0" applyNumberFormat="1" applyFont="1" applyFill="1" applyAlignment="1">
      <alignment horizontal="center"/>
    </xf>
    <xf numFmtId="0" fontId="3" fillId="0" borderId="0" xfId="0" applyNumberFormat="1" applyFont="1" applyFill="1" applyBorder="1" applyAlignment="1">
      <alignment/>
    </xf>
    <xf numFmtId="0" fontId="5" fillId="0" borderId="0" xfId="0" applyFont="1" applyAlignment="1">
      <alignmen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12" xfId="0" applyFont="1" applyFill="1" applyBorder="1" applyAlignment="1">
      <alignment/>
    </xf>
    <xf numFmtId="0" fontId="5" fillId="0" borderId="12" xfId="0" applyFont="1" applyFill="1" applyBorder="1" applyAlignment="1">
      <alignment/>
    </xf>
    <xf numFmtId="0" fontId="5" fillId="0" borderId="0" xfId="0" applyFont="1" applyBorder="1" applyAlignment="1">
      <alignment/>
    </xf>
    <xf numFmtId="0" fontId="5" fillId="0" borderId="0" xfId="0" applyFont="1" applyFill="1" applyAlignment="1">
      <alignment horizontal="left"/>
    </xf>
    <xf numFmtId="0" fontId="5" fillId="0" borderId="0" xfId="0" applyFont="1" applyAlignment="1">
      <alignment horizontal="left"/>
    </xf>
    <xf numFmtId="0" fontId="5" fillId="0" borderId="0" xfId="0" applyNumberFormat="1" applyFont="1" applyFill="1" applyAlignment="1">
      <alignment horizontal="center"/>
    </xf>
    <xf numFmtId="0" fontId="5" fillId="0" borderId="0" xfId="0" applyFont="1" applyFill="1" applyBorder="1" applyAlignment="1">
      <alignment/>
    </xf>
    <xf numFmtId="0" fontId="5" fillId="0" borderId="0" xfId="0" applyFont="1" applyBorder="1" applyAlignment="1">
      <alignment/>
    </xf>
    <xf numFmtId="0" fontId="5" fillId="0" borderId="0" xfId="0" applyFont="1" applyFill="1" applyAlignment="1">
      <alignment horizontal="center"/>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Alignment="1">
      <alignment horizontal="right"/>
    </xf>
    <xf numFmtId="0" fontId="5" fillId="0" borderId="0" xfId="0" applyFont="1" applyFill="1" applyBorder="1" applyAlignment="1">
      <alignment/>
    </xf>
    <xf numFmtId="0" fontId="5" fillId="0" borderId="0" xfId="0" applyFont="1" applyFill="1" applyBorder="1" applyAlignment="1">
      <alignment horizontal="center" wrapText="1"/>
    </xf>
    <xf numFmtId="0" fontId="5" fillId="0" borderId="13" xfId="0" applyFont="1" applyFill="1" applyBorder="1" applyAlignment="1">
      <alignment/>
    </xf>
    <xf numFmtId="3" fontId="3" fillId="0" borderId="0" xfId="0" applyNumberFormat="1" applyFont="1" applyFill="1" applyBorder="1" applyAlignment="1">
      <alignment/>
    </xf>
    <xf numFmtId="0" fontId="3" fillId="0" borderId="12" xfId="0" applyFont="1" applyFill="1" applyBorder="1" applyAlignment="1">
      <alignment/>
    </xf>
    <xf numFmtId="0" fontId="4" fillId="0" borderId="0" xfId="0" applyFont="1" applyAlignment="1">
      <alignment/>
    </xf>
    <xf numFmtId="0" fontId="8" fillId="0" borderId="15" xfId="0" applyFont="1" applyFill="1" applyBorder="1" applyAlignment="1">
      <alignment/>
    </xf>
    <xf numFmtId="0" fontId="5" fillId="0" borderId="14" xfId="0" applyNumberFormat="1" applyFont="1" applyFill="1" applyBorder="1" applyAlignment="1">
      <alignment horizontal="left"/>
    </xf>
    <xf numFmtId="0" fontId="10" fillId="0" borderId="0" xfId="0" applyNumberFormat="1" applyFont="1" applyFill="1" applyBorder="1" applyAlignment="1">
      <alignment horizontal="center"/>
    </xf>
    <xf numFmtId="0" fontId="5" fillId="0" borderId="0" xfId="0" applyFont="1" applyBorder="1" applyAlignment="1">
      <alignment horizontal="center"/>
    </xf>
    <xf numFmtId="0" fontId="5" fillId="0" borderId="14" xfId="0" applyNumberFormat="1" applyFont="1" applyFill="1" applyBorder="1" applyAlignment="1">
      <alignment horizontal="center"/>
    </xf>
    <xf numFmtId="0" fontId="10" fillId="0" borderId="0" xfId="0" applyNumberFormat="1" applyFont="1" applyFill="1" applyAlignment="1">
      <alignment horizontal="center"/>
    </xf>
    <xf numFmtId="0" fontId="5" fillId="0" borderId="12" xfId="0" applyFont="1" applyFill="1" applyBorder="1" applyAlignment="1">
      <alignment horizontal="center"/>
    </xf>
    <xf numFmtId="0" fontId="5" fillId="0" borderId="0" xfId="0" applyNumberFormat="1" applyFont="1" applyFill="1" applyBorder="1" applyAlignment="1">
      <alignment horizontal="center"/>
    </xf>
    <xf numFmtId="0" fontId="5" fillId="0" borderId="14" xfId="0" applyFont="1" applyFill="1" applyBorder="1" applyAlignment="1">
      <alignment/>
    </xf>
    <xf numFmtId="0" fontId="5" fillId="0" borderId="0" xfId="0" applyFont="1" applyFill="1" applyBorder="1" applyAlignment="1">
      <alignment horizontal="center"/>
    </xf>
    <xf numFmtId="0" fontId="3" fillId="0" borderId="0" xfId="0" applyFont="1" applyFill="1" applyAlignment="1">
      <alignment/>
    </xf>
    <xf numFmtId="3" fontId="3" fillId="0" borderId="0" xfId="0" applyNumberFormat="1" applyFont="1" applyFill="1" applyBorder="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0" fontId="6" fillId="0" borderId="0" xfId="0" applyFont="1" applyAlignment="1">
      <alignment/>
    </xf>
    <xf numFmtId="0" fontId="15" fillId="0" borderId="0" xfId="0" applyFont="1" applyAlignment="1">
      <alignment horizontal="center"/>
    </xf>
    <xf numFmtId="0" fontId="6" fillId="0" borderId="0" xfId="0" applyFont="1" applyFill="1" applyAlignment="1">
      <alignment/>
    </xf>
    <xf numFmtId="3" fontId="5" fillId="0" borderId="0" xfId="0" applyNumberFormat="1" applyFont="1" applyFill="1" applyBorder="1" applyAlignment="1">
      <alignment horizontal="right"/>
    </xf>
    <xf numFmtId="0" fontId="13" fillId="0" borderId="0" xfId="0" applyFont="1" applyFill="1" applyBorder="1" applyAlignment="1">
      <alignment horizontal="left"/>
    </xf>
    <xf numFmtId="0" fontId="10" fillId="0" borderId="0" xfId="0" applyFont="1" applyFill="1" applyBorder="1" applyAlignment="1">
      <alignment/>
    </xf>
    <xf numFmtId="0" fontId="3" fillId="0" borderId="0" xfId="0" applyFont="1" applyFill="1" applyBorder="1" applyAlignment="1">
      <alignment horizontal="center" wrapText="1"/>
    </xf>
    <xf numFmtId="0" fontId="0" fillId="0" borderId="0" xfId="0" applyBorder="1" applyAlignment="1">
      <alignment/>
    </xf>
    <xf numFmtId="3" fontId="3" fillId="0" borderId="12" xfId="0" applyNumberFormat="1" applyFont="1" applyFill="1" applyBorder="1" applyAlignment="1">
      <alignment/>
    </xf>
    <xf numFmtId="164" fontId="3" fillId="0" borderId="0" xfId="42" applyNumberFormat="1" applyFont="1" applyFill="1" applyAlignment="1">
      <alignment/>
    </xf>
    <xf numFmtId="0" fontId="5" fillId="0" borderId="14" xfId="0" applyFont="1" applyFill="1" applyBorder="1" applyAlignment="1">
      <alignment horizontal="center"/>
    </xf>
    <xf numFmtId="0" fontId="0" fillId="0" borderId="0" xfId="0" applyNumberFormat="1" applyFont="1" applyFill="1" applyBorder="1" applyAlignment="1">
      <alignment horizontal="left"/>
    </xf>
    <xf numFmtId="37" fontId="9"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applyAlignment="1">
      <alignment/>
    </xf>
    <xf numFmtId="0" fontId="4" fillId="0" borderId="0" xfId="0" applyFont="1" applyFill="1" applyAlignment="1">
      <alignment/>
    </xf>
    <xf numFmtId="0" fontId="2" fillId="0" borderId="0" xfId="0" applyFont="1" applyAlignment="1">
      <alignment/>
    </xf>
    <xf numFmtId="0" fontId="0" fillId="0" borderId="0" xfId="0" applyAlignment="1">
      <alignment horizontal="lef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ill="1" applyBorder="1" applyAlignment="1">
      <alignment wrapText="1"/>
    </xf>
    <xf numFmtId="164" fontId="0" fillId="0" borderId="0" xfId="42" applyNumberFormat="1" applyFont="1" applyFill="1" applyAlignment="1">
      <alignment/>
    </xf>
    <xf numFmtId="0" fontId="4" fillId="0" borderId="0" xfId="0" applyFont="1" applyFill="1" applyBorder="1" applyAlignment="1">
      <alignment/>
    </xf>
    <xf numFmtId="164" fontId="0" fillId="0" borderId="0" xfId="0" applyNumberFormat="1" applyAlignment="1">
      <alignment/>
    </xf>
    <xf numFmtId="0" fontId="0" fillId="0" borderId="0" xfId="0" applyFill="1" applyAlignment="1">
      <alignment horizontal="left"/>
    </xf>
    <xf numFmtId="0" fontId="2" fillId="0" borderId="0" xfId="0" applyFont="1" applyFill="1" applyAlignment="1">
      <alignment horizontal="center"/>
    </xf>
    <xf numFmtId="0" fontId="0" fillId="0" borderId="0" xfId="0" applyFill="1" applyAlignment="1">
      <alignment/>
    </xf>
    <xf numFmtId="0" fontId="3" fillId="0" borderId="13" xfId="0" applyFont="1" applyFill="1" applyBorder="1" applyAlignment="1">
      <alignment/>
    </xf>
    <xf numFmtId="0" fontId="0" fillId="0" borderId="0" xfId="0" applyBorder="1" applyAlignment="1">
      <alignment horizontal="center"/>
    </xf>
    <xf numFmtId="164" fontId="0" fillId="0" borderId="0" xfId="42" applyNumberFormat="1" applyFont="1" applyFill="1" applyAlignment="1">
      <alignment/>
    </xf>
    <xf numFmtId="0" fontId="0" fillId="0" borderId="0" xfId="0" applyFont="1" applyFill="1" applyAlignment="1">
      <alignment/>
    </xf>
    <xf numFmtId="164" fontId="5" fillId="0" borderId="0" xfId="42" applyNumberFormat="1" applyFont="1" applyFill="1" applyAlignment="1">
      <alignment/>
    </xf>
    <xf numFmtId="164" fontId="3" fillId="0" borderId="0" xfId="42" applyNumberFormat="1" applyFont="1" applyFill="1" applyAlignment="1">
      <alignment/>
    </xf>
    <xf numFmtId="0" fontId="2" fillId="0" borderId="0" xfId="0" applyFont="1" applyAlignment="1">
      <alignment horizontal="center"/>
    </xf>
    <xf numFmtId="0" fontId="0" fillId="0" borderId="0" xfId="0" applyFill="1" applyAlignment="1">
      <alignment horizontal="center"/>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Border="1" applyAlignment="1">
      <alignment/>
    </xf>
    <xf numFmtId="3" fontId="3" fillId="0" borderId="13" xfId="0" applyNumberFormat="1" applyFont="1" applyFill="1" applyBorder="1" applyAlignment="1">
      <alignment/>
    </xf>
    <xf numFmtId="3" fontId="3" fillId="0" borderId="0" xfId="0" applyNumberFormat="1" applyFont="1" applyFill="1" applyAlignment="1">
      <alignment/>
    </xf>
    <xf numFmtId="3" fontId="8" fillId="0" borderId="15" xfId="0" applyNumberFormat="1" applyFont="1" applyFill="1" applyBorder="1" applyAlignment="1">
      <alignment/>
    </xf>
    <xf numFmtId="0" fontId="3" fillId="0" borderId="12" xfId="0" applyNumberFormat="1" applyFont="1" applyFill="1" applyBorder="1" applyAlignment="1">
      <alignment horizontal="left"/>
    </xf>
    <xf numFmtId="0" fontId="3" fillId="0" borderId="0" xfId="0" applyNumberFormat="1" applyFont="1" applyFill="1" applyAlignment="1">
      <alignment horizontal="left"/>
    </xf>
    <xf numFmtId="0" fontId="19" fillId="0" borderId="0" xfId="0" applyNumberFormat="1" applyFont="1" applyFill="1" applyAlignment="1">
      <alignment horizontal="left"/>
    </xf>
    <xf numFmtId="0" fontId="3" fillId="0" borderId="12" xfId="0" applyFont="1" applyFill="1" applyBorder="1" applyAlignment="1">
      <alignment/>
    </xf>
    <xf numFmtId="0" fontId="3" fillId="0" borderId="0" xfId="0" applyNumberFormat="1" applyFont="1" applyFill="1" applyAlignment="1">
      <alignment horizontal="right"/>
    </xf>
    <xf numFmtId="0" fontId="0" fillId="0" borderId="0" xfId="0" applyFont="1" applyFill="1" applyAlignment="1">
      <alignment horizontal="center"/>
    </xf>
    <xf numFmtId="0" fontId="0" fillId="0" borderId="0" xfId="0" applyFont="1" applyAlignment="1">
      <alignment/>
    </xf>
    <xf numFmtId="164" fontId="0" fillId="0" borderId="0" xfId="42" applyNumberFormat="1" applyFont="1" applyFill="1" applyBorder="1" applyAlignment="1">
      <alignment/>
    </xf>
    <xf numFmtId="0" fontId="0" fillId="0" borderId="0" xfId="0" applyFont="1" applyFill="1" applyAlignment="1">
      <alignment horizontal="center" vertical="top"/>
    </xf>
    <xf numFmtId="164" fontId="0" fillId="0" borderId="0" xfId="42" applyNumberFormat="1" applyFont="1" applyAlignment="1">
      <alignment/>
    </xf>
    <xf numFmtId="0" fontId="14" fillId="0" borderId="0" xfId="0" applyFont="1" applyFill="1" applyAlignment="1">
      <alignment vertical="center" wrapText="1"/>
    </xf>
    <xf numFmtId="0" fontId="3" fillId="0" borderId="13" xfId="0" applyFont="1" applyFill="1" applyBorder="1" applyAlignment="1">
      <alignment horizontal="center"/>
    </xf>
    <xf numFmtId="0" fontId="8" fillId="0" borderId="15" xfId="0" applyNumberFormat="1" applyFont="1" applyFill="1" applyBorder="1" applyAlignment="1">
      <alignment/>
    </xf>
    <xf numFmtId="0" fontId="8" fillId="0" borderId="0" xfId="0" applyNumberFormat="1" applyFont="1" applyFill="1" applyBorder="1" applyAlignment="1">
      <alignment/>
    </xf>
    <xf numFmtId="0" fontId="5" fillId="0" borderId="14" xfId="0" applyFont="1" applyFill="1" applyBorder="1" applyAlignment="1">
      <alignment/>
    </xf>
    <xf numFmtId="0" fontId="2" fillId="0" borderId="0" xfId="0" applyFont="1" applyAlignment="1">
      <alignment/>
    </xf>
    <xf numFmtId="0" fontId="0" fillId="0" borderId="0" xfId="0" applyFill="1" applyAlignment="1">
      <alignment horizontal="left" vertical="center" wrapText="1"/>
    </xf>
    <xf numFmtId="0" fontId="0" fillId="35" borderId="0" xfId="0" applyFill="1" applyAlignment="1">
      <alignment/>
    </xf>
    <xf numFmtId="0" fontId="20" fillId="0" borderId="0" xfId="0" applyNumberFormat="1" applyFont="1" applyFill="1" applyBorder="1" applyAlignment="1">
      <alignment horizontal="center"/>
    </xf>
    <xf numFmtId="0" fontId="20" fillId="0" borderId="0" xfId="0" applyNumberFormat="1" applyFont="1" applyFill="1" applyBorder="1" applyAlignment="1">
      <alignment horizontal="left"/>
    </xf>
    <xf numFmtId="0" fontId="23" fillId="0" borderId="0" xfId="0" applyFont="1" applyFill="1" applyBorder="1" applyAlignment="1">
      <alignment/>
    </xf>
    <xf numFmtId="0" fontId="25" fillId="0" borderId="0" xfId="0" applyNumberFormat="1" applyFont="1" applyFill="1" applyBorder="1" applyAlignment="1">
      <alignment horizontal="center"/>
    </xf>
    <xf numFmtId="0" fontId="26" fillId="0" borderId="0" xfId="0" applyNumberFormat="1" applyFont="1" applyFill="1" applyAlignment="1">
      <alignment horizontal="center"/>
    </xf>
    <xf numFmtId="0" fontId="0" fillId="0" borderId="0" xfId="0" applyFont="1" applyFill="1" applyAlignment="1">
      <alignment horizontal="left"/>
    </xf>
    <xf numFmtId="0" fontId="2" fillId="0" borderId="0" xfId="0" applyFont="1" applyFill="1" applyAlignment="1">
      <alignment/>
    </xf>
    <xf numFmtId="164" fontId="0" fillId="0" borderId="0" xfId="42" applyNumberFormat="1" applyFill="1" applyAlignment="1">
      <alignment/>
    </xf>
    <xf numFmtId="0" fontId="5" fillId="0" borderId="0" xfId="0" applyNumberFormat="1" applyFont="1" applyFill="1" applyBorder="1" applyAlignment="1">
      <alignment horizontal="left"/>
    </xf>
    <xf numFmtId="0" fontId="16" fillId="0" borderId="0" xfId="0" applyFont="1" applyFill="1" applyAlignment="1">
      <alignment/>
    </xf>
    <xf numFmtId="0" fontId="12" fillId="0" borderId="0" xfId="0" applyFont="1" applyFill="1" applyAlignment="1">
      <alignment vertical="center" wrapText="1"/>
    </xf>
    <xf numFmtId="0" fontId="0" fillId="0" borderId="0" xfId="0" applyFont="1" applyAlignment="1">
      <alignment horizontal="right"/>
    </xf>
    <xf numFmtId="0" fontId="5" fillId="0" borderId="16" xfId="0" applyNumberFormat="1" applyFont="1" applyFill="1" applyBorder="1" applyAlignment="1">
      <alignment horizontal="center"/>
    </xf>
    <xf numFmtId="0" fontId="5" fillId="0" borderId="17" xfId="0" applyNumberFormat="1" applyFont="1" applyFill="1" applyBorder="1" applyAlignment="1">
      <alignment horizontal="center"/>
    </xf>
    <xf numFmtId="0" fontId="5" fillId="0" borderId="9" xfId="0" applyNumberFormat="1" applyFont="1" applyFill="1" applyBorder="1" applyAlignment="1">
      <alignment horizontal="left"/>
    </xf>
    <xf numFmtId="0" fontId="5" fillId="0" borderId="9" xfId="0" applyFont="1" applyFill="1" applyBorder="1" applyAlignment="1">
      <alignment/>
    </xf>
    <xf numFmtId="0" fontId="5" fillId="0" borderId="18" xfId="0" applyNumberFormat="1" applyFont="1" applyFill="1" applyBorder="1" applyAlignment="1">
      <alignment/>
    </xf>
    <xf numFmtId="0" fontId="5" fillId="0" borderId="19" xfId="0" applyNumberFormat="1" applyFont="1" applyFill="1" applyBorder="1" applyAlignment="1">
      <alignment horizontal="left"/>
    </xf>
    <xf numFmtId="3" fontId="5" fillId="0" borderId="0" xfId="0" applyNumberFormat="1" applyFont="1" applyFill="1" applyBorder="1" applyAlignment="1">
      <alignment/>
    </xf>
    <xf numFmtId="3" fontId="5" fillId="0" borderId="0"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0" xfId="0" applyNumberFormat="1" applyFont="1" applyFill="1" applyBorder="1" applyAlignment="1">
      <alignment/>
    </xf>
    <xf numFmtId="0" fontId="5" fillId="0" borderId="9" xfId="0" applyFont="1" applyFill="1" applyBorder="1" applyAlignment="1">
      <alignment/>
    </xf>
    <xf numFmtId="3" fontId="5" fillId="0" borderId="0" xfId="0" applyNumberFormat="1" applyFont="1" applyFill="1" applyAlignment="1">
      <alignment/>
    </xf>
    <xf numFmtId="0" fontId="5" fillId="0" borderId="0" xfId="0" applyFont="1" applyFill="1" applyBorder="1" applyAlignment="1">
      <alignment horizontal="left" wrapText="1"/>
    </xf>
    <xf numFmtId="3" fontId="5" fillId="0" borderId="9" xfId="0" applyNumberFormat="1" applyFont="1" applyFill="1" applyBorder="1" applyAlignment="1">
      <alignment horizontal="center"/>
    </xf>
    <xf numFmtId="0" fontId="5" fillId="0" borderId="18" xfId="0" applyFont="1" applyFill="1" applyBorder="1" applyAlignment="1">
      <alignment/>
    </xf>
    <xf numFmtId="0" fontId="0" fillId="0" borderId="0" xfId="0" applyFont="1" applyAlignment="1">
      <alignment horizontal="right"/>
    </xf>
    <xf numFmtId="0" fontId="6" fillId="0" borderId="0" xfId="0" applyFont="1" applyFill="1" applyAlignment="1">
      <alignment horizontal="center"/>
    </xf>
    <xf numFmtId="0" fontId="0"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horizontal="left" wrapText="1"/>
    </xf>
    <xf numFmtId="167" fontId="0" fillId="0" borderId="0" xfId="72" applyNumberFormat="1" applyFont="1" applyFill="1" applyAlignment="1">
      <alignment horizontal="center" wrapText="1"/>
    </xf>
    <xf numFmtId="0" fontId="0" fillId="0" borderId="0" xfId="0" applyFont="1" applyAlignment="1">
      <alignment horizontal="left" wrapText="1"/>
    </xf>
    <xf numFmtId="37" fontId="0" fillId="0" borderId="0" xfId="0" applyNumberFormat="1" applyFont="1" applyAlignment="1">
      <alignment horizontal="right" wrapText="1"/>
    </xf>
    <xf numFmtId="0" fontId="0" fillId="0" borderId="0" xfId="0" applyFont="1" applyAlignment="1">
      <alignment horizontal="right" wrapText="1"/>
    </xf>
    <xf numFmtId="0" fontId="0" fillId="0" borderId="0" xfId="0" applyFont="1" applyAlignment="1">
      <alignment horizontal="left" vertical="center" wrapText="1"/>
    </xf>
    <xf numFmtId="37" fontId="0" fillId="0" borderId="0" xfId="0" applyNumberFormat="1" applyFont="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right"/>
    </xf>
    <xf numFmtId="0" fontId="4" fillId="0" borderId="0" xfId="0" applyFont="1" applyFill="1" applyAlignment="1">
      <alignment/>
    </xf>
    <xf numFmtId="0" fontId="0" fillId="0" borderId="0" xfId="0" applyNumberFormat="1" applyFont="1" applyFill="1" applyBorder="1" applyAlignment="1">
      <alignment horizontal="left"/>
    </xf>
    <xf numFmtId="0" fontId="0" fillId="0" borderId="0" xfId="0" applyFont="1" applyFill="1" applyAlignment="1">
      <alignment horizontal="right"/>
    </xf>
    <xf numFmtId="0" fontId="0" fillId="0" borderId="0" xfId="0" applyFont="1" applyAlignment="1">
      <alignment horizontal="center"/>
    </xf>
    <xf numFmtId="37" fontId="0" fillId="0" borderId="0" xfId="0" applyNumberFormat="1" applyFont="1" applyFill="1" applyAlignment="1">
      <alignment horizontal="right"/>
    </xf>
    <xf numFmtId="37" fontId="2" fillId="0" borderId="0" xfId="0" applyNumberFormat="1" applyFont="1" applyFill="1" applyAlignment="1">
      <alignment/>
    </xf>
    <xf numFmtId="37"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0" fontId="0" fillId="0" borderId="20" xfId="0" applyBorder="1" applyAlignment="1">
      <alignment/>
    </xf>
    <xf numFmtId="0" fontId="20" fillId="0" borderId="0" xfId="0" applyFont="1" applyAlignment="1">
      <alignment horizontal="center"/>
    </xf>
    <xf numFmtId="0" fontId="4" fillId="0" borderId="0" xfId="0" applyFont="1" applyAlignment="1">
      <alignment/>
    </xf>
    <xf numFmtId="0" fontId="0" fillId="0" borderId="0" xfId="63">
      <alignment/>
      <protection/>
    </xf>
    <xf numFmtId="0" fontId="0" fillId="0" borderId="0" xfId="63" applyAlignment="1">
      <alignment horizontal="center"/>
      <protection/>
    </xf>
    <xf numFmtId="0" fontId="0" fillId="0" borderId="0" xfId="63" applyFill="1" applyBorder="1">
      <alignment/>
      <protection/>
    </xf>
    <xf numFmtId="0" fontId="5" fillId="0" borderId="17" xfId="0" applyFont="1" applyFill="1" applyBorder="1" applyAlignment="1">
      <alignment/>
    </xf>
    <xf numFmtId="0" fontId="5" fillId="0" borderId="0" xfId="69" applyNumberFormat="1" applyFont="1" applyFill="1" applyAlignment="1" applyProtection="1">
      <alignment/>
      <protection locked="0"/>
    </xf>
    <xf numFmtId="169" fontId="5" fillId="0" borderId="0" xfId="69" applyFont="1" applyFill="1" applyAlignment="1" applyProtection="1">
      <alignment/>
      <protection locked="0"/>
    </xf>
    <xf numFmtId="0" fontId="11" fillId="0" borderId="0" xfId="0" applyFont="1" applyFill="1" applyBorder="1" applyAlignment="1">
      <alignment/>
    </xf>
    <xf numFmtId="0" fontId="2" fillId="0" borderId="0" xfId="63" applyFont="1">
      <alignment/>
      <protection/>
    </xf>
    <xf numFmtId="0" fontId="2" fillId="0" borderId="0" xfId="63" applyFont="1" applyAlignment="1" quotePrefix="1">
      <alignment horizontal="center"/>
      <protection/>
    </xf>
    <xf numFmtId="0" fontId="0" fillId="0" borderId="0" xfId="63" applyFont="1">
      <alignment/>
      <protection/>
    </xf>
    <xf numFmtId="0" fontId="2" fillId="0" borderId="0" xfId="63" applyFont="1" applyAlignment="1">
      <alignment horizontal="center"/>
      <protection/>
    </xf>
    <xf numFmtId="0" fontId="0" fillId="0" borderId="14" xfId="63" applyBorder="1">
      <alignment/>
      <protection/>
    </xf>
    <xf numFmtId="0" fontId="2" fillId="0" borderId="14" xfId="63" applyFont="1" applyBorder="1" applyAlignment="1" quotePrefix="1">
      <alignment horizontal="center"/>
      <protection/>
    </xf>
    <xf numFmtId="10" fontId="0" fillId="0" borderId="0" xfId="73" applyNumberFormat="1" applyFont="1" applyAlignment="1">
      <alignment horizontal="center"/>
    </xf>
    <xf numFmtId="0" fontId="27" fillId="0" borderId="0" xfId="63" applyFont="1" applyAlignment="1">
      <alignment horizontal="center"/>
      <protection/>
    </xf>
    <xf numFmtId="0" fontId="17" fillId="0" borderId="20" xfId="63" applyFont="1" applyBorder="1" applyAlignment="1">
      <alignment horizontal="center"/>
      <protection/>
    </xf>
    <xf numFmtId="0" fontId="0" fillId="0" borderId="20" xfId="63" applyBorder="1" applyAlignment="1">
      <alignment horizontal="center"/>
      <protection/>
    </xf>
    <xf numFmtId="0" fontId="0" fillId="0" borderId="0" xfId="63" applyBorder="1" applyAlignment="1">
      <alignment horizontal="center" vertical="center" wrapText="1"/>
      <protection/>
    </xf>
    <xf numFmtId="0" fontId="0" fillId="0" borderId="20" xfId="63" applyFont="1" applyBorder="1" applyAlignment="1">
      <alignment horizontal="center" vertical="center" wrapText="1"/>
      <protection/>
    </xf>
    <xf numFmtId="3" fontId="29" fillId="0" borderId="0" xfId="63" applyNumberFormat="1" applyFont="1" applyFill="1" applyAlignment="1">
      <alignment horizontal="center" vertical="center"/>
      <protection/>
    </xf>
    <xf numFmtId="10" fontId="0" fillId="0" borderId="0" xfId="73" applyNumberFormat="1" applyFont="1" applyBorder="1" applyAlignment="1">
      <alignment/>
    </xf>
    <xf numFmtId="10" fontId="0" fillId="0" borderId="20" xfId="73" applyNumberFormat="1" applyFont="1" applyBorder="1" applyAlignment="1">
      <alignment/>
    </xf>
    <xf numFmtId="0" fontId="0" fillId="0" borderId="0" xfId="63" applyAlignment="1">
      <alignment/>
      <protection/>
    </xf>
    <xf numFmtId="0" fontId="2" fillId="0" borderId="0" xfId="63" applyFont="1" applyAlignment="1">
      <alignment/>
      <protection/>
    </xf>
    <xf numFmtId="0" fontId="0" fillId="0" borderId="0" xfId="63" applyFont="1" applyAlignment="1">
      <alignment horizontal="center"/>
      <protection/>
    </xf>
    <xf numFmtId="0" fontId="0" fillId="0" borderId="0" xfId="63" applyFill="1">
      <alignment/>
      <protection/>
    </xf>
    <xf numFmtId="44" fontId="3" fillId="0" borderId="0" xfId="63" applyNumberFormat="1" applyFont="1" applyBorder="1">
      <alignment/>
      <protection/>
    </xf>
    <xf numFmtId="0" fontId="0" fillId="0" borderId="0" xfId="63" applyFont="1" applyBorder="1" applyAlignment="1">
      <alignment horizontal="center"/>
      <protection/>
    </xf>
    <xf numFmtId="0" fontId="0" fillId="0" borderId="21" xfId="63" applyBorder="1" applyAlignment="1">
      <alignment horizontal="center"/>
      <protection/>
    </xf>
    <xf numFmtId="0" fontId="0" fillId="0" borderId="0" xfId="63" applyBorder="1" applyAlignment="1">
      <alignment horizontal="center" wrapText="1"/>
      <protection/>
    </xf>
    <xf numFmtId="0" fontId="0" fillId="0" borderId="0" xfId="63" applyFill="1" applyAlignment="1">
      <alignment horizontal="center"/>
      <protection/>
    </xf>
    <xf numFmtId="0" fontId="31" fillId="0" borderId="0" xfId="63" applyFont="1" applyFill="1" applyAlignment="1">
      <alignment horizontal="center"/>
      <protection/>
    </xf>
    <xf numFmtId="0" fontId="0" fillId="0" borderId="0" xfId="63" applyAlignment="1">
      <alignment vertical="top"/>
      <protection/>
    </xf>
    <xf numFmtId="0" fontId="32" fillId="0" borderId="0" xfId="63" applyFont="1" applyAlignment="1">
      <alignment vertical="top"/>
      <protection/>
    </xf>
    <xf numFmtId="0" fontId="0" fillId="0" borderId="0" xfId="63" applyFill="1" applyAlignment="1">
      <alignment/>
      <protection/>
    </xf>
    <xf numFmtId="0" fontId="0" fillId="0" borderId="0" xfId="63" applyAlignment="1">
      <alignment horizontal="left" vertical="top"/>
      <protection/>
    </xf>
    <xf numFmtId="0" fontId="32" fillId="0" borderId="0" xfId="63" applyFont="1" applyAlignment="1">
      <alignment horizontal="left" vertical="top"/>
      <protection/>
    </xf>
    <xf numFmtId="10" fontId="0" fillId="0" borderId="0" xfId="73" applyNumberFormat="1" applyFont="1" applyBorder="1" applyAlignment="1">
      <alignment horizontal="center"/>
    </xf>
    <xf numFmtId="10" fontId="0" fillId="0" borderId="0" xfId="73" applyNumberFormat="1" applyFont="1" applyFill="1" applyBorder="1" applyAlignment="1">
      <alignment horizontal="center"/>
    </xf>
    <xf numFmtId="0" fontId="0" fillId="0" borderId="0" xfId="63" applyFill="1" applyBorder="1" applyAlignment="1">
      <alignment/>
      <protection/>
    </xf>
    <xf numFmtId="164" fontId="0" fillId="0" borderId="0" xfId="63" applyNumberFormat="1" applyFill="1" applyAlignment="1">
      <alignment/>
      <protection/>
    </xf>
    <xf numFmtId="164" fontId="0" fillId="0" borderId="0" xfId="63" applyNumberFormat="1" applyFill="1" applyBorder="1" applyAlignment="1">
      <alignment/>
      <protection/>
    </xf>
    <xf numFmtId="164" fontId="0" fillId="0" borderId="0" xfId="44" applyNumberFormat="1" applyFont="1" applyAlignment="1">
      <alignment/>
    </xf>
    <xf numFmtId="164" fontId="0" fillId="0" borderId="0" xfId="44" applyNumberFormat="1" applyFont="1" applyFill="1" applyBorder="1" applyAlignment="1">
      <alignment/>
    </xf>
    <xf numFmtId="164" fontId="0" fillId="0" borderId="0" xfId="44" applyNumberFormat="1" applyFont="1" applyFill="1" applyAlignment="1">
      <alignment/>
    </xf>
    <xf numFmtId="164" fontId="0" fillId="0" borderId="0" xfId="63" applyNumberFormat="1" applyFill="1" applyBorder="1">
      <alignment/>
      <protection/>
    </xf>
    <xf numFmtId="164" fontId="0" fillId="0" borderId="0" xfId="44" applyNumberFormat="1" applyFont="1" applyFill="1" applyBorder="1" applyAlignment="1">
      <alignment/>
    </xf>
    <xf numFmtId="37" fontId="0" fillId="0" borderId="0" xfId="44" applyNumberFormat="1" applyFont="1" applyFill="1" applyBorder="1" applyAlignment="1">
      <alignment/>
    </xf>
    <xf numFmtId="37" fontId="0" fillId="0" borderId="0" xfId="44" applyNumberFormat="1" applyFont="1" applyFill="1" applyAlignment="1">
      <alignment/>
    </xf>
    <xf numFmtId="0" fontId="0" fillId="0" borderId="0" xfId="63" applyBorder="1">
      <alignment/>
      <protection/>
    </xf>
    <xf numFmtId="0" fontId="0" fillId="0" borderId="0" xfId="63" applyBorder="1" applyAlignment="1">
      <alignment horizontal="center"/>
      <protection/>
    </xf>
    <xf numFmtId="0" fontId="0" fillId="0" borderId="22" xfId="63" applyBorder="1">
      <alignment/>
      <protection/>
    </xf>
    <xf numFmtId="0" fontId="17" fillId="0" borderId="14" xfId="63" applyFont="1" applyBorder="1">
      <alignment/>
      <protection/>
    </xf>
    <xf numFmtId="0" fontId="17" fillId="0" borderId="14" xfId="63" applyFont="1" applyBorder="1" applyAlignment="1">
      <alignment horizontal="center"/>
      <protection/>
    </xf>
    <xf numFmtId="0" fontId="17" fillId="0" borderId="14" xfId="63" applyFont="1" applyBorder="1" applyAlignment="1">
      <alignment horizontal="left"/>
      <protection/>
    </xf>
    <xf numFmtId="0" fontId="17" fillId="0" borderId="23" xfId="63" applyFont="1" applyBorder="1" applyAlignment="1">
      <alignment horizontal="left"/>
      <protection/>
    </xf>
    <xf numFmtId="0" fontId="0" fillId="0" borderId="24" xfId="63" applyBorder="1">
      <alignment/>
      <protection/>
    </xf>
    <xf numFmtId="0" fontId="17" fillId="0" borderId="0" xfId="63" applyFont="1" applyBorder="1">
      <alignment/>
      <protection/>
    </xf>
    <xf numFmtId="0" fontId="17" fillId="0" borderId="0" xfId="63" applyFont="1" applyBorder="1" applyAlignment="1">
      <alignment horizontal="center"/>
      <protection/>
    </xf>
    <xf numFmtId="0" fontId="17" fillId="0" borderId="24" xfId="63" applyFont="1" applyBorder="1">
      <alignment/>
      <protection/>
    </xf>
    <xf numFmtId="0" fontId="17" fillId="0" borderId="25" xfId="63" applyFont="1" applyBorder="1" applyAlignment="1">
      <alignment horizontal="center"/>
      <protection/>
    </xf>
    <xf numFmtId="0" fontId="17" fillId="0" borderId="0" xfId="63" applyFont="1" applyBorder="1" applyAlignment="1">
      <alignment horizontal="left"/>
      <protection/>
    </xf>
    <xf numFmtId="0" fontId="17" fillId="0" borderId="25" xfId="63" applyFont="1" applyBorder="1" applyAlignment="1">
      <alignment horizontal="left"/>
      <protection/>
    </xf>
    <xf numFmtId="0" fontId="0" fillId="0" borderId="26" xfId="63" applyBorder="1">
      <alignment/>
      <protection/>
    </xf>
    <xf numFmtId="0" fontId="17" fillId="0" borderId="12" xfId="63" applyFont="1" applyBorder="1">
      <alignment/>
      <protection/>
    </xf>
    <xf numFmtId="0" fontId="17" fillId="0" borderId="12" xfId="63" applyFont="1" applyBorder="1" applyAlignment="1">
      <alignment horizontal="center"/>
      <protection/>
    </xf>
    <xf numFmtId="0" fontId="17" fillId="0" borderId="12" xfId="63" applyFont="1" applyBorder="1" applyAlignment="1">
      <alignment horizontal="left"/>
      <protection/>
    </xf>
    <xf numFmtId="0" fontId="17" fillId="0" borderId="26" xfId="63" applyFont="1" applyBorder="1">
      <alignment/>
      <protection/>
    </xf>
    <xf numFmtId="0" fontId="17" fillId="0" borderId="27" xfId="63" applyFont="1" applyBorder="1" applyAlignment="1">
      <alignment horizontal="left"/>
      <protection/>
    </xf>
    <xf numFmtId="0" fontId="0" fillId="0" borderId="20" xfId="63" applyFill="1" applyBorder="1" applyAlignment="1">
      <alignment horizontal="center"/>
      <protection/>
    </xf>
    <xf numFmtId="0" fontId="19" fillId="0" borderId="0" xfId="63" applyFont="1">
      <alignment/>
      <protection/>
    </xf>
    <xf numFmtId="0" fontId="0" fillId="0" borderId="0" xfId="63" applyAlignment="1" quotePrefix="1">
      <alignment horizontal="center"/>
      <protection/>
    </xf>
    <xf numFmtId="166" fontId="0" fillId="0" borderId="0" xfId="63" applyNumberFormat="1" applyBorder="1">
      <alignment/>
      <protection/>
    </xf>
    <xf numFmtId="166" fontId="0" fillId="0" borderId="20" xfId="63" applyNumberFormat="1" applyBorder="1">
      <alignment/>
      <protection/>
    </xf>
    <xf numFmtId="0" fontId="0" fillId="0" borderId="0" xfId="63" applyBorder="1" applyAlignment="1">
      <alignment horizontal="center" vertical="top" wrapText="1"/>
      <protection/>
    </xf>
    <xf numFmtId="14" fontId="0" fillId="0" borderId="0" xfId="63" applyNumberFormat="1" applyFill="1" applyBorder="1" applyAlignment="1">
      <alignment horizontal="center" vertical="center" wrapText="1"/>
      <protection/>
    </xf>
    <xf numFmtId="0" fontId="27" fillId="0" borderId="0" xfId="63" applyFont="1" applyBorder="1" applyAlignment="1">
      <alignment horizontal="center" vertical="top" wrapText="1"/>
      <protection/>
    </xf>
    <xf numFmtId="0" fontId="27" fillId="0" borderId="0" xfId="63" applyFont="1" applyBorder="1" applyAlignment="1">
      <alignment horizontal="center" vertical="center" wrapText="1"/>
      <protection/>
    </xf>
    <xf numFmtId="14" fontId="27" fillId="0" borderId="0" xfId="63" applyNumberFormat="1" applyFont="1" applyFill="1" applyBorder="1" applyAlignment="1">
      <alignment horizontal="center" vertical="center" wrapText="1"/>
      <protection/>
    </xf>
    <xf numFmtId="0" fontId="28" fillId="0" borderId="0" xfId="63" applyFont="1" applyBorder="1" applyAlignment="1">
      <alignment horizontal="center" vertical="top"/>
      <protection/>
    </xf>
    <xf numFmtId="0" fontId="35" fillId="0" borderId="0" xfId="67" applyFont="1" applyFill="1" applyAlignment="1">
      <alignment horizontal="center" vertical="top"/>
      <protection/>
    </xf>
    <xf numFmtId="164" fontId="35" fillId="0" borderId="0" xfId="67" applyNumberFormat="1" applyFont="1" applyFill="1" applyAlignment="1">
      <alignment horizontal="center"/>
      <protection/>
    </xf>
    <xf numFmtId="0" fontId="35" fillId="0" borderId="0" xfId="67" applyFont="1" applyAlignment="1">
      <alignment horizontal="left" vertical="top"/>
      <protection/>
    </xf>
    <xf numFmtId="0" fontId="35" fillId="0" borderId="0" xfId="67" applyFont="1" applyAlignment="1">
      <alignment vertical="top"/>
      <protection/>
    </xf>
    <xf numFmtId="0" fontId="36" fillId="0" borderId="0" xfId="67" applyFont="1" applyAlignment="1">
      <alignment vertical="top"/>
      <protection/>
    </xf>
    <xf numFmtId="0" fontId="36" fillId="0" borderId="0" xfId="67" applyFont="1" applyFill="1" applyAlignment="1">
      <alignment horizontal="center" vertical="top"/>
      <protection/>
    </xf>
    <xf numFmtId="0" fontId="35" fillId="0" borderId="0" xfId="67" applyFont="1" applyFill="1" applyAlignment="1">
      <alignment horizontal="left" vertical="top"/>
      <protection/>
    </xf>
    <xf numFmtId="0" fontId="35" fillId="0" borderId="0" xfId="67" applyFont="1" applyFill="1" applyAlignment="1">
      <alignment vertical="top"/>
      <protection/>
    </xf>
    <xf numFmtId="0" fontId="38" fillId="0" borderId="0" xfId="67" applyFont="1" applyFill="1" applyAlignment="1">
      <alignment horizontal="center" vertical="top"/>
      <protection/>
    </xf>
    <xf numFmtId="0" fontId="38" fillId="0" borderId="0" xfId="67" applyFont="1" applyFill="1" applyAlignment="1">
      <alignment vertical="top"/>
      <protection/>
    </xf>
    <xf numFmtId="0" fontId="35" fillId="0" borderId="0" xfId="67" applyFont="1" applyFill="1" applyAlignment="1">
      <alignment horizontal="center"/>
      <protection/>
    </xf>
    <xf numFmtId="164" fontId="35" fillId="0" borderId="0" xfId="67" applyNumberFormat="1" applyFont="1" applyFill="1">
      <alignment/>
      <protection/>
    </xf>
    <xf numFmtId="0" fontId="35" fillId="0" borderId="0" xfId="67" applyFont="1" applyFill="1" applyBorder="1" applyAlignment="1">
      <alignment vertical="top"/>
      <protection/>
    </xf>
    <xf numFmtId="0" fontId="37" fillId="0" borderId="0" xfId="67" applyFont="1" applyFill="1" applyBorder="1" applyAlignment="1">
      <alignment vertical="top"/>
      <protection/>
    </xf>
    <xf numFmtId="0" fontId="37" fillId="0" borderId="0" xfId="67" applyNumberFormat="1" applyFont="1" applyFill="1" applyBorder="1" applyAlignment="1">
      <alignment vertical="top"/>
      <protection/>
    </xf>
    <xf numFmtId="171" fontId="38" fillId="0" borderId="0" xfId="67" applyNumberFormat="1" applyFont="1" applyFill="1" applyAlignment="1">
      <alignment vertical="top"/>
      <protection/>
    </xf>
    <xf numFmtId="164" fontId="35" fillId="0" borderId="0" xfId="67" applyNumberFormat="1" applyFont="1" applyFill="1" applyBorder="1">
      <alignment/>
      <protection/>
    </xf>
    <xf numFmtId="37" fontId="35" fillId="0" borderId="0" xfId="67" applyNumberFormat="1" applyFont="1" applyFill="1" applyAlignment="1">
      <alignment vertical="top"/>
      <protection/>
    </xf>
    <xf numFmtId="0" fontId="35" fillId="0" borderId="0" xfId="67" applyFont="1" applyFill="1" applyAlignment="1">
      <alignment vertical="top" wrapText="1"/>
      <protection/>
    </xf>
    <xf numFmtId="0" fontId="37" fillId="0" borderId="0" xfId="67" applyFont="1" applyFill="1" applyBorder="1" applyAlignment="1">
      <alignment vertical="center" wrapText="1"/>
      <protection/>
    </xf>
    <xf numFmtId="0" fontId="0" fillId="0" borderId="0" xfId="0" applyAlignment="1">
      <alignment horizontal="center" vertical="center"/>
    </xf>
    <xf numFmtId="0" fontId="11" fillId="0" borderId="0" xfId="0" applyFont="1" applyFill="1" applyAlignment="1">
      <alignment/>
    </xf>
    <xf numFmtId="0" fontId="11" fillId="0" borderId="0" xfId="0" applyFont="1" applyFill="1" applyAlignment="1">
      <alignment/>
    </xf>
    <xf numFmtId="3" fontId="29" fillId="0" borderId="0" xfId="0" applyNumberFormat="1" applyFont="1" applyFill="1" applyAlignment="1">
      <alignment horizontal="center" vertical="center"/>
    </xf>
    <xf numFmtId="0" fontId="2" fillId="0" borderId="0" xfId="0" applyFont="1"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7" fillId="0" borderId="0" xfId="0" applyFont="1" applyBorder="1" applyAlignment="1">
      <alignment horizontal="center" vertical="center"/>
    </xf>
    <xf numFmtId="0" fontId="27" fillId="0" borderId="0" xfId="0" applyFont="1" applyAlignment="1">
      <alignment horizontal="center"/>
    </xf>
    <xf numFmtId="0" fontId="2" fillId="0" borderId="0" xfId="0" applyFont="1" applyAlignment="1" quotePrefix="1">
      <alignment horizontal="center"/>
    </xf>
    <xf numFmtId="3" fontId="17" fillId="0" borderId="0" xfId="48" applyNumberFormat="1" applyFont="1" applyFill="1" applyBorder="1" applyAlignment="1">
      <alignment/>
    </xf>
    <xf numFmtId="0" fontId="0" fillId="0" borderId="0" xfId="0" applyFill="1" applyAlignment="1">
      <alignment vertical="top"/>
    </xf>
    <xf numFmtId="0" fontId="0" fillId="0" borderId="0" xfId="0" applyFont="1" applyAlignment="1">
      <alignment horizontal="left"/>
    </xf>
    <xf numFmtId="0" fontId="0" fillId="0" borderId="0" xfId="0" applyFill="1" applyAlignment="1">
      <alignment horizontal="center" vertical="center"/>
    </xf>
    <xf numFmtId="0" fontId="2" fillId="0" borderId="0" xfId="0" applyFont="1" applyFill="1" applyBorder="1" applyAlignment="1">
      <alignment horizontal="center"/>
    </xf>
    <xf numFmtId="0" fontId="5" fillId="0" borderId="28" xfId="0" applyFont="1" applyBorder="1" applyAlignment="1">
      <alignment/>
    </xf>
    <xf numFmtId="164" fontId="0" fillId="0" borderId="0" xfId="42" applyNumberFormat="1" applyFont="1" applyFill="1" applyAlignment="1">
      <alignment wrapText="1"/>
    </xf>
    <xf numFmtId="0" fontId="5" fillId="0" borderId="13" xfId="0" applyFont="1" applyFill="1" applyBorder="1" applyAlignment="1">
      <alignment/>
    </xf>
    <xf numFmtId="0" fontId="5" fillId="0" borderId="0" xfId="0" applyNumberFormat="1" applyFont="1" applyFill="1" applyAlignment="1">
      <alignment/>
    </xf>
    <xf numFmtId="164" fontId="0" fillId="0" borderId="20" xfId="0" applyNumberFormat="1" applyBorder="1" applyAlignment="1">
      <alignment/>
    </xf>
    <xf numFmtId="0" fontId="0" fillId="0" borderId="20" xfId="0" applyNumberFormat="1" applyBorder="1" applyAlignment="1">
      <alignment/>
    </xf>
    <xf numFmtId="0" fontId="20" fillId="0" borderId="0" xfId="0" applyFont="1" applyBorder="1" applyAlignment="1">
      <alignment horizontal="center" vertical="center"/>
    </xf>
    <xf numFmtId="0" fontId="3" fillId="0" borderId="0" xfId="0" applyFont="1" applyFill="1" applyAlignment="1">
      <alignment/>
    </xf>
    <xf numFmtId="3" fontId="11" fillId="0" borderId="0" xfId="0" applyNumberFormat="1" applyFont="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0" fillId="0" borderId="0" xfId="0" applyFont="1" applyFill="1" applyAlignment="1">
      <alignment horizontal="center"/>
    </xf>
    <xf numFmtId="0" fontId="23" fillId="0" borderId="0" xfId="0" applyFont="1" applyAlignment="1">
      <alignment horizontal="center" vertical="center"/>
    </xf>
    <xf numFmtId="37" fontId="24" fillId="0" borderId="0" xfId="0" applyNumberFormat="1" applyFont="1" applyFill="1" applyBorder="1" applyAlignment="1">
      <alignment horizontal="left"/>
    </xf>
    <xf numFmtId="37" fontId="8" fillId="0" borderId="0" xfId="0" applyNumberFormat="1" applyFont="1" applyFill="1" applyBorder="1" applyAlignment="1">
      <alignment horizontal="right"/>
    </xf>
    <xf numFmtId="0" fontId="11" fillId="0" borderId="0" xfId="0" applyFont="1" applyFill="1" applyAlignment="1">
      <alignment horizontal="left"/>
    </xf>
    <xf numFmtId="0" fontId="11" fillId="0" borderId="0" xfId="0" applyNumberFormat="1" applyFont="1" applyFill="1" applyBorder="1" applyAlignment="1">
      <alignment horizontal="center"/>
    </xf>
    <xf numFmtId="0" fontId="11" fillId="0" borderId="0" xfId="0" applyNumberFormat="1" applyFont="1" applyFill="1" applyAlignment="1">
      <alignment/>
    </xf>
    <xf numFmtId="0" fontId="11" fillId="0" borderId="0" xfId="0" applyFont="1" applyFill="1" applyBorder="1" applyAlignment="1">
      <alignment/>
    </xf>
    <xf numFmtId="0" fontId="8" fillId="0" borderId="0" xfId="0" applyFont="1" applyFill="1" applyBorder="1" applyAlignment="1">
      <alignment horizontal="center"/>
    </xf>
    <xf numFmtId="37" fontId="11" fillId="0" borderId="0" xfId="0" applyNumberFormat="1" applyFont="1" applyFill="1" applyBorder="1" applyAlignment="1">
      <alignment horizontal="left"/>
    </xf>
    <xf numFmtId="0" fontId="11" fillId="0" borderId="0" xfId="69" applyNumberFormat="1" applyFont="1" applyFill="1" applyAlignment="1" applyProtection="1">
      <alignment/>
      <protection locked="0"/>
    </xf>
    <xf numFmtId="0" fontId="11" fillId="0" borderId="0" xfId="0" applyFont="1" applyFill="1" applyAlignment="1">
      <alignment horizontal="center"/>
    </xf>
    <xf numFmtId="164" fontId="0" fillId="0" borderId="0" xfId="44" applyNumberFormat="1" applyFont="1" applyFill="1" applyAlignment="1">
      <alignment/>
    </xf>
    <xf numFmtId="1" fontId="0" fillId="0" borderId="0" xfId="44" applyNumberFormat="1" applyFont="1" applyFill="1" applyAlignment="1">
      <alignment/>
    </xf>
    <xf numFmtId="0" fontId="17" fillId="0" borderId="0" xfId="63" applyFont="1" applyFill="1" applyBorder="1">
      <alignment/>
      <protection/>
    </xf>
    <xf numFmtId="0" fontId="17" fillId="0" borderId="24" xfId="63" applyFont="1" applyFill="1" applyBorder="1">
      <alignment/>
      <protection/>
    </xf>
    <xf numFmtId="0" fontId="17" fillId="0" borderId="14" xfId="63" applyFont="1" applyFill="1" applyBorder="1">
      <alignment/>
      <protection/>
    </xf>
    <xf numFmtId="0" fontId="17" fillId="0" borderId="22" xfId="63" applyFont="1" applyFill="1" applyBorder="1">
      <alignment/>
      <protection/>
    </xf>
    <xf numFmtId="0" fontId="0" fillId="0" borderId="0" xfId="0" applyFont="1" applyFill="1" applyBorder="1" applyAlignment="1">
      <alignment/>
    </xf>
    <xf numFmtId="3" fontId="5" fillId="0" borderId="0" xfId="0" applyNumberFormat="1" applyFont="1" applyFill="1" applyBorder="1" applyAlignment="1">
      <alignment horizontal="left"/>
    </xf>
    <xf numFmtId="0" fontId="28" fillId="0" borderId="0" xfId="63" applyFont="1" applyFill="1" applyAlignment="1">
      <alignment/>
      <protection/>
    </xf>
    <xf numFmtId="14" fontId="0" fillId="0" borderId="0" xfId="63" applyNumberFormat="1" applyFill="1" applyAlignment="1">
      <alignment horizontal="center"/>
      <protection/>
    </xf>
    <xf numFmtId="0" fontId="0" fillId="0" borderId="0" xfId="63" applyFont="1" applyFill="1" applyAlignment="1">
      <alignment vertical="top"/>
      <protection/>
    </xf>
    <xf numFmtId="164" fontId="0" fillId="0" borderId="0" xfId="42" applyNumberFormat="1" applyFont="1" applyFill="1" applyAlignment="1">
      <alignment/>
    </xf>
    <xf numFmtId="0" fontId="0" fillId="0" borderId="0" xfId="0" applyFill="1" applyAlignment="1">
      <alignment horizontal="left" vertical="top"/>
    </xf>
    <xf numFmtId="164" fontId="5" fillId="0" borderId="0" xfId="42" applyNumberFormat="1" applyFont="1" applyFill="1" applyBorder="1" applyAlignment="1">
      <alignment/>
    </xf>
    <xf numFmtId="164" fontId="5" fillId="0" borderId="14" xfId="42" applyNumberFormat="1" applyFont="1" applyFill="1" applyBorder="1" applyAlignment="1">
      <alignment/>
    </xf>
    <xf numFmtId="0" fontId="0" fillId="0" borderId="14" xfId="0" applyFont="1" applyFill="1" applyBorder="1" applyAlignment="1">
      <alignment horizontal="right" wrapText="1"/>
    </xf>
    <xf numFmtId="0" fontId="0" fillId="0" borderId="14" xfId="0" applyFont="1" applyFill="1" applyBorder="1" applyAlignment="1">
      <alignment horizontal="right"/>
    </xf>
    <xf numFmtId="37" fontId="0" fillId="0" borderId="14" xfId="0" applyNumberFormat="1" applyFont="1" applyFill="1" applyBorder="1" applyAlignment="1">
      <alignment horizontal="right" wrapText="1"/>
    </xf>
    <xf numFmtId="41" fontId="0" fillId="0" borderId="14" xfId="0" applyNumberFormat="1" applyFont="1" applyFill="1" applyBorder="1" applyAlignment="1">
      <alignment horizontal="right"/>
    </xf>
    <xf numFmtId="3" fontId="5" fillId="0" borderId="17" xfId="0" applyNumberFormat="1" applyFont="1" applyFill="1" applyBorder="1" applyAlignment="1">
      <alignment horizontal="center"/>
    </xf>
    <xf numFmtId="0" fontId="2" fillId="0" borderId="0" xfId="0" applyFont="1" applyFill="1" applyAlignment="1">
      <alignment horizontal="left"/>
    </xf>
    <xf numFmtId="171" fontId="0" fillId="0" borderId="0" xfId="72" applyNumberFormat="1" applyFont="1" applyFill="1" applyAlignment="1">
      <alignment horizontal="center" wrapText="1"/>
    </xf>
    <xf numFmtId="164" fontId="35" fillId="0" borderId="0" xfId="42" applyNumberFormat="1" applyFont="1" applyFill="1" applyAlignment="1">
      <alignment vertical="top"/>
    </xf>
    <xf numFmtId="0" fontId="5" fillId="0" borderId="16" xfId="0" applyFont="1" applyFill="1" applyBorder="1" applyAlignment="1">
      <alignment/>
    </xf>
    <xf numFmtId="0" fontId="3" fillId="0" borderId="33" xfId="0" applyFont="1" applyFill="1" applyBorder="1" applyAlignment="1">
      <alignment horizontal="center" wrapText="1"/>
    </xf>
    <xf numFmtId="0" fontId="5" fillId="0" borderId="19" xfId="0" applyNumberFormat="1" applyFont="1" applyFill="1" applyBorder="1" applyAlignment="1">
      <alignment/>
    </xf>
    <xf numFmtId="0" fontId="5" fillId="0" borderId="17"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3" fontId="5" fillId="0" borderId="9"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0" fontId="3" fillId="0" borderId="33"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16" xfId="0" applyNumberFormat="1" applyFont="1" applyFill="1" applyBorder="1" applyAlignment="1">
      <alignment horizontal="center" vertical="center"/>
    </xf>
    <xf numFmtId="0" fontId="20" fillId="0" borderId="0" xfId="0" applyFont="1" applyFill="1" applyBorder="1" applyAlignment="1">
      <alignment horizontal="left"/>
    </xf>
    <xf numFmtId="0" fontId="5" fillId="0" borderId="34" xfId="0" applyFont="1" applyFill="1" applyBorder="1" applyAlignment="1">
      <alignment/>
    </xf>
    <xf numFmtId="0" fontId="10" fillId="0" borderId="9" xfId="0" applyNumberFormat="1" applyFont="1" applyFill="1" applyBorder="1" applyAlignment="1">
      <alignment horizontal="center"/>
    </xf>
    <xf numFmtId="0" fontId="3" fillId="0" borderId="18" xfId="0" applyFont="1" applyFill="1" applyBorder="1" applyAlignment="1">
      <alignment horizontal="left" wrapText="1"/>
    </xf>
    <xf numFmtId="0" fontId="35" fillId="0" borderId="0" xfId="67" applyFont="1" applyFill="1" applyAlignment="1">
      <alignment vertical="center" wrapText="1"/>
      <protection/>
    </xf>
    <xf numFmtId="164" fontId="35" fillId="0" borderId="0" xfId="67" applyNumberFormat="1" applyFont="1" applyFill="1" applyAlignment="1">
      <alignment vertical="center" wrapText="1"/>
      <protection/>
    </xf>
    <xf numFmtId="0" fontId="35" fillId="0" borderId="0" xfId="67" applyFont="1" applyFill="1" applyAlignment="1">
      <alignment horizontal="center" vertical="center" wrapText="1"/>
      <protection/>
    </xf>
    <xf numFmtId="0" fontId="0" fillId="0" borderId="0" xfId="44" applyNumberFormat="1" applyFont="1" applyFill="1" applyAlignment="1">
      <alignment/>
    </xf>
    <xf numFmtId="0" fontId="0" fillId="0" borderId="20" xfId="44" applyNumberFormat="1" applyFont="1" applyBorder="1" applyAlignment="1">
      <alignment/>
    </xf>
    <xf numFmtId="0" fontId="0" fillId="0" borderId="20" xfId="0" applyNumberFormat="1" applyFont="1" applyBorder="1" applyAlignment="1">
      <alignment/>
    </xf>
    <xf numFmtId="0" fontId="18" fillId="0" borderId="0" xfId="0" applyFont="1" applyAlignment="1">
      <alignment/>
    </xf>
    <xf numFmtId="38" fontId="35" fillId="0" borderId="0" xfId="67" applyNumberFormat="1" applyFont="1" applyFill="1">
      <alignment/>
      <protection/>
    </xf>
    <xf numFmtId="3" fontId="5" fillId="0" borderId="14" xfId="42" applyNumberFormat="1" applyFont="1" applyFill="1" applyBorder="1" applyAlignment="1">
      <alignment/>
    </xf>
    <xf numFmtId="0" fontId="5" fillId="0" borderId="14" xfId="0" applyNumberFormat="1" applyFont="1" applyFill="1" applyBorder="1" applyAlignment="1">
      <alignment/>
    </xf>
    <xf numFmtId="37" fontId="3" fillId="0" borderId="0" xfId="42" applyNumberFormat="1" applyFont="1" applyFill="1" applyBorder="1" applyAlignment="1">
      <alignment/>
    </xf>
    <xf numFmtId="0" fontId="18" fillId="0" borderId="0" xfId="0" applyFont="1" applyAlignment="1">
      <alignment horizontal="center"/>
    </xf>
    <xf numFmtId="0" fontId="37" fillId="0" borderId="0" xfId="67" applyFont="1" applyFill="1" applyBorder="1" applyAlignment="1" applyProtection="1">
      <alignment vertical="top"/>
      <protection locked="0"/>
    </xf>
    <xf numFmtId="164" fontId="35" fillId="0" borderId="0" xfId="67" applyNumberFormat="1" applyFont="1" applyFill="1" applyProtection="1">
      <alignment/>
      <protection locked="0"/>
    </xf>
    <xf numFmtId="164" fontId="35" fillId="0" borderId="0" xfId="67" applyNumberFormat="1" applyFont="1" applyFill="1" applyBorder="1" applyProtection="1">
      <alignment/>
      <protection locked="0"/>
    </xf>
    <xf numFmtId="0" fontId="35" fillId="0" borderId="0" xfId="67" applyFont="1" applyFill="1" applyAlignment="1" applyProtection="1">
      <alignment vertical="top"/>
      <protection locked="0"/>
    </xf>
    <xf numFmtId="37" fontId="35" fillId="0" borderId="0" xfId="67" applyNumberFormat="1" applyFont="1" applyFill="1" applyAlignment="1" applyProtection="1">
      <alignment vertical="top"/>
      <protection locked="0"/>
    </xf>
    <xf numFmtId="37" fontId="35" fillId="0" borderId="0" xfId="67" applyNumberFormat="1" applyFont="1" applyFill="1" applyAlignment="1" applyProtection="1">
      <alignment horizontal="center" vertical="top"/>
      <protection locked="0"/>
    </xf>
    <xf numFmtId="37" fontId="35" fillId="0" borderId="0" xfId="67" applyNumberFormat="1" applyFont="1" applyFill="1" applyBorder="1" applyAlignment="1" applyProtection="1">
      <alignment vertical="top"/>
      <protection locked="0"/>
    </xf>
    <xf numFmtId="3" fontId="5" fillId="0" borderId="35" xfId="0" applyNumberFormat="1" applyFont="1" applyFill="1" applyBorder="1" applyAlignment="1">
      <alignment horizontal="center"/>
    </xf>
    <xf numFmtId="0" fontId="28" fillId="0" borderId="20" xfId="63" applyFont="1" applyBorder="1" applyAlignment="1">
      <alignment horizontal="center" vertical="center" wrapText="1"/>
      <protection/>
    </xf>
    <xf numFmtId="0" fontId="28" fillId="0" borderId="20" xfId="63" applyFont="1" applyBorder="1" applyAlignment="1">
      <alignment horizontal="center"/>
      <protection/>
    </xf>
    <xf numFmtId="0" fontId="5" fillId="0" borderId="36" xfId="0" applyFont="1" applyBorder="1" applyAlignment="1">
      <alignment horizontal="center"/>
    </xf>
    <xf numFmtId="0" fontId="5" fillId="0" borderId="37" xfId="0" applyFont="1" applyBorder="1" applyAlignment="1">
      <alignment horizontal="left"/>
    </xf>
    <xf numFmtId="0" fontId="5" fillId="0" borderId="38" xfId="0" applyFont="1" applyBorder="1" applyAlignment="1">
      <alignment horizontal="left"/>
    </xf>
    <xf numFmtId="0" fontId="3" fillId="0" borderId="29" xfId="0" applyFont="1" applyBorder="1" applyAlignment="1">
      <alignment horizontal="center"/>
    </xf>
    <xf numFmtId="0" fontId="3" fillId="0" borderId="39" xfId="0" applyFont="1" applyBorder="1" applyAlignment="1">
      <alignment horizontal="center"/>
    </xf>
    <xf numFmtId="0" fontId="3" fillId="0" borderId="30"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5" fillId="0" borderId="36" xfId="0" applyFont="1" applyBorder="1" applyAlignment="1">
      <alignment horizontal="center" vertical="center"/>
    </xf>
    <xf numFmtId="0" fontId="5" fillId="0" borderId="14" xfId="0" applyFont="1" applyBorder="1" applyAlignment="1">
      <alignment horizontal="left" vertical="center" wrapText="1"/>
    </xf>
    <xf numFmtId="0" fontId="5" fillId="0" borderId="38" xfId="0" applyFont="1" applyBorder="1" applyAlignment="1">
      <alignment horizontal="left" vertical="top"/>
    </xf>
    <xf numFmtId="0" fontId="5" fillId="0" borderId="20" xfId="0" applyFont="1" applyBorder="1" applyAlignment="1">
      <alignment vertical="center"/>
    </xf>
    <xf numFmtId="0" fontId="5" fillId="0" borderId="37" xfId="0" applyFont="1" applyBorder="1" applyAlignment="1">
      <alignment horizontal="left" vertical="center" wrapText="1"/>
    </xf>
    <xf numFmtId="0" fontId="5" fillId="0" borderId="20" xfId="0" applyFont="1" applyFill="1" applyBorder="1" applyAlignment="1">
      <alignment vertical="center"/>
    </xf>
    <xf numFmtId="0" fontId="5" fillId="0" borderId="20" xfId="0" applyFont="1" applyFill="1" applyBorder="1" applyAlignment="1">
      <alignment horizontal="left" vertical="center" wrapText="1"/>
    </xf>
    <xf numFmtId="0" fontId="5" fillId="0" borderId="43" xfId="0" applyFont="1" applyFill="1" applyBorder="1" applyAlignment="1">
      <alignment vertical="center"/>
    </xf>
    <xf numFmtId="0" fontId="5" fillId="0" borderId="44" xfId="0" applyFont="1" applyBorder="1" applyAlignment="1">
      <alignment horizontal="left"/>
    </xf>
    <xf numFmtId="3" fontId="0" fillId="0" borderId="0" xfId="42" applyNumberFormat="1" applyFill="1" applyAlignment="1">
      <alignment/>
    </xf>
    <xf numFmtId="0" fontId="5" fillId="0" borderId="0" xfId="0" applyFont="1" applyFill="1" applyBorder="1" applyAlignment="1">
      <alignment horizontal="center" vertical="center" wrapText="1"/>
    </xf>
    <xf numFmtId="0" fontId="5" fillId="0" borderId="20" xfId="0" applyFont="1" applyFill="1" applyBorder="1" applyAlignment="1">
      <alignment/>
    </xf>
    <xf numFmtId="0" fontId="5" fillId="0" borderId="28" xfId="0" applyFont="1" applyFill="1" applyBorder="1" applyAlignment="1">
      <alignment/>
    </xf>
    <xf numFmtId="0" fontId="5" fillId="0" borderId="43" xfId="0" applyFont="1" applyFill="1" applyBorder="1" applyAlignment="1">
      <alignment/>
    </xf>
    <xf numFmtId="0" fontId="5" fillId="0" borderId="45" xfId="0" applyFont="1" applyFill="1" applyBorder="1" applyAlignment="1">
      <alignment/>
    </xf>
    <xf numFmtId="0" fontId="43" fillId="0" borderId="14" xfId="0" applyFont="1" applyBorder="1" applyAlignment="1">
      <alignment horizontal="left"/>
    </xf>
    <xf numFmtId="0" fontId="0" fillId="0" borderId="0" xfId="0" applyFont="1" applyAlignment="1">
      <alignment horizontal="center" vertical="center"/>
    </xf>
    <xf numFmtId="0" fontId="3" fillId="0" borderId="17" xfId="0" applyFont="1" applyFill="1" applyBorder="1" applyAlignment="1">
      <alignment/>
    </xf>
    <xf numFmtId="0" fontId="3" fillId="0" borderId="9"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3" fontId="5" fillId="0" borderId="0" xfId="0" applyNumberFormat="1" applyFont="1" applyFill="1" applyAlignment="1">
      <alignment horizontal="left"/>
    </xf>
    <xf numFmtId="0" fontId="5" fillId="0" borderId="12" xfId="0" applyNumberFormat="1" applyFont="1" applyFill="1" applyBorder="1" applyAlignment="1">
      <alignment/>
    </xf>
    <xf numFmtId="3" fontId="5" fillId="0" borderId="12" xfId="0" applyNumberFormat="1" applyFont="1" applyFill="1" applyBorder="1" applyAlignment="1">
      <alignment/>
    </xf>
    <xf numFmtId="3" fontId="5" fillId="0" borderId="13" xfId="0" applyNumberFormat="1"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Alignment="1">
      <alignment horizontal="center"/>
    </xf>
    <xf numFmtId="3" fontId="5" fillId="0" borderId="14" xfId="0" applyNumberFormat="1" applyFont="1" applyFill="1" applyBorder="1" applyAlignment="1">
      <alignment/>
    </xf>
    <xf numFmtId="3" fontId="5" fillId="0" borderId="28" xfId="0" applyNumberFormat="1" applyFont="1" applyFill="1" applyBorder="1" applyAlignment="1">
      <alignment/>
    </xf>
    <xf numFmtId="3" fontId="5" fillId="0" borderId="46" xfId="0" applyNumberFormat="1" applyFont="1" applyFill="1" applyBorder="1" applyAlignment="1">
      <alignment/>
    </xf>
    <xf numFmtId="3" fontId="5" fillId="0" borderId="12" xfId="0" applyNumberFormat="1" applyFont="1" applyFill="1" applyBorder="1" applyAlignment="1">
      <alignment horizontal="center"/>
    </xf>
    <xf numFmtId="4" fontId="5" fillId="0" borderId="0" xfId="0" applyNumberFormat="1" applyFont="1" applyFill="1" applyAlignment="1">
      <alignment horizontal="right"/>
    </xf>
    <xf numFmtId="3" fontId="9" fillId="0" borderId="0" xfId="0" applyNumberFormat="1" applyFont="1" applyFill="1" applyAlignment="1">
      <alignment horizontal="right"/>
    </xf>
    <xf numFmtId="3" fontId="5" fillId="0" borderId="0" xfId="0" applyNumberFormat="1" applyFont="1" applyFill="1" applyAlignment="1">
      <alignment horizontal="right"/>
    </xf>
    <xf numFmtId="37" fontId="5" fillId="0" borderId="0" xfId="0" applyNumberFormat="1" applyFont="1" applyFill="1" applyAlignment="1">
      <alignment/>
    </xf>
    <xf numFmtId="171" fontId="5" fillId="0" borderId="0" xfId="0" applyNumberFormat="1" applyFont="1" applyFill="1" applyAlignment="1">
      <alignment horizontal="right"/>
    </xf>
    <xf numFmtId="3" fontId="5" fillId="0" borderId="14" xfId="0" applyNumberFormat="1" applyFont="1" applyFill="1" applyBorder="1" applyAlignment="1">
      <alignment horizontal="right"/>
    </xf>
    <xf numFmtId="3" fontId="9" fillId="0" borderId="14" xfId="0" applyNumberFormat="1" applyFont="1" applyFill="1" applyBorder="1" applyAlignment="1">
      <alignment horizontal="right"/>
    </xf>
    <xf numFmtId="3" fontId="5" fillId="0" borderId="14" xfId="0" applyNumberFormat="1" applyFont="1" applyFill="1" applyBorder="1" applyAlignment="1">
      <alignment horizontal="center"/>
    </xf>
    <xf numFmtId="10" fontId="5" fillId="0" borderId="0" xfId="0" applyNumberFormat="1" applyFont="1" applyFill="1" applyAlignment="1">
      <alignment/>
    </xf>
    <xf numFmtId="10" fontId="5" fillId="0" borderId="0" xfId="72" applyNumberFormat="1" applyFont="1" applyFill="1" applyAlignment="1">
      <alignment/>
    </xf>
    <xf numFmtId="10" fontId="5" fillId="0" borderId="0" xfId="0" applyNumberFormat="1" applyFont="1" applyFill="1" applyAlignment="1">
      <alignment/>
    </xf>
    <xf numFmtId="0" fontId="5" fillId="0" borderId="0" xfId="0" applyNumberFormat="1" applyFont="1" applyFill="1" applyAlignment="1">
      <alignment/>
    </xf>
    <xf numFmtId="167" fontId="5" fillId="0" borderId="0" xfId="0" applyNumberFormat="1" applyFont="1" applyFill="1" applyAlignment="1">
      <alignment/>
    </xf>
    <xf numFmtId="10" fontId="5" fillId="0" borderId="0" xfId="0" applyNumberFormat="1" applyFont="1" applyFill="1" applyAlignment="1">
      <alignment horizontal="right"/>
    </xf>
    <xf numFmtId="172" fontId="5" fillId="0" borderId="0" xfId="72" applyNumberFormat="1" applyFont="1" applyFill="1" applyBorder="1" applyAlignment="1">
      <alignment/>
    </xf>
    <xf numFmtId="167" fontId="5" fillId="0" borderId="0" xfId="0" applyNumberFormat="1" applyFont="1" applyFill="1" applyAlignment="1">
      <alignment horizontal="left"/>
    </xf>
    <xf numFmtId="10" fontId="3" fillId="0" borderId="0" xfId="0" applyNumberFormat="1" applyFont="1" applyFill="1" applyAlignment="1">
      <alignment horizontal="right"/>
    </xf>
    <xf numFmtId="0" fontId="8" fillId="0" borderId="15" xfId="0" applyFont="1" applyFill="1" applyBorder="1" applyAlignment="1">
      <alignment/>
    </xf>
    <xf numFmtId="0" fontId="8" fillId="0" borderId="0" xfId="0" applyFont="1" applyFill="1" applyBorder="1" applyAlignment="1">
      <alignment/>
    </xf>
    <xf numFmtId="3" fontId="5" fillId="0" borderId="14" xfId="0" applyNumberFormat="1" applyFont="1" applyFill="1" applyBorder="1" applyAlignment="1">
      <alignment/>
    </xf>
    <xf numFmtId="3" fontId="8" fillId="0" borderId="0" xfId="0" applyNumberFormat="1" applyFont="1" applyFill="1" applyBorder="1" applyAlignment="1">
      <alignment horizontal="center"/>
    </xf>
    <xf numFmtId="10" fontId="5" fillId="0" borderId="0" xfId="72" applyNumberFormat="1" applyFont="1" applyFill="1" applyBorder="1" applyAlignment="1">
      <alignment/>
    </xf>
    <xf numFmtId="0" fontId="8" fillId="0" borderId="14" xfId="0" applyFont="1" applyFill="1" applyBorder="1" applyAlignment="1">
      <alignment/>
    </xf>
    <xf numFmtId="0" fontId="3" fillId="0" borderId="0" xfId="0" applyFont="1" applyFill="1" applyBorder="1" applyAlignment="1">
      <alignment vertical="center"/>
    </xf>
    <xf numFmtId="0" fontId="45" fillId="0" borderId="0" xfId="0" applyFont="1" applyFill="1" applyBorder="1" applyAlignment="1">
      <alignment horizontal="center"/>
    </xf>
    <xf numFmtId="0" fontId="11" fillId="0" borderId="0" xfId="0" applyNumberFormat="1" applyFont="1" applyFill="1" applyAlignment="1">
      <alignment horizontal="center"/>
    </xf>
    <xf numFmtId="0" fontId="23" fillId="0" borderId="0" xfId="0" applyFont="1" applyFill="1" applyAlignment="1">
      <alignment horizontal="left"/>
    </xf>
    <xf numFmtId="0" fontId="11" fillId="0" borderId="0" xfId="0" applyFont="1" applyFill="1" applyBorder="1" applyAlignment="1">
      <alignment horizontal="left"/>
    </xf>
    <xf numFmtId="173" fontId="11" fillId="0" borderId="0" xfId="0" applyNumberFormat="1" applyFont="1" applyFill="1" applyBorder="1" applyAlignment="1">
      <alignment horizontal="left"/>
    </xf>
    <xf numFmtId="0" fontId="11" fillId="0" borderId="0" xfId="0" applyFont="1" applyFill="1" applyAlignment="1">
      <alignment horizontal="right"/>
    </xf>
    <xf numFmtId="0" fontId="23" fillId="0" borderId="0" xfId="0" applyFont="1" applyFill="1" applyAlignment="1">
      <alignment/>
    </xf>
    <xf numFmtId="0" fontId="23" fillId="0" borderId="0" xfId="0" applyFont="1" applyFill="1" applyAlignment="1">
      <alignment horizontal="center"/>
    </xf>
    <xf numFmtId="0" fontId="23" fillId="0" borderId="0" xfId="0" applyFont="1" applyFill="1" applyAlignment="1">
      <alignment/>
    </xf>
    <xf numFmtId="0" fontId="3" fillId="0" borderId="16" xfId="0" applyFont="1" applyFill="1" applyBorder="1" applyAlignment="1">
      <alignment horizontal="center"/>
    </xf>
    <xf numFmtId="0" fontId="3" fillId="0" borderId="0" xfId="0" applyFont="1" applyFill="1" applyBorder="1" applyAlignment="1">
      <alignment horizontal="center"/>
    </xf>
    <xf numFmtId="0" fontId="5" fillId="0" borderId="9" xfId="0" applyFont="1" applyFill="1" applyBorder="1" applyAlignment="1">
      <alignment horizontal="center" vertical="center" wrapText="1"/>
    </xf>
    <xf numFmtId="0" fontId="3" fillId="0" borderId="16"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19" xfId="0" applyNumberFormat="1" applyFont="1" applyFill="1" applyBorder="1" applyAlignment="1">
      <alignment/>
    </xf>
    <xf numFmtId="0" fontId="0" fillId="0" borderId="9" xfId="0" applyFont="1" applyFill="1" applyBorder="1" applyAlignment="1">
      <alignment/>
    </xf>
    <xf numFmtId="0" fontId="3" fillId="0" borderId="0" xfId="0" applyFont="1" applyFill="1" applyBorder="1" applyAlignment="1">
      <alignment horizontal="left"/>
    </xf>
    <xf numFmtId="0" fontId="5" fillId="0" borderId="20" xfId="0" applyFont="1" applyBorder="1" applyAlignment="1">
      <alignment/>
    </xf>
    <xf numFmtId="0" fontId="5" fillId="0" borderId="37" xfId="0" applyFont="1" applyFill="1" applyBorder="1" applyAlignment="1">
      <alignment horizontal="left"/>
    </xf>
    <xf numFmtId="0" fontId="43" fillId="0" borderId="0" xfId="0" applyFont="1" applyBorder="1" applyAlignment="1">
      <alignment horizontal="left"/>
    </xf>
    <xf numFmtId="38" fontId="0" fillId="0" borderId="0" xfId="0" applyNumberFormat="1" applyFont="1" applyAlignment="1">
      <alignment/>
    </xf>
    <xf numFmtId="0" fontId="5" fillId="0" borderId="47" xfId="0" applyFont="1" applyBorder="1" applyAlignment="1">
      <alignment vertical="center"/>
    </xf>
    <xf numFmtId="37" fontId="0" fillId="0" borderId="0" xfId="0" applyNumberFormat="1" applyFont="1" applyFill="1" applyAlignment="1">
      <alignment/>
    </xf>
    <xf numFmtId="164" fontId="0" fillId="0" borderId="0" xfId="42" applyNumberFormat="1" applyFont="1" applyFill="1" applyAlignment="1">
      <alignment horizontal="right"/>
    </xf>
    <xf numFmtId="0" fontId="5" fillId="0" borderId="48" xfId="0" applyFont="1" applyBorder="1" applyAlignment="1">
      <alignment horizontal="left"/>
    </xf>
    <xf numFmtId="0" fontId="3" fillId="0" borderId="49" xfId="0" applyFont="1" applyFill="1" applyBorder="1" applyAlignment="1">
      <alignment horizontal="center" wrapText="1"/>
    </xf>
    <xf numFmtId="0" fontId="46" fillId="0" borderId="0" xfId="0" applyFont="1" applyAlignment="1">
      <alignment horizontal="left" vertical="center" indent="4"/>
    </xf>
    <xf numFmtId="164" fontId="3" fillId="0" borderId="0" xfId="42" applyNumberFormat="1" applyFont="1" applyFill="1" applyBorder="1" applyAlignment="1">
      <alignment horizontal="right"/>
    </xf>
    <xf numFmtId="0" fontId="125" fillId="0" borderId="0" xfId="0" applyFont="1" applyAlignment="1">
      <alignment/>
    </xf>
    <xf numFmtId="0" fontId="5" fillId="0" borderId="20"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47" fillId="0" borderId="0" xfId="0" applyFont="1" applyBorder="1" applyAlignment="1">
      <alignment horizontal="left"/>
    </xf>
    <xf numFmtId="0" fontId="5" fillId="0" borderId="50" xfId="0" applyFont="1" applyBorder="1" applyAlignment="1">
      <alignment horizontal="center"/>
    </xf>
    <xf numFmtId="0" fontId="5" fillId="0" borderId="51" xfId="0" applyFont="1" applyBorder="1" applyAlignment="1">
      <alignment horizontal="left"/>
    </xf>
    <xf numFmtId="38" fontId="0" fillId="0" borderId="0" xfId="0" applyNumberFormat="1" applyFont="1" applyFill="1" applyBorder="1" applyAlignment="1">
      <alignment/>
    </xf>
    <xf numFmtId="0" fontId="5" fillId="0" borderId="20" xfId="0" applyFont="1" applyFill="1" applyBorder="1" applyAlignment="1">
      <alignment horizontal="left"/>
    </xf>
    <xf numFmtId="0" fontId="5" fillId="0" borderId="43" xfId="0" applyFont="1" applyBorder="1" applyAlignment="1">
      <alignment horizontal="left"/>
    </xf>
    <xf numFmtId="0" fontId="5" fillId="0" borderId="38" xfId="0" applyFont="1" applyFill="1" applyBorder="1" applyAlignment="1">
      <alignment horizontal="left"/>
    </xf>
    <xf numFmtId="0" fontId="5" fillId="0" borderId="0" xfId="0" applyFont="1" applyBorder="1" applyAlignment="1">
      <alignment horizontal="left"/>
    </xf>
    <xf numFmtId="0" fontId="5" fillId="0" borderId="52" xfId="0" applyFont="1" applyBorder="1" applyAlignment="1">
      <alignment horizontal="left"/>
    </xf>
    <xf numFmtId="0" fontId="5" fillId="0" borderId="27" xfId="0" applyFont="1" applyBorder="1" applyAlignment="1">
      <alignment/>
    </xf>
    <xf numFmtId="0" fontId="5" fillId="0" borderId="26" xfId="0" applyFont="1" applyFill="1" applyBorder="1" applyAlignment="1">
      <alignment/>
    </xf>
    <xf numFmtId="0" fontId="5" fillId="0" borderId="45" xfId="0" applyFont="1" applyBorder="1" applyAlignment="1">
      <alignment horizontal="left"/>
    </xf>
    <xf numFmtId="0" fontId="48" fillId="0" borderId="0" xfId="0" applyFont="1" applyBorder="1" applyAlignment="1">
      <alignment horizontal="left"/>
    </xf>
    <xf numFmtId="0" fontId="0" fillId="0" borderId="0" xfId="0" applyFont="1" applyFill="1" applyBorder="1" applyAlignment="1">
      <alignment vertical="top"/>
    </xf>
    <xf numFmtId="0" fontId="0" fillId="0" borderId="0" xfId="0" applyFont="1" applyFill="1" applyAlignment="1">
      <alignment vertical="top"/>
    </xf>
    <xf numFmtId="38" fontId="0" fillId="0" borderId="0" xfId="0" applyNumberFormat="1" applyFont="1" applyBorder="1" applyAlignment="1">
      <alignment horizontal="left"/>
    </xf>
    <xf numFmtId="0" fontId="5" fillId="0" borderId="53" xfId="0" applyFont="1" applyBorder="1" applyAlignment="1">
      <alignment horizontal="center" vertical="center"/>
    </xf>
    <xf numFmtId="0" fontId="5" fillId="0" borderId="26" xfId="0" applyFont="1" applyFill="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center" vertical="center"/>
    </xf>
    <xf numFmtId="0" fontId="5" fillId="0" borderId="21" xfId="0" applyFont="1" applyBorder="1" applyAlignment="1">
      <alignment horizontal="left" vertical="center" wrapText="1"/>
    </xf>
    <xf numFmtId="167" fontId="5" fillId="0" borderId="0" xfId="72" applyNumberFormat="1" applyFont="1" applyFill="1" applyBorder="1" applyAlignment="1">
      <alignment/>
    </xf>
    <xf numFmtId="0" fontId="0" fillId="0" borderId="0" xfId="0" applyFont="1" applyFill="1" applyBorder="1" applyAlignment="1">
      <alignment vertical="top" wrapText="1"/>
    </xf>
    <xf numFmtId="0" fontId="5" fillId="0" borderId="16" xfId="0" applyFont="1" applyFill="1" applyBorder="1" applyAlignment="1">
      <alignment horizontal="center"/>
    </xf>
    <xf numFmtId="0" fontId="5" fillId="0" borderId="34" xfId="0" applyFont="1" applyBorder="1" applyAlignment="1">
      <alignment/>
    </xf>
    <xf numFmtId="0" fontId="3" fillId="0" borderId="56" xfId="0" applyFont="1" applyFill="1" applyBorder="1" applyAlignment="1">
      <alignment/>
    </xf>
    <xf numFmtId="0" fontId="5" fillId="0" borderId="56" xfId="0" applyFont="1" applyFill="1" applyBorder="1" applyAlignment="1">
      <alignment/>
    </xf>
    <xf numFmtId="3" fontId="5" fillId="0" borderId="56" xfId="0" applyNumberFormat="1" applyFont="1" applyFill="1" applyBorder="1" applyAlignment="1">
      <alignment horizontal="center"/>
    </xf>
    <xf numFmtId="3" fontId="5" fillId="0" borderId="57" xfId="0" applyNumberFormat="1" applyFont="1" applyFill="1" applyBorder="1" applyAlignment="1">
      <alignment horizontal="center"/>
    </xf>
    <xf numFmtId="0" fontId="5" fillId="0" borderId="19" xfId="0" applyFont="1" applyFill="1" applyBorder="1" applyAlignment="1">
      <alignment vertical="top"/>
    </xf>
    <xf numFmtId="0" fontId="0" fillId="0" borderId="9" xfId="0" applyFont="1" applyFill="1" applyBorder="1" applyAlignment="1">
      <alignment vertical="top"/>
    </xf>
    <xf numFmtId="0" fontId="5" fillId="0" borderId="19" xfId="0" applyFont="1" applyBorder="1" applyAlignment="1">
      <alignment/>
    </xf>
    <xf numFmtId="0" fontId="5" fillId="0" borderId="18" xfId="0" applyFont="1" applyBorder="1" applyAlignment="1">
      <alignment/>
    </xf>
    <xf numFmtId="0" fontId="3" fillId="0" borderId="34" xfId="0" applyFont="1" applyFill="1" applyBorder="1" applyAlignment="1">
      <alignment horizontal="center"/>
    </xf>
    <xf numFmtId="0" fontId="3" fillId="0" borderId="56" xfId="0" applyFont="1" applyFill="1" applyBorder="1" applyAlignment="1">
      <alignment horizontal="center"/>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42" applyNumberFormat="1" applyFont="1" applyFill="1" applyBorder="1" applyAlignment="1">
      <alignment horizontal="center" vertical="center" wrapText="1"/>
    </xf>
    <xf numFmtId="0" fontId="5" fillId="0" borderId="34" xfId="0" applyNumberFormat="1" applyFont="1" applyFill="1" applyBorder="1" applyAlignment="1">
      <alignment horizontal="center"/>
    </xf>
    <xf numFmtId="0" fontId="5" fillId="0" borderId="56" xfId="0" applyFont="1" applyFill="1" applyBorder="1" applyAlignment="1">
      <alignment horizontal="left"/>
    </xf>
    <xf numFmtId="0" fontId="5" fillId="0" borderId="57" xfId="0" applyFont="1" applyFill="1" applyBorder="1" applyAlignment="1">
      <alignment horizontal="left"/>
    </xf>
    <xf numFmtId="0" fontId="3" fillId="0" borderId="58" xfId="0" applyFont="1" applyFill="1" applyBorder="1" applyAlignment="1">
      <alignment horizontal="center" vertical="center" wrapText="1"/>
    </xf>
    <xf numFmtId="0" fontId="3" fillId="0" borderId="15" xfId="0" applyFont="1" applyFill="1" applyBorder="1" applyAlignment="1">
      <alignment wrapText="1"/>
    </xf>
    <xf numFmtId="0" fontId="5" fillId="0" borderId="59" xfId="0" applyFont="1" applyFill="1" applyBorder="1" applyAlignment="1">
      <alignment wrapText="1"/>
    </xf>
    <xf numFmtId="0" fontId="3" fillId="0" borderId="59" xfId="0" applyFont="1" applyFill="1" applyBorder="1" applyAlignment="1">
      <alignment horizontal="center" wrapText="1"/>
    </xf>
    <xf numFmtId="43" fontId="5" fillId="0" borderId="0" xfId="42" applyFont="1" applyFill="1" applyAlignment="1">
      <alignment/>
    </xf>
    <xf numFmtId="174" fontId="35" fillId="0" borderId="0" xfId="67" applyNumberFormat="1" applyFont="1" applyFill="1" applyAlignment="1">
      <alignment horizontal="center"/>
      <protection/>
    </xf>
    <xf numFmtId="0" fontId="35" fillId="0" borderId="0" xfId="67" applyFont="1" applyAlignment="1">
      <alignment horizontal="center" vertical="top"/>
      <protection/>
    </xf>
    <xf numFmtId="0" fontId="37" fillId="0" borderId="0" xfId="67" applyFont="1" applyFill="1" applyAlignment="1">
      <alignment horizontal="center" vertical="top"/>
      <protection/>
    </xf>
    <xf numFmtId="174" fontId="35" fillId="0" borderId="0" xfId="67" applyNumberFormat="1" applyFont="1" applyFill="1" applyAlignment="1">
      <alignment horizontal="center" vertical="top"/>
      <protection/>
    </xf>
    <xf numFmtId="174" fontId="35" fillId="0" borderId="0" xfId="67" applyNumberFormat="1" applyFont="1" applyAlignment="1">
      <alignment horizontal="center" vertical="top"/>
      <protection/>
    </xf>
    <xf numFmtId="0" fontId="39" fillId="0" borderId="0" xfId="67" applyFont="1" applyFill="1" applyAlignment="1" applyProtection="1">
      <alignment horizontal="center" vertical="top"/>
      <protection locked="0"/>
    </xf>
    <xf numFmtId="0" fontId="35" fillId="0" borderId="0" xfId="67" applyFont="1" applyFill="1" applyAlignment="1" applyProtection="1">
      <alignment horizontal="center" vertical="top"/>
      <protection locked="0"/>
    </xf>
    <xf numFmtId="174" fontId="35" fillId="10" borderId="0" xfId="67" applyNumberFormat="1" applyFont="1" applyFill="1" applyAlignment="1" applyProtection="1">
      <alignment horizontal="center" vertical="center" wrapText="1"/>
      <protection locked="0"/>
    </xf>
    <xf numFmtId="0" fontId="35" fillId="10" borderId="0" xfId="67" applyFont="1" applyFill="1" applyAlignment="1" applyProtection="1">
      <alignment vertical="center" wrapText="1"/>
      <protection locked="0"/>
    </xf>
    <xf numFmtId="164" fontId="35" fillId="10" borderId="0" xfId="67" applyNumberFormat="1" applyFont="1" applyFill="1" applyAlignment="1" applyProtection="1">
      <alignment vertical="center" wrapText="1"/>
      <protection locked="0"/>
    </xf>
    <xf numFmtId="0" fontId="0" fillId="0" borderId="0" xfId="0" applyFont="1" applyFill="1" applyBorder="1" applyAlignment="1">
      <alignment horizontal="left" vertical="center" wrapText="1"/>
    </xf>
    <xf numFmtId="1" fontId="0" fillId="10" borderId="0" xfId="44" applyNumberFormat="1" applyFont="1" applyFill="1" applyAlignment="1" applyProtection="1">
      <alignment/>
      <protection locked="0"/>
    </xf>
    <xf numFmtId="0" fontId="0" fillId="10" borderId="0" xfId="44" applyNumberFormat="1" applyFont="1" applyFill="1" applyBorder="1" applyAlignment="1">
      <alignment/>
    </xf>
    <xf numFmtId="0" fontId="5" fillId="0" borderId="60" xfId="0" applyFont="1" applyBorder="1" applyAlignment="1">
      <alignment horizontal="center" vertical="center"/>
    </xf>
    <xf numFmtId="43" fontId="0" fillId="0" borderId="0" xfId="42" applyFont="1" applyAlignment="1">
      <alignment/>
    </xf>
    <xf numFmtId="164" fontId="35" fillId="0" borderId="0" xfId="67" applyNumberFormat="1" applyFont="1" applyFill="1" applyAlignment="1">
      <alignment vertical="top"/>
      <protection/>
    </xf>
    <xf numFmtId="166" fontId="0" fillId="0" borderId="0" xfId="50" applyNumberFormat="1" applyFont="1" applyFill="1" applyAlignment="1" applyProtection="1">
      <alignment/>
      <protection locked="0"/>
    </xf>
    <xf numFmtId="0" fontId="5" fillId="0" borderId="9" xfId="0" applyFont="1" applyFill="1" applyBorder="1" applyAlignment="1">
      <alignment horizontal="center"/>
    </xf>
    <xf numFmtId="0" fontId="5" fillId="0" borderId="57" xfId="0" applyFont="1" applyFill="1" applyBorder="1" applyAlignment="1">
      <alignment/>
    </xf>
    <xf numFmtId="3" fontId="5" fillId="0" borderId="61" xfId="0" applyNumberFormat="1" applyFont="1" applyFill="1" applyBorder="1" applyAlignment="1">
      <alignment horizontal="center"/>
    </xf>
    <xf numFmtId="3" fontId="5" fillId="0" borderId="49" xfId="0" applyNumberFormat="1" applyFont="1" applyFill="1" applyBorder="1" applyAlignment="1">
      <alignment horizontal="center" vertical="center" wrapText="1"/>
    </xf>
    <xf numFmtId="0" fontId="3" fillId="0" borderId="61" xfId="0" applyFont="1" applyFill="1" applyBorder="1" applyAlignment="1">
      <alignment horizontal="center"/>
    </xf>
    <xf numFmtId="0" fontId="5" fillId="0" borderId="49" xfId="0" applyFont="1" applyFill="1" applyBorder="1" applyAlignment="1">
      <alignment/>
    </xf>
    <xf numFmtId="0" fontId="5" fillId="0" borderId="16" xfId="0" applyFont="1" applyBorder="1" applyAlignment="1">
      <alignment/>
    </xf>
    <xf numFmtId="171" fontId="5" fillId="0" borderId="19" xfId="0" applyNumberFormat="1" applyFont="1" applyFill="1" applyBorder="1" applyAlignment="1">
      <alignment/>
    </xf>
    <xf numFmtId="0" fontId="3" fillId="0" borderId="18" xfId="0" applyFont="1" applyFill="1" applyBorder="1" applyAlignment="1">
      <alignment/>
    </xf>
    <xf numFmtId="0" fontId="5" fillId="0" borderId="34" xfId="0" applyFont="1" applyFill="1" applyBorder="1" applyAlignment="1">
      <alignment/>
    </xf>
    <xf numFmtId="3" fontId="5" fillId="0" borderId="62" xfId="0" applyNumberFormat="1" applyFont="1" applyFill="1" applyBorder="1" applyAlignment="1">
      <alignment horizontal="center"/>
    </xf>
    <xf numFmtId="0" fontId="5" fillId="0" borderId="49" xfId="0" applyFont="1" applyFill="1" applyBorder="1" applyAlignment="1">
      <alignment horizontal="center"/>
    </xf>
    <xf numFmtId="0" fontId="5" fillId="0" borderId="61" xfId="0" applyFont="1" applyFill="1" applyBorder="1" applyAlignment="1">
      <alignment horizontal="center"/>
    </xf>
    <xf numFmtId="38" fontId="5" fillId="0" borderId="62" xfId="0" applyNumberFormat="1" applyFont="1" applyFill="1" applyBorder="1" applyAlignment="1">
      <alignment horizontal="center"/>
    </xf>
    <xf numFmtId="38" fontId="5" fillId="0" borderId="0" xfId="0" applyNumberFormat="1" applyFont="1" applyFill="1" applyBorder="1" applyAlignment="1">
      <alignment horizontal="center"/>
    </xf>
    <xf numFmtId="3" fontId="5" fillId="0" borderId="49" xfId="0" applyNumberFormat="1" applyFont="1" applyFill="1" applyBorder="1" applyAlignment="1">
      <alignment horizontal="center"/>
    </xf>
    <xf numFmtId="0" fontId="5" fillId="0" borderId="16" xfId="0" applyFont="1" applyFill="1" applyBorder="1" applyAlignment="1">
      <alignment horizontal="left" wrapText="1"/>
    </xf>
    <xf numFmtId="0" fontId="5" fillId="0" borderId="19" xfId="0" applyFont="1" applyFill="1" applyBorder="1" applyAlignment="1">
      <alignment horizontal="left" wrapText="1"/>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18" xfId="0" applyFont="1" applyFill="1" applyBorder="1" applyAlignment="1">
      <alignment/>
    </xf>
    <xf numFmtId="0" fontId="5" fillId="0" borderId="47" xfId="0" applyFont="1" applyBorder="1" applyAlignment="1">
      <alignment/>
    </xf>
    <xf numFmtId="0" fontId="5" fillId="0" borderId="63" xfId="0" applyFont="1" applyFill="1" applyBorder="1" applyAlignment="1">
      <alignment/>
    </xf>
    <xf numFmtId="0" fontId="5" fillId="0" borderId="63" xfId="0" applyFont="1" applyBorder="1" applyAlignment="1">
      <alignment horizontal="left"/>
    </xf>
    <xf numFmtId="0" fontId="5" fillId="0" borderId="64" xfId="0" applyFont="1" applyBorder="1" applyAlignment="1">
      <alignment horizontal="left"/>
    </xf>
    <xf numFmtId="10" fontId="3" fillId="0" borderId="33" xfId="0" applyNumberFormat="1"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10" fontId="3" fillId="0" borderId="33" xfId="0" applyNumberFormat="1" applyFont="1" applyFill="1" applyBorder="1" applyAlignment="1">
      <alignment horizontal="center" wrapText="1"/>
    </xf>
    <xf numFmtId="10" fontId="5" fillId="0" borderId="0" xfId="0" applyNumberFormat="1" applyFont="1" applyFill="1" applyBorder="1" applyAlignment="1">
      <alignment horizontal="center" wrapText="1"/>
    </xf>
    <xf numFmtId="10" fontId="5" fillId="0" borderId="61" xfId="0" applyNumberFormat="1" applyFont="1" applyFill="1" applyBorder="1" applyAlignment="1">
      <alignment horizontal="center" wrapText="1"/>
    </xf>
    <xf numFmtId="10" fontId="5" fillId="0" borderId="49" xfId="0" applyNumberFormat="1" applyFont="1" applyFill="1" applyBorder="1" applyAlignment="1">
      <alignment wrapText="1"/>
    </xf>
    <xf numFmtId="10" fontId="5" fillId="0" borderId="0" xfId="0" applyNumberFormat="1" applyFont="1" applyFill="1" applyBorder="1" applyAlignment="1">
      <alignment wrapText="1"/>
    </xf>
    <xf numFmtId="10" fontId="5" fillId="0" borderId="34" xfId="0" applyNumberFormat="1" applyFont="1" applyFill="1" applyBorder="1" applyAlignment="1">
      <alignment horizontal="center" wrapText="1"/>
    </xf>
    <xf numFmtId="0" fontId="0" fillId="0" borderId="61" xfId="0" applyFont="1" applyBorder="1" applyAlignment="1">
      <alignment horizontal="left" wrapText="1"/>
    </xf>
    <xf numFmtId="0" fontId="3" fillId="0" borderId="61" xfId="0" applyFont="1" applyFill="1" applyBorder="1" applyAlignment="1">
      <alignment horizontal="center" wrapText="1"/>
    </xf>
    <xf numFmtId="0" fontId="5" fillId="0" borderId="62" xfId="0" applyNumberFormat="1" applyFont="1" applyFill="1" applyBorder="1" applyAlignment="1">
      <alignment horizontal="center"/>
    </xf>
    <xf numFmtId="3" fontId="5" fillId="0" borderId="62" xfId="0" applyNumberFormat="1" applyFont="1" applyFill="1" applyBorder="1" applyAlignment="1">
      <alignment/>
    </xf>
    <xf numFmtId="3" fontId="3" fillId="0" borderId="62" xfId="0" applyNumberFormat="1" applyFont="1" applyFill="1" applyBorder="1" applyAlignment="1">
      <alignment horizontal="right"/>
    </xf>
    <xf numFmtId="0" fontId="3" fillId="0" borderId="61" xfId="0" applyFont="1" applyFill="1" applyBorder="1" applyAlignment="1">
      <alignment horizontal="left" wrapText="1"/>
    </xf>
    <xf numFmtId="10" fontId="5" fillId="0" borderId="62" xfId="72" applyNumberFormat="1" applyFont="1" applyFill="1" applyBorder="1" applyAlignment="1">
      <alignment horizontal="center"/>
    </xf>
    <xf numFmtId="9" fontId="5" fillId="0" borderId="0" xfId="72" applyFont="1" applyFill="1" applyBorder="1" applyAlignment="1">
      <alignment horizontal="right"/>
    </xf>
    <xf numFmtId="10" fontId="38" fillId="0" borderId="0" xfId="67" applyNumberFormat="1" applyFont="1" applyFill="1">
      <alignment/>
      <protection/>
    </xf>
    <xf numFmtId="37" fontId="35" fillId="0" borderId="0" xfId="67" applyNumberFormat="1" applyFont="1" applyFill="1">
      <alignment/>
      <protection/>
    </xf>
    <xf numFmtId="37" fontId="35" fillId="0" borderId="20" xfId="67" applyNumberFormat="1" applyFont="1" applyFill="1" applyBorder="1">
      <alignment/>
      <protection/>
    </xf>
    <xf numFmtId="164" fontId="5" fillId="0" borderId="62" xfId="42" applyNumberFormat="1" applyFont="1" applyFill="1" applyBorder="1" applyAlignment="1">
      <alignment horizontal="center"/>
    </xf>
    <xf numFmtId="10" fontId="0" fillId="0" borderId="0" xfId="73" applyNumberFormat="1" applyFont="1" applyFill="1" applyBorder="1" applyAlignment="1">
      <alignment/>
    </xf>
    <xf numFmtId="10" fontId="2" fillId="0" borderId="0" xfId="73" applyNumberFormat="1" applyFont="1" applyFill="1" applyBorder="1" applyAlignment="1">
      <alignment horizontal="center" vertical="center" wrapText="1"/>
    </xf>
    <xf numFmtId="10" fontId="2" fillId="0" borderId="0" xfId="73" applyNumberFormat="1" applyFont="1" applyFill="1" applyBorder="1" applyAlignment="1">
      <alignment horizontal="center" wrapText="1"/>
    </xf>
    <xf numFmtId="10" fontId="17" fillId="0" borderId="0" xfId="73" applyNumberFormat="1" applyFont="1" applyFill="1" applyBorder="1" applyAlignment="1">
      <alignment horizontal="center"/>
    </xf>
    <xf numFmtId="0" fontId="17" fillId="0" borderId="0" xfId="63" applyFont="1" applyFill="1" applyBorder="1" applyAlignment="1">
      <alignment horizontal="center"/>
      <protection/>
    </xf>
    <xf numFmtId="10" fontId="17" fillId="0" borderId="0" xfId="73" applyNumberFormat="1" applyFont="1" applyFill="1" applyBorder="1" applyAlignment="1">
      <alignment/>
    </xf>
    <xf numFmtId="1" fontId="0" fillId="0" borderId="0" xfId="63" applyNumberFormat="1" applyFill="1">
      <alignment/>
      <protection/>
    </xf>
    <xf numFmtId="0" fontId="23" fillId="0" borderId="0" xfId="0" applyFont="1" applyFill="1" applyAlignment="1">
      <alignment horizontal="center" vertical="center"/>
    </xf>
    <xf numFmtId="0" fontId="23" fillId="0" borderId="0" xfId="0" applyFont="1" applyFill="1" applyBorder="1" applyAlignment="1">
      <alignment horizontal="center"/>
    </xf>
    <xf numFmtId="171" fontId="3" fillId="0" borderId="0" xfId="72" applyNumberFormat="1" applyFont="1" applyFill="1" applyAlignment="1">
      <alignment/>
    </xf>
    <xf numFmtId="3" fontId="5" fillId="0" borderId="0" xfId="0" applyNumberFormat="1" applyFont="1" applyFill="1" applyAlignment="1">
      <alignment/>
    </xf>
    <xf numFmtId="0" fontId="5" fillId="0" borderId="13" xfId="0" applyFont="1" applyFill="1" applyBorder="1" applyAlignment="1">
      <alignment horizontal="center"/>
    </xf>
    <xf numFmtId="171" fontId="3" fillId="0" borderId="0" xfId="72" applyNumberFormat="1" applyFont="1" applyFill="1" applyBorder="1" applyAlignment="1">
      <alignment/>
    </xf>
    <xf numFmtId="0" fontId="5" fillId="0" borderId="28" xfId="0" applyFont="1" applyFill="1" applyBorder="1" applyAlignment="1">
      <alignment horizontal="center"/>
    </xf>
    <xf numFmtId="164" fontId="5" fillId="0" borderId="28" xfId="42" applyNumberFormat="1" applyFont="1" applyFill="1" applyBorder="1" applyAlignment="1">
      <alignment/>
    </xf>
    <xf numFmtId="0" fontId="3" fillId="0" borderId="46" xfId="0" applyFont="1" applyFill="1" applyBorder="1" applyAlignment="1">
      <alignment/>
    </xf>
    <xf numFmtId="0" fontId="5" fillId="0" borderId="46" xfId="0" applyFont="1" applyFill="1" applyBorder="1" applyAlignment="1">
      <alignment/>
    </xf>
    <xf numFmtId="0" fontId="5" fillId="0" borderId="46" xfId="0" applyFont="1" applyFill="1" applyBorder="1" applyAlignment="1">
      <alignment horizontal="center"/>
    </xf>
    <xf numFmtId="167" fontId="5" fillId="0" borderId="0" xfId="0" applyNumberFormat="1" applyFont="1" applyFill="1" applyAlignment="1">
      <alignment horizontal="center"/>
    </xf>
    <xf numFmtId="10" fontId="5" fillId="0" borderId="0" xfId="72" applyNumberFormat="1" applyFont="1" applyFill="1" applyBorder="1" applyAlignment="1">
      <alignment/>
    </xf>
    <xf numFmtId="0" fontId="3" fillId="0" borderId="13" xfId="0" applyFont="1" applyFill="1" applyBorder="1" applyAlignment="1">
      <alignment horizontal="left"/>
    </xf>
    <xf numFmtId="0" fontId="44" fillId="0" borderId="0" xfId="0" applyFont="1" applyFill="1" applyAlignment="1">
      <alignment horizontal="left"/>
    </xf>
    <xf numFmtId="0" fontId="44" fillId="0" borderId="0" xfId="0" applyFont="1" applyFill="1" applyAlignment="1">
      <alignment/>
    </xf>
    <xf numFmtId="3" fontId="5" fillId="0" borderId="12" xfId="0" applyNumberFormat="1" applyFont="1" applyFill="1" applyBorder="1" applyAlignment="1">
      <alignment horizontal="right"/>
    </xf>
    <xf numFmtId="0" fontId="3" fillId="0" borderId="12" xfId="0" applyNumberFormat="1" applyFont="1" applyFill="1" applyBorder="1" applyAlignment="1">
      <alignment horizontal="center"/>
    </xf>
    <xf numFmtId="3" fontId="3" fillId="0" borderId="12" xfId="0" applyNumberFormat="1" applyFont="1" applyFill="1" applyBorder="1" applyAlignment="1">
      <alignment/>
    </xf>
    <xf numFmtId="170" fontId="5" fillId="0" borderId="0" xfId="72" applyNumberFormat="1" applyFont="1" applyFill="1" applyAlignment="1">
      <alignment horizontal="right"/>
    </xf>
    <xf numFmtId="0" fontId="3" fillId="0" borderId="12" xfId="0" applyFont="1" applyFill="1" applyBorder="1" applyAlignment="1">
      <alignment horizontal="left"/>
    </xf>
    <xf numFmtId="0" fontId="3" fillId="0" borderId="12" xfId="0" applyFont="1" applyFill="1" applyBorder="1" applyAlignment="1">
      <alignment horizontal="center"/>
    </xf>
    <xf numFmtId="3" fontId="3" fillId="0" borderId="12" xfId="0" applyNumberFormat="1" applyFont="1" applyFill="1" applyBorder="1" applyAlignment="1">
      <alignment horizontal="right"/>
    </xf>
    <xf numFmtId="3" fontId="3" fillId="0" borderId="0" xfId="0" applyNumberFormat="1" applyFont="1" applyFill="1" applyBorder="1" applyAlignment="1">
      <alignment horizontal="right"/>
    </xf>
    <xf numFmtId="0" fontId="5" fillId="0" borderId="0" xfId="0" applyFont="1" applyFill="1" applyBorder="1" applyAlignment="1">
      <alignment horizontal="right"/>
    </xf>
    <xf numFmtId="0" fontId="10" fillId="0" borderId="0" xfId="0" applyFont="1" applyFill="1" applyAlignment="1">
      <alignment horizontal="left"/>
    </xf>
    <xf numFmtId="0" fontId="10" fillId="0" borderId="0" xfId="0" applyFont="1" applyFill="1" applyAlignment="1">
      <alignment/>
    </xf>
    <xf numFmtId="0" fontId="3" fillId="0" borderId="13" xfId="0" applyNumberFormat="1" applyFont="1" applyFill="1" applyBorder="1" applyAlignment="1">
      <alignment horizontal="left"/>
    </xf>
    <xf numFmtId="0" fontId="3" fillId="0" borderId="13" xfId="0" applyFont="1" applyFill="1" applyBorder="1" applyAlignment="1">
      <alignment/>
    </xf>
    <xf numFmtId="0" fontId="3" fillId="0" borderId="13" xfId="0" applyNumberFormat="1" applyFont="1" applyFill="1" applyBorder="1" applyAlignment="1">
      <alignment horizontal="center"/>
    </xf>
    <xf numFmtId="0" fontId="3" fillId="0" borderId="13" xfId="0" applyFont="1" applyFill="1" applyBorder="1" applyAlignment="1">
      <alignment horizontal="right"/>
    </xf>
    <xf numFmtId="0" fontId="3" fillId="0" borderId="0" xfId="0" applyFont="1" applyFill="1" applyAlignment="1">
      <alignment horizontal="left"/>
    </xf>
    <xf numFmtId="0" fontId="5" fillId="0" borderId="0" xfId="0" applyNumberFormat="1" applyFont="1" applyFill="1" applyBorder="1" applyAlignment="1">
      <alignment/>
    </xf>
    <xf numFmtId="3" fontId="5" fillId="0" borderId="0" xfId="0" applyNumberFormat="1" applyFont="1" applyFill="1" applyAlignment="1" quotePrefix="1">
      <alignment horizontal="right"/>
    </xf>
    <xf numFmtId="3" fontId="3" fillId="0" borderId="0" xfId="0" applyNumberFormat="1" applyFont="1" applyFill="1" applyBorder="1" applyAlignment="1" quotePrefix="1">
      <alignment horizontal="right"/>
    </xf>
    <xf numFmtId="165" fontId="3" fillId="0" borderId="0" xfId="0" applyNumberFormat="1" applyFont="1" applyFill="1" applyAlignment="1">
      <alignment/>
    </xf>
    <xf numFmtId="167" fontId="3" fillId="0" borderId="13" xfId="0" applyNumberFormat="1" applyFont="1" applyFill="1" applyBorder="1" applyAlignment="1">
      <alignment horizontal="left"/>
    </xf>
    <xf numFmtId="3" fontId="3" fillId="0" borderId="13" xfId="0" applyNumberFormat="1" applyFont="1" applyFill="1" applyBorder="1" applyAlignment="1">
      <alignment horizontal="center"/>
    </xf>
    <xf numFmtId="168" fontId="3" fillId="0" borderId="13" xfId="0" applyNumberFormat="1" applyFont="1" applyFill="1" applyBorder="1" applyAlignment="1">
      <alignment horizontal="center"/>
    </xf>
    <xf numFmtId="167" fontId="3" fillId="0" borderId="0" xfId="0" applyNumberFormat="1" applyFont="1" applyFill="1" applyBorder="1" applyAlignment="1">
      <alignment horizontal="left"/>
    </xf>
    <xf numFmtId="168" fontId="3" fillId="0" borderId="0" xfId="0" applyNumberFormat="1" applyFont="1" applyFill="1" applyBorder="1" applyAlignment="1">
      <alignment horizontal="center"/>
    </xf>
    <xf numFmtId="165" fontId="5" fillId="0" borderId="0" xfId="0" applyNumberFormat="1" applyFont="1" applyFill="1" applyAlignment="1">
      <alignment/>
    </xf>
    <xf numFmtId="168" fontId="5" fillId="0" borderId="0" xfId="0" applyNumberFormat="1" applyFont="1" applyFill="1" applyAlignment="1">
      <alignment horizontal="center"/>
    </xf>
    <xf numFmtId="169" fontId="5" fillId="0" borderId="0" xfId="0" applyNumberFormat="1" applyFont="1" applyFill="1" applyAlignment="1">
      <alignment/>
    </xf>
    <xf numFmtId="164" fontId="0" fillId="0" borderId="0" xfId="42" applyNumberFormat="1" applyFont="1" applyFill="1" applyAlignment="1">
      <alignment/>
    </xf>
    <xf numFmtId="168" fontId="5" fillId="0" borderId="0" xfId="0" applyNumberFormat="1" applyFont="1" applyFill="1" applyBorder="1" applyAlignment="1">
      <alignment horizontal="center"/>
    </xf>
    <xf numFmtId="3" fontId="9" fillId="0" borderId="0" xfId="0" applyNumberFormat="1" applyFont="1" applyFill="1" applyBorder="1" applyAlignment="1">
      <alignment horizontal="right"/>
    </xf>
    <xf numFmtId="168" fontId="5" fillId="0" borderId="0" xfId="0" applyNumberFormat="1" applyFont="1" applyFill="1" applyAlignment="1">
      <alignment/>
    </xf>
    <xf numFmtId="3" fontId="3" fillId="0" borderId="12" xfId="0" applyNumberFormat="1" applyFont="1" applyFill="1" applyBorder="1" applyAlignment="1">
      <alignment horizontal="center"/>
    </xf>
    <xf numFmtId="10" fontId="5" fillId="0" borderId="0" xfId="0" applyNumberFormat="1" applyFont="1" applyFill="1" applyBorder="1" applyAlignment="1">
      <alignment/>
    </xf>
    <xf numFmtId="167" fontId="5" fillId="0" borderId="0" xfId="0" applyNumberFormat="1" applyFont="1" applyFill="1" applyBorder="1" applyAlignment="1">
      <alignment horizontal="left"/>
    </xf>
    <xf numFmtId="0" fontId="8" fillId="0" borderId="58" xfId="0" applyNumberFormat="1" applyFont="1" applyFill="1" applyBorder="1" applyAlignment="1">
      <alignment horizontal="center"/>
    </xf>
    <xf numFmtId="0" fontId="11" fillId="0" borderId="15" xfId="0" applyNumberFormat="1" applyFont="1" applyFill="1" applyBorder="1" applyAlignment="1">
      <alignment horizontal="center"/>
    </xf>
    <xf numFmtId="3" fontId="8" fillId="0" borderId="15" xfId="0" applyNumberFormat="1" applyFont="1" applyFill="1" applyBorder="1" applyAlignment="1">
      <alignment horizontal="center"/>
    </xf>
    <xf numFmtId="0" fontId="11" fillId="0" borderId="15" xfId="0" applyFont="1" applyFill="1" applyBorder="1" applyAlignment="1">
      <alignment/>
    </xf>
    <xf numFmtId="3" fontId="8" fillId="0" borderId="0" xfId="0" applyNumberFormat="1" applyFont="1" applyFill="1" applyBorder="1" applyAlignment="1">
      <alignment/>
    </xf>
    <xf numFmtId="0" fontId="8" fillId="0" borderId="0" xfId="0" applyNumberFormat="1" applyFont="1" applyFill="1" applyBorder="1" applyAlignment="1">
      <alignment horizontal="center"/>
    </xf>
    <xf numFmtId="10" fontId="5" fillId="0" borderId="0" xfId="72" applyNumberFormat="1" applyFont="1" applyFill="1" applyAlignment="1">
      <alignment/>
    </xf>
    <xf numFmtId="0" fontId="11" fillId="0" borderId="14" xfId="0" applyFont="1" applyFill="1" applyBorder="1" applyAlignment="1">
      <alignment/>
    </xf>
    <xf numFmtId="3" fontId="8" fillId="0" borderId="14" xfId="0" applyNumberFormat="1" applyFont="1" applyFill="1" applyBorder="1" applyAlignment="1">
      <alignment horizontal="center"/>
    </xf>
    <xf numFmtId="164" fontId="5" fillId="0" borderId="0" xfId="42" applyNumberFormat="1" applyFont="1" applyFill="1" applyBorder="1" applyAlignment="1">
      <alignment/>
    </xf>
    <xf numFmtId="0" fontId="3" fillId="0" borderId="15" xfId="0" applyFont="1" applyFill="1" applyBorder="1" applyAlignment="1">
      <alignment/>
    </xf>
    <xf numFmtId="0" fontId="8" fillId="0" borderId="15" xfId="0" applyNumberFormat="1" applyFont="1" applyFill="1" applyBorder="1" applyAlignment="1">
      <alignment horizontal="left"/>
    </xf>
    <xf numFmtId="0" fontId="8" fillId="0" borderId="15" xfId="0" applyFont="1" applyFill="1" applyBorder="1" applyAlignment="1">
      <alignment horizontal="center"/>
    </xf>
    <xf numFmtId="164" fontId="3" fillId="0" borderId="0" xfId="42" applyNumberFormat="1" applyFont="1" applyFill="1" applyBorder="1" applyAlignment="1">
      <alignment/>
    </xf>
    <xf numFmtId="0" fontId="8" fillId="0" borderId="0" xfId="0" applyNumberFormat="1" applyFont="1" applyFill="1" applyBorder="1" applyAlignment="1">
      <alignment horizontal="left"/>
    </xf>
    <xf numFmtId="164" fontId="3" fillId="0" borderId="0" xfId="42" applyNumberFormat="1" applyFont="1" applyFill="1" applyBorder="1" applyAlignment="1">
      <alignment horizontal="center"/>
    </xf>
    <xf numFmtId="176" fontId="8" fillId="0" borderId="0" xfId="47" applyNumberFormat="1" applyFont="1" applyFill="1" applyBorder="1" applyAlignment="1">
      <alignment horizontal="right"/>
    </xf>
    <xf numFmtId="0" fontId="8" fillId="0" borderId="0" xfId="0" applyFont="1" applyFill="1" applyAlignment="1">
      <alignment/>
    </xf>
    <xf numFmtId="0" fontId="5" fillId="0" borderId="47" xfId="0" applyFont="1" applyFill="1" applyBorder="1" applyAlignment="1">
      <alignment vertical="center"/>
    </xf>
    <xf numFmtId="0" fontId="5" fillId="0" borderId="60" xfId="0" applyFont="1" applyFill="1" applyBorder="1" applyAlignment="1">
      <alignment horizontal="center" vertical="center"/>
    </xf>
    <xf numFmtId="0" fontId="5" fillId="0" borderId="36" xfId="0" applyFont="1" applyFill="1" applyBorder="1" applyAlignment="1">
      <alignment horizontal="center"/>
    </xf>
    <xf numFmtId="10" fontId="5" fillId="0" borderId="0" xfId="42" applyNumberFormat="1" applyFont="1" applyFill="1" applyAlignment="1">
      <alignment/>
    </xf>
    <xf numFmtId="10" fontId="3" fillId="0" borderId="13" xfId="72" applyNumberFormat="1" applyFont="1" applyFill="1" applyBorder="1" applyAlignment="1">
      <alignment/>
    </xf>
    <xf numFmtId="10" fontId="3" fillId="0" borderId="46" xfId="72" applyNumberFormat="1" applyFont="1" applyFill="1" applyBorder="1" applyAlignment="1">
      <alignment/>
    </xf>
    <xf numFmtId="3" fontId="3" fillId="0" borderId="13" xfId="0" applyNumberFormat="1" applyFont="1" applyFill="1" applyBorder="1" applyAlignment="1">
      <alignment/>
    </xf>
    <xf numFmtId="3" fontId="3" fillId="0" borderId="0" xfId="0" applyNumberFormat="1" applyFont="1" applyFill="1" applyAlignment="1">
      <alignment horizontal="right"/>
    </xf>
    <xf numFmtId="10" fontId="5"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64" fontId="5" fillId="0" borderId="0" xfId="42" applyNumberFormat="1" applyFont="1" applyFill="1" applyAlignment="1">
      <alignment/>
    </xf>
    <xf numFmtId="10" fontId="5" fillId="0" borderId="14" xfId="72" applyNumberFormat="1" applyFont="1" applyFill="1" applyBorder="1" applyAlignment="1">
      <alignment/>
    </xf>
    <xf numFmtId="10" fontId="3" fillId="0" borderId="0" xfId="72" applyNumberFormat="1" applyFont="1" applyFill="1" applyAlignment="1">
      <alignment/>
    </xf>
    <xf numFmtId="3" fontId="5" fillId="0" borderId="12" xfId="0" applyNumberFormat="1" applyFont="1" applyFill="1" applyBorder="1" applyAlignment="1">
      <alignment/>
    </xf>
    <xf numFmtId="3" fontId="8" fillId="0" borderId="59" xfId="0" applyNumberFormat="1" applyFont="1" applyFill="1" applyBorder="1" applyAlignment="1">
      <alignment/>
    </xf>
    <xf numFmtId="3" fontId="5" fillId="0" borderId="0" xfId="0" applyNumberFormat="1" applyFont="1" applyFill="1" applyBorder="1" applyAlignment="1">
      <alignment/>
    </xf>
    <xf numFmtId="3" fontId="5" fillId="0" borderId="0" xfId="42" applyNumberFormat="1" applyFont="1" applyFill="1" applyAlignment="1">
      <alignment/>
    </xf>
    <xf numFmtId="3" fontId="3" fillId="0" borderId="0" xfId="42" applyNumberFormat="1" applyFont="1" applyFill="1" applyAlignment="1">
      <alignment/>
    </xf>
    <xf numFmtId="164" fontId="35" fillId="0" borderId="20" xfId="67" applyNumberFormat="1" applyFont="1" applyFill="1" applyBorder="1">
      <alignment/>
      <protection/>
    </xf>
    <xf numFmtId="164" fontId="35" fillId="0" borderId="33" xfId="67" applyNumberFormat="1" applyFont="1" applyFill="1" applyBorder="1">
      <alignment/>
      <protection/>
    </xf>
    <xf numFmtId="37" fontId="0" fillId="0" borderId="20" xfId="0" applyNumberFormat="1" applyFont="1" applyFill="1" applyBorder="1" applyAlignment="1">
      <alignment horizontal="right" wrapText="1"/>
    </xf>
    <xf numFmtId="37" fontId="0" fillId="0" borderId="0" xfId="0" applyNumberFormat="1" applyFont="1" applyFill="1" applyBorder="1" applyAlignment="1">
      <alignment horizontal="right" wrapText="1"/>
    </xf>
    <xf numFmtId="0" fontId="0" fillId="0" borderId="0" xfId="0" applyFont="1" applyFill="1" applyAlignment="1">
      <alignment horizontal="left" vertical="center" wrapText="1"/>
    </xf>
    <xf numFmtId="0" fontId="0" fillId="0" borderId="14" xfId="0" applyFont="1" applyFill="1" applyBorder="1" applyAlignment="1">
      <alignment/>
    </xf>
    <xf numFmtId="171" fontId="0" fillId="0" borderId="0" xfId="0" applyNumberFormat="1" applyFont="1" applyFill="1" applyAlignment="1">
      <alignment horizontal="center" wrapText="1"/>
    </xf>
    <xf numFmtId="10" fontId="0" fillId="0" borderId="14" xfId="42" applyNumberFormat="1" applyFont="1" applyFill="1" applyBorder="1" applyAlignment="1">
      <alignment wrapText="1"/>
    </xf>
    <xf numFmtId="167" fontId="0" fillId="0" borderId="0" xfId="63" applyNumberFormat="1" applyFill="1">
      <alignment/>
      <protection/>
    </xf>
    <xf numFmtId="166" fontId="0" fillId="0" borderId="0" xfId="50" applyNumberFormat="1" applyFont="1" applyFill="1" applyAlignment="1">
      <alignment/>
    </xf>
    <xf numFmtId="166" fontId="0" fillId="0" borderId="0" xfId="50" applyNumberFormat="1" applyFont="1" applyFill="1" applyAlignment="1">
      <alignment/>
    </xf>
    <xf numFmtId="166" fontId="0" fillId="0" borderId="20" xfId="63" applyNumberFormat="1" applyFill="1" applyBorder="1">
      <alignment/>
      <protection/>
    </xf>
    <xf numFmtId="166" fontId="0" fillId="0" borderId="0" xfId="63" applyNumberFormat="1" applyFill="1" applyBorder="1">
      <alignment/>
      <protection/>
    </xf>
    <xf numFmtId="164" fontId="0" fillId="0" borderId="0" xfId="44" applyNumberFormat="1" applyFont="1" applyFill="1" applyAlignment="1">
      <alignment/>
    </xf>
    <xf numFmtId="10" fontId="0" fillId="0" borderId="0" xfId="73" applyNumberFormat="1" applyFont="1" applyFill="1" applyAlignment="1">
      <alignment horizontal="center"/>
    </xf>
    <xf numFmtId="10" fontId="0" fillId="0" borderId="0" xfId="63" applyNumberFormat="1" applyFill="1" applyAlignment="1">
      <alignment horizontal="center"/>
      <protection/>
    </xf>
    <xf numFmtId="10" fontId="0" fillId="0" borderId="0" xfId="73" applyNumberFormat="1" applyFont="1" applyFill="1" applyAlignment="1">
      <alignment/>
    </xf>
    <xf numFmtId="164" fontId="0" fillId="0" borderId="0" xfId="63" applyNumberFormat="1" applyFill="1">
      <alignment/>
      <protection/>
    </xf>
    <xf numFmtId="10" fontId="0" fillId="0" borderId="0" xfId="73" applyNumberFormat="1" applyFont="1" applyFill="1" applyAlignment="1">
      <alignment horizontal="center"/>
    </xf>
    <xf numFmtId="10" fontId="0" fillId="0" borderId="0" xfId="73" applyNumberFormat="1" applyFont="1" applyFill="1" applyAlignment="1">
      <alignment/>
    </xf>
    <xf numFmtId="164" fontId="0" fillId="0" borderId="14" xfId="44" applyNumberFormat="1" applyFont="1" applyFill="1" applyBorder="1" applyAlignment="1">
      <alignment/>
    </xf>
    <xf numFmtId="0" fontId="0" fillId="0" borderId="14" xfId="63" applyFill="1" applyBorder="1" applyAlignment="1">
      <alignment horizontal="center"/>
      <protection/>
    </xf>
    <xf numFmtId="0" fontId="0" fillId="0" borderId="14" xfId="63" applyFill="1" applyBorder="1">
      <alignment/>
      <protection/>
    </xf>
    <xf numFmtId="10" fontId="0" fillId="0" borderId="14" xfId="73" applyNumberFormat="1" applyFont="1" applyFill="1" applyBorder="1" applyAlignment="1">
      <alignment horizontal="center"/>
    </xf>
    <xf numFmtId="10" fontId="0" fillId="0" borderId="14" xfId="73" applyNumberFormat="1" applyFont="1" applyFill="1" applyBorder="1" applyAlignment="1">
      <alignment/>
    </xf>
    <xf numFmtId="164" fontId="0" fillId="0" borderId="20" xfId="63" applyNumberFormat="1" applyFill="1" applyBorder="1">
      <alignment/>
      <protection/>
    </xf>
    <xf numFmtId="10" fontId="0" fillId="0" borderId="20" xfId="73" applyNumberFormat="1" applyFont="1" applyFill="1" applyBorder="1" applyAlignment="1">
      <alignment horizontal="center"/>
    </xf>
    <xf numFmtId="10" fontId="0" fillId="0" borderId="20" xfId="63" applyNumberFormat="1" applyFill="1" applyBorder="1">
      <alignment/>
      <protection/>
    </xf>
    <xf numFmtId="10" fontId="5" fillId="0" borderId="16" xfId="0" applyNumberFormat="1" applyFont="1" applyFill="1" applyBorder="1" applyAlignment="1">
      <alignment horizontal="center" wrapText="1"/>
    </xf>
    <xf numFmtId="10" fontId="5" fillId="0" borderId="62" xfId="0" applyNumberFormat="1" applyFont="1" applyFill="1" applyBorder="1" applyAlignment="1">
      <alignment horizontal="center" wrapText="1"/>
    </xf>
    <xf numFmtId="38" fontId="0" fillId="0" borderId="0" xfId="42" applyNumberFormat="1" applyFont="1" applyFill="1" applyAlignment="1">
      <alignment/>
    </xf>
    <xf numFmtId="0" fontId="0" fillId="0" borderId="0" xfId="0" applyFill="1" applyBorder="1" applyAlignment="1">
      <alignment horizontal="center"/>
    </xf>
    <xf numFmtId="164" fontId="0" fillId="0" borderId="0" xfId="0" applyNumberFormat="1" applyFill="1" applyAlignment="1">
      <alignment/>
    </xf>
    <xf numFmtId="164" fontId="0" fillId="0" borderId="0" xfId="42" applyNumberFormat="1" applyFont="1" applyFill="1" applyAlignment="1">
      <alignment/>
    </xf>
    <xf numFmtId="164" fontId="0" fillId="0" borderId="20" xfId="42" applyNumberFormat="1" applyFont="1" applyFill="1" applyBorder="1" applyAlignment="1">
      <alignment/>
    </xf>
    <xf numFmtId="164" fontId="0" fillId="0" borderId="0" xfId="42" applyNumberFormat="1" applyFont="1" applyFill="1" applyBorder="1" applyAlignment="1">
      <alignment/>
    </xf>
    <xf numFmtId="0" fontId="0" fillId="0" borderId="0" xfId="63" applyFont="1" applyFill="1">
      <alignment/>
      <protection/>
    </xf>
    <xf numFmtId="164" fontId="0" fillId="0" borderId="20" xfId="44" applyNumberFormat="1" applyFont="1" applyFill="1" applyBorder="1" applyAlignment="1">
      <alignment/>
    </xf>
    <xf numFmtId="0" fontId="19" fillId="0" borderId="0" xfId="63" applyFont="1" applyFill="1" applyAlignment="1">
      <alignment horizontal="left"/>
      <protection/>
    </xf>
    <xf numFmtId="0" fontId="27" fillId="0" borderId="0" xfId="63" applyFont="1" applyFill="1" applyAlignment="1">
      <alignment horizontal="center"/>
      <protection/>
    </xf>
    <xf numFmtId="0" fontId="2" fillId="0" borderId="0" xfId="63" applyFont="1" applyFill="1" applyAlignment="1" quotePrefix="1">
      <alignment horizontal="center"/>
      <protection/>
    </xf>
    <xf numFmtId="38" fontId="0" fillId="0" borderId="0" xfId="44" applyNumberFormat="1" applyFont="1" applyFill="1" applyAlignment="1">
      <alignment/>
    </xf>
    <xf numFmtId="38" fontId="0" fillId="0" borderId="0" xfId="63" applyNumberFormat="1" applyFill="1">
      <alignment/>
      <protection/>
    </xf>
    <xf numFmtId="0" fontId="2" fillId="0" borderId="0" xfId="63" applyFont="1" applyFill="1">
      <alignment/>
      <protection/>
    </xf>
    <xf numFmtId="38" fontId="0" fillId="0" borderId="20" xfId="63" applyNumberFormat="1" applyFill="1" applyBorder="1">
      <alignment/>
      <protection/>
    </xf>
    <xf numFmtId="164" fontId="0" fillId="0" borderId="0" xfId="44" applyNumberFormat="1" applyFont="1" applyFill="1" applyBorder="1" applyAlignment="1">
      <alignment/>
    </xf>
    <xf numFmtId="0" fontId="0" fillId="0" borderId="0" xfId="63" applyFont="1" applyFill="1" applyAlignment="1">
      <alignment horizontal="center"/>
      <protection/>
    </xf>
    <xf numFmtId="0" fontId="18" fillId="0" borderId="0" xfId="63" applyFont="1" applyFill="1">
      <alignment/>
      <protection/>
    </xf>
    <xf numFmtId="0" fontId="2" fillId="0" borderId="0" xfId="63" applyFont="1" applyFill="1" applyAlignment="1">
      <alignment horizontal="center"/>
      <protection/>
    </xf>
    <xf numFmtId="164" fontId="0" fillId="0" borderId="20" xfId="44" applyNumberFormat="1" applyFont="1" applyFill="1" applyBorder="1" applyAlignment="1">
      <alignment/>
    </xf>
    <xf numFmtId="10" fontId="2" fillId="0" borderId="20" xfId="73" applyNumberFormat="1" applyFont="1" applyFill="1" applyBorder="1" applyAlignment="1">
      <alignment horizontal="center"/>
    </xf>
    <xf numFmtId="0" fontId="0" fillId="0" borderId="0" xfId="63" applyFont="1" applyFill="1" applyAlignment="1">
      <alignment horizontal="left"/>
      <protection/>
    </xf>
    <xf numFmtId="0" fontId="3" fillId="0" borderId="0" xfId="63" applyFont="1" applyFill="1" applyAlignment="1">
      <alignment/>
      <protection/>
    </xf>
    <xf numFmtId="9" fontId="0" fillId="0" borderId="0" xfId="73" applyFont="1" applyFill="1" applyAlignment="1">
      <alignment/>
    </xf>
    <xf numFmtId="0" fontId="49" fillId="0" borderId="0" xfId="63" applyFont="1" applyFill="1" applyBorder="1" applyAlignment="1">
      <alignment vertical="top"/>
      <protection/>
    </xf>
    <xf numFmtId="0" fontId="50" fillId="0" borderId="0" xfId="63" applyFont="1" applyFill="1" applyBorder="1" applyAlignment="1">
      <alignment horizontal="center"/>
      <protection/>
    </xf>
    <xf numFmtId="0" fontId="5" fillId="0" borderId="0" xfId="63" applyFont="1" applyFill="1" applyBorder="1" applyAlignment="1">
      <alignment horizontal="center" vertical="center"/>
      <protection/>
    </xf>
    <xf numFmtId="0" fontId="51" fillId="0" borderId="0" xfId="63" applyFont="1" applyFill="1" applyBorder="1" applyAlignment="1">
      <alignment horizontal="center"/>
      <protection/>
    </xf>
    <xf numFmtId="0" fontId="5" fillId="0" borderId="0" xfId="63" applyFont="1" applyFill="1" applyBorder="1" applyAlignment="1">
      <alignment vertical="top"/>
      <protection/>
    </xf>
    <xf numFmtId="2" fontId="5" fillId="0" borderId="0" xfId="63" applyNumberFormat="1" applyFont="1" applyFill="1" applyBorder="1" applyAlignment="1" quotePrefix="1">
      <alignment horizontal="center"/>
      <protection/>
    </xf>
    <xf numFmtId="0" fontId="0" fillId="0" borderId="0" xfId="63" applyFont="1" applyFill="1" applyBorder="1" applyAlignment="1" quotePrefix="1">
      <alignment horizontal="center"/>
      <protection/>
    </xf>
    <xf numFmtId="0" fontId="0" fillId="0" borderId="0" xfId="63" applyFont="1" applyFill="1" applyBorder="1" applyAlignment="1">
      <alignment horizontal="left"/>
      <protection/>
    </xf>
    <xf numFmtId="10" fontId="0" fillId="0" borderId="0" xfId="73" applyNumberFormat="1" applyFont="1" applyFill="1" applyBorder="1" applyAlignment="1">
      <alignment/>
    </xf>
    <xf numFmtId="43" fontId="8" fillId="0" borderId="59" xfId="42" applyFont="1" applyFill="1" applyBorder="1" applyAlignment="1">
      <alignment/>
    </xf>
    <xf numFmtId="0" fontId="8" fillId="0" borderId="12" xfId="0" applyNumberFormat="1" applyFont="1" applyFill="1" applyBorder="1" applyAlignment="1">
      <alignment horizontal="center"/>
    </xf>
    <xf numFmtId="0" fontId="8" fillId="0" borderId="12" xfId="0" applyNumberFormat="1" applyFont="1" applyFill="1" applyBorder="1" applyAlignment="1">
      <alignment horizontal="left"/>
    </xf>
    <xf numFmtId="0" fontId="8" fillId="0" borderId="12" xfId="0" applyFont="1" applyFill="1" applyBorder="1" applyAlignment="1">
      <alignment/>
    </xf>
    <xf numFmtId="0" fontId="8" fillId="0" borderId="12" xfId="0" applyFont="1" applyFill="1" applyBorder="1" applyAlignment="1">
      <alignment horizontal="center"/>
    </xf>
    <xf numFmtId="3" fontId="8" fillId="0" borderId="12" xfId="0" applyNumberFormat="1"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164" fontId="0" fillId="0" borderId="0" xfId="44" applyNumberFormat="1" applyFont="1" applyFill="1" applyAlignment="1">
      <alignment/>
    </xf>
    <xf numFmtId="0" fontId="126" fillId="0" borderId="0" xfId="0" applyFont="1" applyAlignment="1">
      <alignment/>
    </xf>
    <xf numFmtId="0" fontId="126" fillId="0" borderId="0" xfId="0" applyFont="1" applyBorder="1" applyAlignment="1">
      <alignment/>
    </xf>
    <xf numFmtId="164" fontId="46" fillId="0" borderId="0" xfId="42" applyNumberFormat="1" applyFont="1" applyAlignment="1">
      <alignment/>
    </xf>
    <xf numFmtId="164" fontId="46" fillId="0" borderId="0" xfId="42" applyNumberFormat="1" applyFont="1" applyBorder="1" applyAlignment="1">
      <alignment/>
    </xf>
    <xf numFmtId="164" fontId="46" fillId="0" borderId="0" xfId="42" applyNumberFormat="1" applyFont="1" applyBorder="1" applyAlignment="1">
      <alignment horizontal="left"/>
    </xf>
    <xf numFmtId="164" fontId="126" fillId="0" borderId="0" xfId="0" applyNumberFormat="1" applyFont="1" applyBorder="1" applyAlignment="1">
      <alignment/>
    </xf>
    <xf numFmtId="164" fontId="126" fillId="0" borderId="0" xfId="0" applyNumberFormat="1" applyFont="1" applyAlignment="1">
      <alignment/>
    </xf>
    <xf numFmtId="164" fontId="46" fillId="0" borderId="0" xfId="42" applyNumberFormat="1" applyFont="1" applyAlignment="1">
      <alignment horizontal="left"/>
    </xf>
    <xf numFmtId="164" fontId="127" fillId="0" borderId="0" xfId="42" applyNumberFormat="1" applyFont="1" applyAlignment="1">
      <alignment/>
    </xf>
    <xf numFmtId="164" fontId="127" fillId="0" borderId="0" xfId="42" applyNumberFormat="1" applyFont="1" applyAlignment="1">
      <alignment horizontal="left"/>
    </xf>
    <xf numFmtId="0" fontId="5" fillId="0" borderId="47" xfId="0" applyFont="1" applyBorder="1" applyAlignment="1">
      <alignment vertical="center" wrapText="1"/>
    </xf>
    <xf numFmtId="0" fontId="89" fillId="0" borderId="14" xfId="0" applyFont="1" applyFill="1" applyBorder="1" applyAlignment="1">
      <alignment horizontal="center"/>
    </xf>
    <xf numFmtId="164" fontId="90" fillId="0" borderId="14" xfId="42" applyNumberFormat="1" applyFont="1" applyFill="1" applyBorder="1" applyAlignment="1">
      <alignment horizontal="center" wrapText="1"/>
    </xf>
    <xf numFmtId="0" fontId="90" fillId="0" borderId="0" xfId="0" applyFont="1" applyAlignment="1">
      <alignment horizontal="center"/>
    </xf>
    <xf numFmtId="0" fontId="90" fillId="0" borderId="0" xfId="0" applyFont="1" applyFill="1" applyAlignment="1">
      <alignment horizontal="center" wrapText="1"/>
    </xf>
    <xf numFmtId="164" fontId="90" fillId="0" borderId="0" xfId="0" applyNumberFormat="1" applyFont="1" applyFill="1" applyAlignment="1">
      <alignment horizontal="center" wrapText="1"/>
    </xf>
    <xf numFmtId="43" fontId="90" fillId="2" borderId="0" xfId="42" applyFont="1" applyFill="1" applyAlignment="1">
      <alignment horizontal="center" wrapText="1"/>
    </xf>
    <xf numFmtId="0" fontId="53" fillId="0" borderId="0" xfId="63" applyFont="1" applyFill="1" applyBorder="1" applyAlignment="1">
      <alignment horizontal="center"/>
      <protection/>
    </xf>
    <xf numFmtId="0" fontId="51" fillId="0" borderId="0" xfId="63" applyFont="1" applyFill="1" applyBorder="1" applyAlignment="1">
      <alignment horizontal="center" vertical="center"/>
      <protection/>
    </xf>
    <xf numFmtId="0" fontId="50" fillId="0" borderId="0" xfId="63" applyFont="1" applyFill="1" applyBorder="1" applyAlignment="1">
      <alignment horizontal="left"/>
      <protection/>
    </xf>
    <xf numFmtId="0" fontId="0" fillId="0" borderId="0" xfId="0" applyFont="1" applyBorder="1" applyAlignment="1">
      <alignment horizontal="center"/>
    </xf>
    <xf numFmtId="0" fontId="0" fillId="0" borderId="0" xfId="68" applyFont="1" applyFill="1" applyBorder="1" applyAlignment="1">
      <alignment horizontal="center"/>
      <protection/>
    </xf>
    <xf numFmtId="10" fontId="0" fillId="0" borderId="0" xfId="73" applyNumberFormat="1" applyFont="1" applyBorder="1" applyAlignment="1">
      <alignment horizontal="right"/>
    </xf>
    <xf numFmtId="0" fontId="0" fillId="0" borderId="0" xfId="0" applyFill="1" applyBorder="1" applyAlignment="1">
      <alignment horizontal="right"/>
    </xf>
    <xf numFmtId="10" fontId="54" fillId="0" borderId="0" xfId="66" applyNumberFormat="1" applyFont="1" applyFill="1" applyBorder="1" applyAlignment="1" applyProtection="1">
      <alignment horizontal="right"/>
      <protection/>
    </xf>
    <xf numFmtId="10" fontId="0" fillId="0" borderId="0" xfId="0" applyNumberFormat="1" applyFill="1" applyBorder="1" applyAlignment="1">
      <alignment horizontal="right"/>
    </xf>
    <xf numFmtId="0" fontId="56" fillId="0" borderId="0" xfId="81" applyFont="1" applyFill="1" applyBorder="1" applyAlignment="1" applyProtection="1">
      <alignment horizontal="right" vertical="top"/>
      <protection locked="0"/>
    </xf>
    <xf numFmtId="37" fontId="35" fillId="0" borderId="0" xfId="67" applyNumberFormat="1" applyFont="1" applyFill="1" applyBorder="1">
      <alignment/>
      <protection/>
    </xf>
    <xf numFmtId="43" fontId="35" fillId="0" borderId="0" xfId="67" applyNumberFormat="1" applyFont="1" applyFill="1" applyAlignment="1" applyProtection="1">
      <alignment vertical="center" wrapText="1"/>
      <protection locked="0"/>
    </xf>
    <xf numFmtId="0" fontId="128" fillId="0" borderId="0" xfId="0" applyFont="1" applyFill="1" applyAlignment="1">
      <alignment/>
    </xf>
    <xf numFmtId="164" fontId="128" fillId="0" borderId="0" xfId="42" applyNumberFormat="1" applyFont="1" applyFill="1" applyAlignment="1">
      <alignment/>
    </xf>
    <xf numFmtId="0" fontId="35" fillId="10" borderId="0" xfId="67" applyFont="1" applyFill="1" applyAlignment="1" applyProtection="1">
      <alignment vertical="center"/>
      <protection locked="0"/>
    </xf>
    <xf numFmtId="0" fontId="35" fillId="10" borderId="0" xfId="67" applyFont="1" applyFill="1" applyAlignment="1">
      <alignment vertical="center" wrapText="1"/>
      <protection/>
    </xf>
    <xf numFmtId="164" fontId="35" fillId="10" borderId="0" xfId="67" applyNumberFormat="1" applyFont="1" applyFill="1" applyAlignment="1">
      <alignment vertical="center" wrapText="1"/>
      <protection/>
    </xf>
    <xf numFmtId="0" fontId="128" fillId="0" borderId="0" xfId="0" applyFont="1" applyFill="1" applyAlignment="1">
      <alignment/>
    </xf>
    <xf numFmtId="0" fontId="37" fillId="0" borderId="0" xfId="67" applyFont="1" applyFill="1" applyBorder="1" applyAlignment="1">
      <alignment vertical="top" wrapText="1"/>
      <protection/>
    </xf>
    <xf numFmtId="0" fontId="128" fillId="0" borderId="0" xfId="0" applyNumberFormat="1" applyFont="1" applyFill="1" applyAlignment="1">
      <alignment horizontal="center"/>
    </xf>
    <xf numFmtId="0" fontId="35" fillId="0" borderId="0" xfId="0" applyFont="1" applyAlignment="1" quotePrefix="1">
      <alignment horizontal="left" vertical="top"/>
    </xf>
    <xf numFmtId="0" fontId="129" fillId="0" borderId="0" xfId="0" applyFont="1" applyAlignment="1">
      <alignment/>
    </xf>
    <xf numFmtId="0" fontId="42" fillId="0" borderId="0" xfId="65" applyFont="1" applyAlignment="1">
      <alignment/>
      <protection/>
    </xf>
    <xf numFmtId="0" fontId="35" fillId="0" borderId="0" xfId="67" applyFont="1" applyFill="1" applyAlignment="1" applyProtection="1">
      <alignment vertical="center" wrapText="1"/>
      <protection locked="0"/>
    </xf>
    <xf numFmtId="0" fontId="35" fillId="0" borderId="0" xfId="65" applyFont="1" applyFill="1" applyAlignment="1">
      <alignment horizontal="left" wrapText="1"/>
      <protection/>
    </xf>
    <xf numFmtId="0" fontId="35" fillId="0" borderId="0" xfId="65" applyFont="1" applyFill="1" applyAlignment="1">
      <alignment horizontal="right" indent="1"/>
      <protection/>
    </xf>
    <xf numFmtId="10" fontId="35" fillId="0" borderId="13" xfId="65" applyNumberFormat="1" applyFont="1" applyFill="1" applyBorder="1" applyAlignment="1">
      <alignment horizontal="right" wrapText="1"/>
      <protection/>
    </xf>
    <xf numFmtId="168" fontId="35" fillId="0" borderId="13" xfId="72" applyNumberFormat="1" applyFont="1" applyFill="1" applyBorder="1" applyAlignment="1">
      <alignment horizontal="right" wrapText="1"/>
    </xf>
    <xf numFmtId="0" fontId="37" fillId="0" borderId="0" xfId="67" applyFont="1" applyFill="1" applyAlignment="1" applyProtection="1">
      <alignment vertical="center"/>
      <protection locked="0"/>
    </xf>
    <xf numFmtId="164" fontId="35" fillId="0" borderId="0" xfId="67" applyNumberFormat="1" applyFont="1" applyFill="1" applyAlignment="1" applyProtection="1">
      <alignment vertical="center" wrapText="1"/>
      <protection locked="0"/>
    </xf>
    <xf numFmtId="1" fontId="35" fillId="10" borderId="0" xfId="67" applyNumberFormat="1" applyFont="1" applyFill="1" applyAlignment="1" applyProtection="1">
      <alignment horizontal="center" vertical="center" wrapText="1"/>
      <protection locked="0"/>
    </xf>
    <xf numFmtId="0" fontId="36" fillId="0" borderId="14" xfId="67" applyFont="1" applyFill="1" applyBorder="1" applyAlignment="1">
      <alignment horizontal="center" wrapText="1"/>
      <protection/>
    </xf>
    <xf numFmtId="0" fontId="37" fillId="0" borderId="14" xfId="67" applyFont="1" applyFill="1" applyBorder="1" applyAlignment="1">
      <alignment horizontal="center"/>
      <protection/>
    </xf>
    <xf numFmtId="0" fontId="36" fillId="0" borderId="14" xfId="67" applyFont="1" applyFill="1" applyBorder="1" applyAlignment="1">
      <alignment/>
      <protection/>
    </xf>
    <xf numFmtId="10" fontId="38" fillId="0" borderId="0" xfId="67" applyNumberFormat="1" applyFont="1" applyFill="1" applyBorder="1">
      <alignment/>
      <protection/>
    </xf>
    <xf numFmtId="0" fontId="35" fillId="0" borderId="0" xfId="67" applyFont="1" applyFill="1" applyAlignment="1" applyProtection="1">
      <alignment vertical="center"/>
      <protection locked="0"/>
    </xf>
    <xf numFmtId="164" fontId="38" fillId="0" borderId="0" xfId="67" applyNumberFormat="1" applyFont="1" applyFill="1" applyAlignment="1">
      <alignment vertical="top"/>
      <protection/>
    </xf>
    <xf numFmtId="164" fontId="38" fillId="0" borderId="0" xfId="67" applyNumberFormat="1" applyFont="1" applyFill="1">
      <alignment/>
      <protection/>
    </xf>
    <xf numFmtId="37" fontId="35" fillId="0" borderId="33" xfId="67" applyNumberFormat="1" applyFont="1" applyFill="1" applyBorder="1">
      <alignment/>
      <protection/>
    </xf>
    <xf numFmtId="37" fontId="35" fillId="0" borderId="0" xfId="67" applyNumberFormat="1" applyFont="1" applyFill="1" applyAlignment="1">
      <alignment vertical="center" wrapText="1"/>
      <protection/>
    </xf>
    <xf numFmtId="37" fontId="35" fillId="0" borderId="0" xfId="67" applyNumberFormat="1" applyFont="1" applyFill="1" applyAlignment="1">
      <alignment horizontal="center"/>
      <protection/>
    </xf>
    <xf numFmtId="37" fontId="35" fillId="0" borderId="0" xfId="67" applyNumberFormat="1" applyFont="1" applyAlignment="1">
      <alignment vertical="top"/>
      <protection/>
    </xf>
    <xf numFmtId="164" fontId="35" fillId="10" borderId="0" xfId="67" applyNumberFormat="1" applyFont="1" applyFill="1">
      <alignment/>
      <protection/>
    </xf>
    <xf numFmtId="9" fontId="35" fillId="10" borderId="0" xfId="65" applyNumberFormat="1" applyFont="1" applyFill="1" applyAlignment="1">
      <alignment horizontal="right" wrapText="1"/>
      <protection/>
    </xf>
    <xf numFmtId="0" fontId="35" fillId="0" borderId="0" xfId="67" applyFont="1" applyFill="1" applyAlignment="1" applyProtection="1">
      <alignment/>
      <protection locked="0"/>
    </xf>
    <xf numFmtId="0" fontId="35" fillId="0" borderId="0" xfId="67" applyFont="1" applyFill="1" applyAlignment="1" applyProtection="1">
      <alignment horizontal="left" vertical="top"/>
      <protection locked="0"/>
    </xf>
    <xf numFmtId="0" fontId="35" fillId="0" borderId="0" xfId="0" applyFont="1" applyAlignment="1" quotePrefix="1">
      <alignment vertical="top"/>
    </xf>
    <xf numFmtId="0" fontId="3" fillId="0" borderId="0" xfId="0" applyFont="1" applyBorder="1" applyAlignment="1">
      <alignment horizontal="left"/>
    </xf>
    <xf numFmtId="38" fontId="35" fillId="10" borderId="0" xfId="67" applyNumberFormat="1" applyFont="1" applyFill="1">
      <alignment/>
      <protection/>
    </xf>
    <xf numFmtId="0" fontId="0" fillId="10" borderId="0" xfId="0" applyFill="1" applyAlignment="1">
      <alignment/>
    </xf>
    <xf numFmtId="0" fontId="35" fillId="10" borderId="0" xfId="67" applyFont="1" applyFill="1" applyAlignment="1">
      <alignment vertical="top"/>
      <protection/>
    </xf>
    <xf numFmtId="164" fontId="35" fillId="10" borderId="0" xfId="67" applyNumberFormat="1" applyFont="1" applyFill="1" applyBorder="1">
      <alignment/>
      <protection/>
    </xf>
    <xf numFmtId="0" fontId="35" fillId="0" borderId="14" xfId="65" applyFont="1" applyFill="1" applyBorder="1" applyAlignment="1">
      <alignment horizontal="center" wrapText="1"/>
      <protection/>
    </xf>
    <xf numFmtId="164" fontId="35" fillId="0" borderId="0" xfId="67" applyNumberFormat="1" applyFont="1" applyFill="1" applyAlignment="1">
      <alignment vertical="center"/>
      <protection/>
    </xf>
    <xf numFmtId="171" fontId="38" fillId="0" borderId="0" xfId="67" applyNumberFormat="1" applyFont="1" applyFill="1" applyAlignment="1">
      <alignment vertical="center"/>
      <protection/>
    </xf>
    <xf numFmtId="164" fontId="35" fillId="0" borderId="14" xfId="67" applyNumberFormat="1" applyFont="1" applyFill="1" applyBorder="1">
      <alignment/>
      <protection/>
    </xf>
    <xf numFmtId="2" fontId="0" fillId="0" borderId="0" xfId="0" applyNumberFormat="1" applyFill="1" applyBorder="1" applyAlignment="1">
      <alignment/>
    </xf>
    <xf numFmtId="168" fontId="0" fillId="0" borderId="0" xfId="0" applyNumberFormat="1" applyFill="1" applyBorder="1" applyAlignment="1">
      <alignment/>
    </xf>
    <xf numFmtId="171" fontId="0" fillId="0" borderId="0" xfId="0" applyNumberFormat="1" applyFill="1" applyBorder="1" applyAlignment="1">
      <alignment/>
    </xf>
    <xf numFmtId="167" fontId="0" fillId="0" borderId="0" xfId="0" applyNumberFormat="1" applyFill="1" applyBorder="1" applyAlignment="1">
      <alignment/>
    </xf>
    <xf numFmtId="0" fontId="35" fillId="0" borderId="0" xfId="67" applyFont="1" applyFill="1" applyAlignment="1" applyProtection="1">
      <alignment horizontal="left" vertical="center" wrapText="1"/>
      <protection locked="0"/>
    </xf>
    <xf numFmtId="0" fontId="35" fillId="10" borderId="0" xfId="67" applyFont="1" applyFill="1" applyAlignment="1" applyProtection="1">
      <alignment horizontal="left" vertical="center" wrapText="1"/>
      <protection locked="0"/>
    </xf>
    <xf numFmtId="10" fontId="0" fillId="0" borderId="0" xfId="0" applyNumberFormat="1" applyFill="1" applyBorder="1" applyAlignment="1">
      <alignment/>
    </xf>
    <xf numFmtId="1" fontId="35" fillId="0" borderId="0" xfId="67" applyNumberFormat="1" applyFont="1" applyFill="1" applyAlignment="1" applyProtection="1">
      <alignment horizontal="center" vertical="center" wrapText="1"/>
      <protection locked="0"/>
    </xf>
    <xf numFmtId="164" fontId="35" fillId="0" borderId="33" xfId="42" applyNumberFormat="1" applyFont="1" applyFill="1" applyBorder="1" applyAlignment="1">
      <alignment vertical="top"/>
    </xf>
    <xf numFmtId="164" fontId="35" fillId="0" borderId="12" xfId="67" applyNumberFormat="1" applyFont="1" applyFill="1" applyBorder="1">
      <alignment/>
      <protection/>
    </xf>
    <xf numFmtId="164" fontId="35" fillId="0" borderId="33" xfId="42" applyNumberFormat="1" applyFont="1" applyFill="1" applyBorder="1" applyAlignment="1">
      <alignment vertical="center"/>
    </xf>
    <xf numFmtId="164" fontId="35" fillId="0" borderId="33" xfId="67" applyNumberFormat="1" applyFont="1" applyFill="1" applyBorder="1" applyAlignment="1">
      <alignment vertical="center"/>
      <protection/>
    </xf>
    <xf numFmtId="174" fontId="35" fillId="0" borderId="0" xfId="67" applyNumberFormat="1" applyFont="1" applyFill="1" applyAlignment="1" applyProtection="1">
      <alignment horizontal="center" vertical="center" wrapText="1"/>
      <protection locked="0"/>
    </xf>
    <xf numFmtId="164" fontId="35" fillId="10" borderId="0" xfId="67" applyNumberFormat="1" applyFont="1" applyFill="1" applyAlignment="1">
      <alignment horizontal="left"/>
      <protection/>
    </xf>
    <xf numFmtId="0" fontId="35" fillId="10" borderId="0" xfId="67" applyFont="1" applyFill="1" applyAlignment="1" applyProtection="1">
      <alignment/>
      <protection locked="0"/>
    </xf>
    <xf numFmtId="0" fontId="35" fillId="10" borderId="0" xfId="67" applyFont="1" applyFill="1" applyAlignment="1" applyProtection="1">
      <alignment vertical="top"/>
      <protection locked="0"/>
    </xf>
    <xf numFmtId="37" fontId="35" fillId="10" borderId="0" xfId="67" applyNumberFormat="1" applyFont="1" applyFill="1" applyBorder="1" applyAlignment="1" applyProtection="1">
      <alignment vertical="top"/>
      <protection locked="0"/>
    </xf>
    <xf numFmtId="0" fontId="35" fillId="10" borderId="0" xfId="0" applyFont="1" applyFill="1" applyAlignment="1" quotePrefix="1">
      <alignment vertical="top"/>
    </xf>
    <xf numFmtId="164" fontId="35" fillId="10" borderId="0" xfId="67" applyNumberFormat="1" applyFont="1" applyFill="1" applyProtection="1">
      <alignment/>
      <protection locked="0"/>
    </xf>
    <xf numFmtId="164" fontId="35" fillId="10" borderId="0" xfId="67" applyNumberFormat="1" applyFont="1" applyFill="1" applyBorder="1" applyProtection="1">
      <alignment/>
      <protection locked="0"/>
    </xf>
    <xf numFmtId="0" fontId="35" fillId="10" borderId="0" xfId="0" applyFont="1" applyFill="1" applyAlignment="1" quotePrefix="1">
      <alignment horizontal="left" vertical="top"/>
    </xf>
    <xf numFmtId="0" fontId="129" fillId="0" borderId="0" xfId="0" applyFont="1" applyAlignment="1">
      <alignment horizontal="center"/>
    </xf>
    <xf numFmtId="0" fontId="129" fillId="0" borderId="0" xfId="0" applyFont="1" applyBorder="1" applyAlignment="1">
      <alignment/>
    </xf>
    <xf numFmtId="164" fontId="46" fillId="0" borderId="0" xfId="44" applyNumberFormat="1" applyFont="1" applyAlignment="1">
      <alignment/>
    </xf>
    <xf numFmtId="164" fontId="46" fillId="0" borderId="0" xfId="44" applyNumberFormat="1" applyFont="1" applyBorder="1" applyAlignment="1">
      <alignment/>
    </xf>
    <xf numFmtId="43" fontId="0" fillId="0" borderId="0" xfId="42" applyFont="1" applyFill="1" applyAlignment="1">
      <alignment/>
    </xf>
    <xf numFmtId="0" fontId="57" fillId="0" borderId="0" xfId="63" applyFont="1" applyFill="1" applyBorder="1" applyAlignment="1">
      <alignment horizontal="center" vertical="center"/>
      <protection/>
    </xf>
    <xf numFmtId="0" fontId="0" fillId="0" borderId="0" xfId="0" applyFont="1" applyAlignment="1" quotePrefix="1">
      <alignment horizontal="center"/>
    </xf>
    <xf numFmtId="16" fontId="0" fillId="0" borderId="0" xfId="0" applyNumberFormat="1" applyFont="1" applyAlignment="1" quotePrefix="1">
      <alignment horizontal="center"/>
    </xf>
    <xf numFmtId="0" fontId="0" fillId="0" borderId="0" xfId="0" applyFont="1" applyAlignment="1">
      <alignment horizontal="center"/>
    </xf>
    <xf numFmtId="164" fontId="46" fillId="10" borderId="0" xfId="42" applyNumberFormat="1" applyFont="1" applyFill="1" applyAlignment="1">
      <alignment/>
    </xf>
    <xf numFmtId="164" fontId="0" fillId="10" borderId="0" xfId="42" applyNumberFormat="1" applyFont="1" applyFill="1" applyAlignment="1">
      <alignment/>
    </xf>
    <xf numFmtId="43" fontId="126" fillId="10" borderId="0" xfId="42" applyFont="1" applyFill="1" applyAlignment="1">
      <alignment/>
    </xf>
    <xf numFmtId="164" fontId="90" fillId="10" borderId="14" xfId="42" applyNumberFormat="1" applyFont="1" applyFill="1" applyBorder="1" applyAlignment="1">
      <alignment horizontal="center" wrapText="1"/>
    </xf>
    <xf numFmtId="164" fontId="0" fillId="10" borderId="0" xfId="42" applyNumberFormat="1" applyFont="1" applyFill="1" applyAlignment="1">
      <alignment/>
    </xf>
    <xf numFmtId="0" fontId="36" fillId="0" borderId="0" xfId="67" applyFont="1" applyFill="1" applyBorder="1" applyAlignment="1">
      <alignment horizontal="center" vertical="top"/>
      <protection/>
    </xf>
    <xf numFmtId="0" fontId="37" fillId="0" borderId="14" xfId="67" applyFont="1" applyFill="1" applyBorder="1" applyAlignment="1">
      <alignment horizontal="center" vertical="top"/>
      <protection/>
    </xf>
    <xf numFmtId="0" fontId="37" fillId="0" borderId="0" xfId="67" applyFont="1" applyFill="1" applyBorder="1" applyAlignment="1">
      <alignment horizontal="left" vertical="top"/>
      <protection/>
    </xf>
    <xf numFmtId="0" fontId="37" fillId="0" borderId="0" xfId="67" applyFont="1" applyFill="1" applyBorder="1" applyAlignment="1">
      <alignment horizontal="center" vertical="top"/>
      <protection/>
    </xf>
    <xf numFmtId="164" fontId="35" fillId="0" borderId="20" xfId="67" applyNumberFormat="1" applyFont="1" applyFill="1" applyBorder="1" applyAlignment="1">
      <alignment vertical="center" wrapText="1"/>
      <protection/>
    </xf>
    <xf numFmtId="164" fontId="35" fillId="0" borderId="0" xfId="42" applyNumberFormat="1" applyFont="1" applyFill="1" applyAlignment="1">
      <alignment/>
    </xf>
    <xf numFmtId="0" fontId="129" fillId="0" borderId="0" xfId="63" applyFont="1" applyAlignment="1">
      <alignment horizontal="center"/>
      <protection/>
    </xf>
    <xf numFmtId="0" fontId="130" fillId="0" borderId="0" xfId="63" applyFont="1" applyAlignment="1">
      <alignment horizontal="center"/>
      <protection/>
    </xf>
    <xf numFmtId="0" fontId="129" fillId="0" borderId="0" xfId="63" applyFont="1" applyBorder="1" applyAlignment="1">
      <alignment horizontal="center"/>
      <protection/>
    </xf>
    <xf numFmtId="0" fontId="129" fillId="0" borderId="0" xfId="63" applyFont="1">
      <alignment/>
      <protection/>
    </xf>
    <xf numFmtId="0" fontId="131" fillId="0" borderId="0" xfId="0" applyFont="1" applyAlignment="1">
      <alignment horizontal="center"/>
    </xf>
    <xf numFmtId="0" fontId="129" fillId="0" borderId="0" xfId="63" applyFont="1" applyFill="1">
      <alignment/>
      <protection/>
    </xf>
    <xf numFmtId="0" fontId="132" fillId="0" borderId="56" xfId="0" applyNumberFormat="1" applyFont="1" applyFill="1" applyBorder="1" applyAlignment="1">
      <alignment/>
    </xf>
    <xf numFmtId="0" fontId="128" fillId="0" borderId="9" xfId="0" applyNumberFormat="1" applyFont="1" applyFill="1" applyBorder="1" applyAlignment="1">
      <alignment horizontal="right" vertical="center" wrapText="1"/>
    </xf>
    <xf numFmtId="0" fontId="128" fillId="0" borderId="0" xfId="0" applyNumberFormat="1" applyFont="1" applyFill="1" applyBorder="1" applyAlignment="1">
      <alignment horizontal="right" vertical="center" wrapText="1"/>
    </xf>
    <xf numFmtId="0" fontId="128" fillId="0" borderId="0" xfId="0" applyNumberFormat="1" applyFont="1" applyFill="1" applyBorder="1" applyAlignment="1">
      <alignment horizontal="right"/>
    </xf>
    <xf numFmtId="0" fontId="132" fillId="0" borderId="56" xfId="0" applyNumberFormat="1" applyFont="1" applyFill="1" applyBorder="1" applyAlignment="1">
      <alignment horizontal="left"/>
    </xf>
    <xf numFmtId="0" fontId="128" fillId="0" borderId="0" xfId="0" applyNumberFormat="1" applyFont="1" applyFill="1" applyBorder="1" applyAlignment="1">
      <alignment horizontal="center"/>
    </xf>
    <xf numFmtId="0" fontId="128" fillId="0" borderId="9" xfId="0" applyNumberFormat="1" applyFont="1" applyFill="1" applyBorder="1" applyAlignment="1">
      <alignment horizontal="center"/>
    </xf>
    <xf numFmtId="0" fontId="128" fillId="0" borderId="9" xfId="0" applyNumberFormat="1" applyFont="1" applyFill="1" applyBorder="1" applyAlignment="1">
      <alignment horizontal="right"/>
    </xf>
    <xf numFmtId="0" fontId="129" fillId="0" borderId="0" xfId="0" applyFont="1" applyFill="1" applyAlignment="1">
      <alignment/>
    </xf>
    <xf numFmtId="0" fontId="129" fillId="0" borderId="0" xfId="0" applyFont="1" applyFill="1" applyAlignment="1">
      <alignment/>
    </xf>
    <xf numFmtId="0" fontId="130" fillId="0" borderId="0" xfId="0" applyFont="1" applyAlignment="1">
      <alignment/>
    </xf>
    <xf numFmtId="0" fontId="133" fillId="0" borderId="0" xfId="67" applyFont="1" applyAlignment="1">
      <alignment horizontal="left" vertical="top"/>
      <protection/>
    </xf>
    <xf numFmtId="0" fontId="5" fillId="0" borderId="23" xfId="0" applyNumberFormat="1" applyFont="1" applyFill="1" applyBorder="1" applyAlignment="1">
      <alignment horizontal="left"/>
    </xf>
    <xf numFmtId="0" fontId="5" fillId="0" borderId="20" xfId="0" applyNumberFormat="1" applyFont="1" applyFill="1" applyBorder="1" applyAlignment="1">
      <alignment horizontal="left"/>
    </xf>
    <xf numFmtId="0" fontId="5" fillId="0" borderId="43" xfId="0" applyFont="1" applyFill="1" applyBorder="1" applyAlignment="1">
      <alignment horizontal="left"/>
    </xf>
    <xf numFmtId="0" fontId="5" fillId="0" borderId="28" xfId="0" applyFont="1" applyFill="1" applyBorder="1" applyAlignment="1">
      <alignment horizontal="left"/>
    </xf>
    <xf numFmtId="0" fontId="5" fillId="0" borderId="47" xfId="0" applyFont="1" applyFill="1" applyBorder="1" applyAlignment="1">
      <alignment horizontal="left"/>
    </xf>
    <xf numFmtId="0" fontId="5" fillId="0" borderId="12" xfId="0" applyFont="1" applyFill="1" applyBorder="1" applyAlignment="1">
      <alignment horizontal="left"/>
    </xf>
    <xf numFmtId="0" fontId="5" fillId="0" borderId="14" xfId="0" applyFont="1" applyFill="1" applyBorder="1" applyAlignment="1">
      <alignment horizontal="left" vertical="top" wrapText="1"/>
    </xf>
    <xf numFmtId="0" fontId="134" fillId="0" borderId="13" xfId="0" applyNumberFormat="1" applyFont="1" applyFill="1" applyBorder="1" applyAlignment="1">
      <alignment/>
    </xf>
    <xf numFmtId="0" fontId="134" fillId="0" borderId="0" xfId="0" applyNumberFormat="1" applyFont="1" applyFill="1" applyAlignment="1">
      <alignment/>
    </xf>
    <xf numFmtId="0" fontId="134" fillId="0" borderId="13" xfId="0" applyFont="1" applyFill="1" applyBorder="1" applyAlignment="1">
      <alignment/>
    </xf>
    <xf numFmtId="0" fontId="0" fillId="0" borderId="0" xfId="0" applyFont="1" applyAlignment="1">
      <alignment/>
    </xf>
    <xf numFmtId="43" fontId="95" fillId="10" borderId="0" xfId="42" applyFont="1" applyFill="1" applyAlignment="1">
      <alignment/>
    </xf>
    <xf numFmtId="0" fontId="0" fillId="0" borderId="0" xfId="63" applyFont="1">
      <alignment/>
      <protection/>
    </xf>
    <xf numFmtId="0" fontId="0" fillId="0" borderId="14" xfId="63" applyFont="1" applyBorder="1">
      <alignment/>
      <protection/>
    </xf>
    <xf numFmtId="14" fontId="0" fillId="0" borderId="0" xfId="0" applyNumberFormat="1" applyFont="1" applyFill="1" applyAlignment="1">
      <alignment horizontal="center"/>
    </xf>
    <xf numFmtId="14" fontId="0" fillId="0" borderId="0" xfId="0" applyNumberFormat="1" applyFont="1" applyFill="1" applyAlignment="1" applyProtection="1">
      <alignment horizontal="center"/>
      <protection locked="0"/>
    </xf>
    <xf numFmtId="0" fontId="27" fillId="0" borderId="0" xfId="0" applyFont="1" applyAlignment="1">
      <alignment horizontal="center"/>
    </xf>
    <xf numFmtId="14" fontId="0" fillId="0" borderId="0" xfId="63" applyNumberFormat="1" applyFont="1" applyFill="1" applyAlignment="1">
      <alignment horizontal="center"/>
      <protection/>
    </xf>
    <xf numFmtId="174" fontId="0" fillId="0" borderId="0" xfId="63" applyNumberFormat="1" applyFont="1" applyAlignment="1">
      <alignment horizontal="center"/>
      <protection/>
    </xf>
    <xf numFmtId="0" fontId="0" fillId="0" borderId="0" xfId="63" applyFont="1" applyAlignment="1">
      <alignment horizontal="center"/>
      <protection/>
    </xf>
    <xf numFmtId="177" fontId="0" fillId="0" borderId="0" xfId="63" applyNumberFormat="1" applyFont="1">
      <alignment/>
      <protection/>
    </xf>
    <xf numFmtId="177" fontId="0" fillId="0" borderId="0" xfId="63" applyNumberFormat="1" applyFont="1" applyAlignment="1">
      <alignment horizontal="center"/>
      <protection/>
    </xf>
    <xf numFmtId="0" fontId="0" fillId="0" borderId="0" xfId="63" applyFont="1" applyFill="1">
      <alignment/>
      <protection/>
    </xf>
    <xf numFmtId="0" fontId="32" fillId="0" borderId="0" xfId="63" applyFont="1">
      <alignment/>
      <protection/>
    </xf>
    <xf numFmtId="0" fontId="0" fillId="0" borderId="0" xfId="0" applyFont="1" applyFill="1" applyAlignment="1">
      <alignment horizontal="left" wrapText="1"/>
    </xf>
    <xf numFmtId="0" fontId="0" fillId="0" borderId="0" xfId="0" applyFont="1" applyAlignment="1">
      <alignment horizontal="left"/>
    </xf>
    <xf numFmtId="3" fontId="0" fillId="0" borderId="0" xfId="42" applyNumberFormat="1" applyFont="1" applyFill="1" applyAlignment="1">
      <alignment/>
    </xf>
    <xf numFmtId="0" fontId="0" fillId="0" borderId="0" xfId="0" applyFont="1" applyAlignment="1">
      <alignment horizontal="center" vertical="top"/>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Fill="1" applyAlignment="1">
      <alignment/>
    </xf>
    <xf numFmtId="0" fontId="0" fillId="0" borderId="0" xfId="0" applyFont="1" applyFill="1" applyAlignment="1">
      <alignment horizontal="center"/>
    </xf>
    <xf numFmtId="0" fontId="18" fillId="0" borderId="0" xfId="0" applyFont="1" applyFill="1" applyAlignment="1">
      <alignment/>
    </xf>
    <xf numFmtId="164" fontId="0" fillId="0" borderId="0" xfId="42" applyNumberFormat="1" applyFont="1" applyFill="1" applyBorder="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51" fillId="16" borderId="0" xfId="63" applyFont="1" applyFill="1" applyBorder="1" applyAlignment="1">
      <alignment horizontal="center" vertical="center"/>
      <protection/>
    </xf>
    <xf numFmtId="0" fontId="29" fillId="0" borderId="0" xfId="0" applyFont="1" applyFill="1" applyAlignment="1">
      <alignment horizontal="center"/>
    </xf>
    <xf numFmtId="43" fontId="3" fillId="10" borderId="0" xfId="42" applyFont="1" applyFill="1" applyAlignment="1">
      <alignment/>
    </xf>
    <xf numFmtId="10" fontId="0" fillId="10" borderId="14" xfId="73" applyNumberFormat="1" applyFont="1" applyFill="1" applyBorder="1" applyAlignment="1">
      <alignment horizontal="center"/>
    </xf>
    <xf numFmtId="0" fontId="0" fillId="0" borderId="0" xfId="68" applyFont="1" applyFill="1" applyBorder="1" applyAlignment="1">
      <alignment horizontal="center"/>
      <protection/>
    </xf>
    <xf numFmtId="0" fontId="0" fillId="0" borderId="0" xfId="68" applyFont="1" applyFill="1" applyBorder="1" applyAlignment="1">
      <alignment/>
      <protection/>
    </xf>
    <xf numFmtId="0" fontId="27" fillId="0" borderId="0" xfId="0" applyFont="1" applyAlignment="1">
      <alignment/>
    </xf>
    <xf numFmtId="0" fontId="5" fillId="10" borderId="20" xfId="0" applyFont="1" applyFill="1" applyBorder="1" applyAlignment="1">
      <alignment/>
    </xf>
    <xf numFmtId="0" fontId="5" fillId="10" borderId="20" xfId="0" applyFont="1" applyFill="1" applyBorder="1" applyAlignment="1">
      <alignment horizontal="left"/>
    </xf>
    <xf numFmtId="0" fontId="5" fillId="0" borderId="65" xfId="0" applyFont="1" applyBorder="1" applyAlignment="1">
      <alignment horizontal="center"/>
    </xf>
    <xf numFmtId="0" fontId="5" fillId="0" borderId="14" xfId="0" applyFont="1" applyBorder="1" applyAlignment="1">
      <alignment horizontal="left" vertical="center"/>
    </xf>
    <xf numFmtId="0" fontId="5" fillId="0" borderId="66" xfId="0" applyFont="1" applyBorder="1" applyAlignment="1">
      <alignment horizontal="left"/>
    </xf>
    <xf numFmtId="0" fontId="5" fillId="0" borderId="60" xfId="0" applyFont="1" applyBorder="1" applyAlignment="1">
      <alignment horizont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49" fontId="5" fillId="0" borderId="20" xfId="0" applyNumberFormat="1" applyFont="1" applyBorder="1" applyAlignment="1">
      <alignment vertical="center"/>
    </xf>
    <xf numFmtId="0" fontId="5" fillId="0" borderId="0" xfId="0" applyNumberFormat="1" applyFont="1" applyAlignment="1">
      <alignment horizontal="left"/>
    </xf>
    <xf numFmtId="0" fontId="3" fillId="0" borderId="0" xfId="0" applyNumberFormat="1" applyFont="1" applyAlignment="1">
      <alignment horizontal="left"/>
    </xf>
    <xf numFmtId="168" fontId="5" fillId="0" borderId="0" xfId="0" applyNumberFormat="1" applyFont="1" applyBorder="1" applyAlignment="1">
      <alignment horizontal="center"/>
    </xf>
    <xf numFmtId="0" fontId="5" fillId="0" borderId="0" xfId="0" applyNumberFormat="1" applyFont="1" applyAlignment="1">
      <alignment horizontal="center"/>
    </xf>
    <xf numFmtId="0" fontId="5" fillId="0" borderId="14" xfId="0" applyFont="1" applyBorder="1" applyAlignment="1">
      <alignment/>
    </xf>
    <xf numFmtId="168" fontId="5" fillId="0" borderId="14" xfId="0" applyNumberFormat="1" applyFont="1" applyBorder="1" applyAlignment="1">
      <alignment horizontal="center"/>
    </xf>
    <xf numFmtId="168" fontId="3" fillId="0" borderId="13" xfId="0" applyNumberFormat="1" applyFont="1" applyFill="1" applyBorder="1" applyAlignment="1">
      <alignment/>
    </xf>
    <xf numFmtId="164" fontId="3" fillId="0" borderId="13" xfId="42" applyNumberFormat="1" applyFont="1" applyFill="1" applyBorder="1" applyAlignment="1">
      <alignment horizontal="right"/>
    </xf>
    <xf numFmtId="164" fontId="3" fillId="0" borderId="13" xfId="42" applyNumberFormat="1" applyFont="1" applyFill="1" applyBorder="1" applyAlignment="1">
      <alignment/>
    </xf>
    <xf numFmtId="0" fontId="3" fillId="0" borderId="0" xfId="0" applyFont="1" applyFill="1" applyAlignment="1">
      <alignment horizontal="center"/>
    </xf>
    <xf numFmtId="164" fontId="5" fillId="0" borderId="0" xfId="42" applyNumberFormat="1" applyFont="1" applyFill="1" applyBorder="1" applyAlignment="1">
      <alignment horizontal="right"/>
    </xf>
    <xf numFmtId="0" fontId="5" fillId="0" borderId="14" xfId="0" applyFont="1" applyBorder="1" applyAlignment="1">
      <alignment/>
    </xf>
    <xf numFmtId="164" fontId="5" fillId="0" borderId="14" xfId="42" applyNumberFormat="1" applyFont="1" applyFill="1" applyBorder="1" applyAlignment="1">
      <alignment horizontal="right"/>
    </xf>
    <xf numFmtId="0" fontId="89" fillId="10" borderId="0" xfId="0" applyFont="1" applyFill="1" applyAlignment="1">
      <alignment/>
    </xf>
    <xf numFmtId="0" fontId="95" fillId="0" borderId="0" xfId="0" applyFont="1" applyBorder="1" applyAlignment="1">
      <alignment/>
    </xf>
    <xf numFmtId="0" fontId="89" fillId="0" borderId="13" xfId="0" applyFont="1" applyBorder="1" applyAlignment="1">
      <alignment/>
    </xf>
    <xf numFmtId="164" fontId="35" fillId="0" borderId="0" xfId="42" applyNumberFormat="1" applyFont="1" applyFill="1" applyAlignment="1">
      <alignment vertical="center"/>
    </xf>
    <xf numFmtId="0" fontId="5" fillId="0" borderId="67" xfId="0" applyFont="1" applyFill="1" applyBorder="1" applyAlignment="1">
      <alignment horizontal="center"/>
    </xf>
    <xf numFmtId="0" fontId="5" fillId="0" borderId="63" xfId="0" applyFont="1" applyFill="1" applyBorder="1" applyAlignment="1">
      <alignment horizontal="left"/>
    </xf>
    <xf numFmtId="0" fontId="5" fillId="0" borderId="68" xfId="0" applyFont="1" applyFill="1" applyBorder="1" applyAlignment="1">
      <alignment horizontal="left"/>
    </xf>
    <xf numFmtId="0" fontId="5" fillId="0" borderId="67" xfId="0" applyFont="1" applyBorder="1" applyAlignment="1">
      <alignment horizontal="center"/>
    </xf>
    <xf numFmtId="0" fontId="5" fillId="0" borderId="63" xfId="0" applyFont="1" applyBorder="1" applyAlignment="1">
      <alignment/>
    </xf>
    <xf numFmtId="0" fontId="5" fillId="10" borderId="63" xfId="0" applyFont="1" applyFill="1" applyBorder="1" applyAlignment="1">
      <alignment/>
    </xf>
    <xf numFmtId="0" fontId="5" fillId="10" borderId="37" xfId="0" applyFont="1" applyFill="1" applyBorder="1" applyAlignment="1">
      <alignment horizontal="left" vertical="center" wrapText="1"/>
    </xf>
    <xf numFmtId="0" fontId="5" fillId="10" borderId="68" xfId="0" applyFont="1" applyFill="1" applyBorder="1" applyAlignment="1">
      <alignment horizontal="left" vertical="center" wrapText="1"/>
    </xf>
    <xf numFmtId="0" fontId="5" fillId="10" borderId="47" xfId="0" applyFont="1" applyFill="1" applyBorder="1" applyAlignment="1">
      <alignment/>
    </xf>
    <xf numFmtId="164" fontId="0" fillId="10" borderId="0" xfId="42" applyNumberFormat="1" applyFont="1" applyFill="1" applyAlignment="1">
      <alignment/>
    </xf>
    <xf numFmtId="0" fontId="135" fillId="10" borderId="0" xfId="0" applyFont="1" applyFill="1" applyAlignment="1">
      <alignment/>
    </xf>
    <xf numFmtId="37" fontId="0" fillId="0" borderId="0" xfId="0" applyNumberFormat="1" applyFont="1" applyAlignment="1">
      <alignment/>
    </xf>
    <xf numFmtId="37" fontId="20" fillId="0" borderId="0" xfId="0" applyNumberFormat="1" applyFont="1" applyAlignment="1">
      <alignment horizontal="center"/>
    </xf>
    <xf numFmtId="37" fontId="3" fillId="0" borderId="39" xfId="0" applyNumberFormat="1" applyFont="1" applyFill="1" applyBorder="1" applyAlignment="1" applyProtection="1">
      <alignment horizontal="center"/>
      <protection locked="0"/>
    </xf>
    <xf numFmtId="37" fontId="3" fillId="10" borderId="41" xfId="0" applyNumberFormat="1" applyFont="1" applyFill="1" applyBorder="1" applyAlignment="1">
      <alignment horizontal="center"/>
    </xf>
    <xf numFmtId="37" fontId="5" fillId="10" borderId="20" xfId="0" applyNumberFormat="1" applyFont="1" applyFill="1" applyBorder="1" applyAlignment="1" applyProtection="1">
      <alignment/>
      <protection locked="0"/>
    </xf>
    <xf numFmtId="37" fontId="5" fillId="10" borderId="20" xfId="63" applyNumberFormat="1" applyFont="1" applyFill="1" applyBorder="1" applyProtection="1">
      <alignment/>
      <protection locked="0"/>
    </xf>
    <xf numFmtId="37" fontId="5" fillId="10" borderId="20" xfId="0" applyNumberFormat="1" applyFont="1" applyFill="1" applyBorder="1" applyAlignment="1">
      <alignment/>
    </xf>
    <xf numFmtId="37" fontId="0" fillId="0" borderId="0" xfId="0" applyNumberFormat="1" applyFont="1" applyAlignment="1">
      <alignment horizontal="center"/>
    </xf>
    <xf numFmtId="37" fontId="0" fillId="0" borderId="0" xfId="0" applyNumberFormat="1" applyFont="1" applyAlignment="1">
      <alignment horizontal="center"/>
    </xf>
    <xf numFmtId="37" fontId="0" fillId="0" borderId="0" xfId="0" applyNumberFormat="1" applyFont="1" applyAlignment="1">
      <alignment/>
    </xf>
    <xf numFmtId="37" fontId="2" fillId="0" borderId="39" xfId="0" applyNumberFormat="1" applyFont="1" applyFill="1" applyBorder="1" applyAlignment="1">
      <alignment horizontal="center"/>
    </xf>
    <xf numFmtId="37" fontId="2" fillId="0" borderId="49" xfId="0" applyNumberFormat="1" applyFont="1" applyFill="1" applyBorder="1" applyAlignment="1">
      <alignment horizontal="center"/>
    </xf>
    <xf numFmtId="37" fontId="5" fillId="10" borderId="20" xfId="0" applyNumberFormat="1" applyFont="1" applyFill="1" applyBorder="1" applyAlignment="1" applyProtection="1">
      <alignment vertical="center"/>
      <protection locked="0"/>
    </xf>
    <xf numFmtId="37" fontId="5" fillId="10" borderId="21" xfId="0" applyNumberFormat="1" applyFont="1" applyFill="1" applyBorder="1" applyAlignment="1" applyProtection="1">
      <alignment vertical="center"/>
      <protection locked="0"/>
    </xf>
    <xf numFmtId="37" fontId="5" fillId="10" borderId="63" xfId="0" applyNumberFormat="1" applyFont="1" applyFill="1" applyBorder="1" applyAlignment="1" applyProtection="1">
      <alignment vertical="center"/>
      <protection locked="0"/>
    </xf>
    <xf numFmtId="37" fontId="5" fillId="0" borderId="0" xfId="0" applyNumberFormat="1" applyFont="1" applyFill="1" applyBorder="1" applyAlignment="1">
      <alignment/>
    </xf>
    <xf numFmtId="37" fontId="5" fillId="0" borderId="0" xfId="0" applyNumberFormat="1" applyFont="1" applyAlignment="1">
      <alignment/>
    </xf>
    <xf numFmtId="37" fontId="3" fillId="0" borderId="41" xfId="0" applyNumberFormat="1" applyFont="1" applyFill="1" applyBorder="1" applyAlignment="1">
      <alignment horizontal="center"/>
    </xf>
    <xf numFmtId="37" fontId="5" fillId="10" borderId="63" xfId="0" applyNumberFormat="1" applyFont="1" applyFill="1" applyBorder="1" applyAlignment="1" applyProtection="1">
      <alignment/>
      <protection locked="0"/>
    </xf>
    <xf numFmtId="37" fontId="5" fillId="10" borderId="63" xfId="63" applyNumberFormat="1" applyFont="1" applyFill="1" applyBorder="1" applyProtection="1">
      <alignment/>
      <protection locked="0"/>
    </xf>
    <xf numFmtId="37" fontId="5" fillId="10" borderId="69" xfId="0" applyNumberFormat="1" applyFont="1" applyFill="1" applyBorder="1" applyAlignment="1" applyProtection="1">
      <alignment horizontal="right"/>
      <protection locked="0"/>
    </xf>
    <xf numFmtId="37" fontId="5" fillId="10" borderId="20" xfId="0" applyNumberFormat="1" applyFont="1" applyFill="1" applyBorder="1" applyAlignment="1" applyProtection="1">
      <alignment horizontal="right"/>
      <protection locked="0"/>
    </xf>
    <xf numFmtId="37" fontId="5" fillId="10" borderId="47" xfId="0" applyNumberFormat="1" applyFont="1" applyFill="1" applyBorder="1" applyAlignment="1" applyProtection="1">
      <alignment horizontal="right"/>
      <protection locked="0"/>
    </xf>
    <xf numFmtId="37" fontId="5" fillId="10" borderId="63" xfId="0" applyNumberFormat="1" applyFont="1" applyFill="1" applyBorder="1" applyAlignment="1" applyProtection="1">
      <alignment horizontal="right"/>
      <protection locked="0"/>
    </xf>
    <xf numFmtId="37" fontId="5" fillId="10" borderId="47" xfId="44" applyNumberFormat="1" applyFont="1" applyFill="1" applyBorder="1" applyAlignment="1" applyProtection="1">
      <alignment horizontal="right" vertical="center"/>
      <protection locked="0"/>
    </xf>
    <xf numFmtId="164" fontId="46" fillId="0" borderId="13" xfId="42" applyNumberFormat="1" applyFont="1" applyBorder="1" applyAlignment="1">
      <alignment/>
    </xf>
    <xf numFmtId="37" fontId="5" fillId="10" borderId="70" xfId="0" applyNumberFormat="1" applyFont="1" applyFill="1" applyBorder="1" applyAlignment="1" applyProtection="1">
      <alignment/>
      <protection locked="0"/>
    </xf>
    <xf numFmtId="0" fontId="128" fillId="36" borderId="60" xfId="0" applyFont="1" applyFill="1" applyBorder="1" applyAlignment="1">
      <alignment horizontal="center"/>
    </xf>
    <xf numFmtId="0" fontId="128" fillId="36" borderId="47" xfId="0" applyFont="1" applyFill="1" applyBorder="1" applyAlignment="1">
      <alignment/>
    </xf>
    <xf numFmtId="37" fontId="128" fillId="36" borderId="47" xfId="0" applyNumberFormat="1" applyFont="1" applyFill="1" applyBorder="1" applyAlignment="1" applyProtection="1">
      <alignment/>
      <protection locked="0"/>
    </xf>
    <xf numFmtId="0" fontId="128" fillId="36" borderId="47" xfId="0" applyFont="1" applyFill="1" applyBorder="1" applyAlignment="1">
      <alignment horizontal="left"/>
    </xf>
    <xf numFmtId="0" fontId="128" fillId="36" borderId="44" xfId="0" applyFont="1" applyFill="1" applyBorder="1" applyAlignment="1">
      <alignment horizontal="left"/>
    </xf>
    <xf numFmtId="0" fontId="128" fillId="36" borderId="16" xfId="0" applyFont="1" applyFill="1" applyBorder="1" applyAlignment="1">
      <alignment horizontal="center"/>
    </xf>
    <xf numFmtId="0" fontId="128" fillId="36" borderId="0" xfId="0" applyNumberFormat="1" applyFont="1" applyFill="1" applyBorder="1" applyAlignment="1">
      <alignment horizontal="center"/>
    </xf>
    <xf numFmtId="0" fontId="128" fillId="36" borderId="0" xfId="0" applyFont="1" applyFill="1" applyBorder="1" applyAlignment="1">
      <alignment/>
    </xf>
    <xf numFmtId="0" fontId="129" fillId="36" borderId="0" xfId="0" applyFont="1" applyFill="1" applyBorder="1" applyAlignment="1">
      <alignment/>
    </xf>
    <xf numFmtId="0" fontId="128" fillId="36" borderId="61" xfId="0" applyFont="1" applyFill="1" applyBorder="1" applyAlignment="1">
      <alignment/>
    </xf>
    <xf numFmtId="0" fontId="128" fillId="36" borderId="34" xfId="0" applyFont="1" applyFill="1" applyBorder="1" applyAlignment="1">
      <alignment wrapText="1"/>
    </xf>
    <xf numFmtId="38" fontId="128" fillId="36" borderId="62" xfId="0" applyNumberFormat="1" applyFont="1" applyFill="1" applyBorder="1" applyAlignment="1">
      <alignment horizontal="center"/>
    </xf>
    <xf numFmtId="38" fontId="128" fillId="36" borderId="0" xfId="0" applyNumberFormat="1" applyFont="1" applyFill="1" applyBorder="1" applyAlignment="1">
      <alignment horizontal="center"/>
    </xf>
    <xf numFmtId="0" fontId="128" fillId="36" borderId="17" xfId="0" applyFont="1" applyFill="1" applyBorder="1" applyAlignment="1">
      <alignment horizontal="center"/>
    </xf>
    <xf numFmtId="0" fontId="128" fillId="36" borderId="9" xfId="0" applyNumberFormat="1" applyFont="1" applyFill="1" applyBorder="1" applyAlignment="1">
      <alignment horizontal="center"/>
    </xf>
    <xf numFmtId="0" fontId="128" fillId="36" borderId="9" xfId="0" applyFont="1" applyFill="1" applyBorder="1" applyAlignment="1">
      <alignment/>
    </xf>
    <xf numFmtId="0" fontId="129" fillId="36" borderId="9" xfId="0" applyFont="1" applyFill="1" applyBorder="1" applyAlignment="1">
      <alignment/>
    </xf>
    <xf numFmtId="38" fontId="128" fillId="36" borderId="9" xfId="0" applyNumberFormat="1" applyFont="1" applyFill="1" applyBorder="1" applyAlignment="1">
      <alignment horizontal="center"/>
    </xf>
    <xf numFmtId="10" fontId="128" fillId="36" borderId="17" xfId="0" applyNumberFormat="1" applyFont="1" applyFill="1" applyBorder="1" applyAlignment="1">
      <alignment horizontal="center" wrapText="1"/>
    </xf>
    <xf numFmtId="3" fontId="128" fillId="36" borderId="49" xfId="0" applyNumberFormat="1" applyFont="1" applyFill="1" applyBorder="1" applyAlignment="1">
      <alignment horizontal="center"/>
    </xf>
    <xf numFmtId="37" fontId="128" fillId="36" borderId="61" xfId="0" applyNumberFormat="1" applyFont="1" applyFill="1" applyBorder="1" applyAlignment="1">
      <alignment/>
    </xf>
    <xf numFmtId="38" fontId="128" fillId="36" borderId="62" xfId="0" applyNumberFormat="1" applyFont="1" applyFill="1" applyBorder="1" applyAlignment="1">
      <alignment horizontal="right"/>
    </xf>
    <xf numFmtId="38" fontId="128" fillId="36" borderId="49" xfId="0" applyNumberFormat="1" applyFont="1" applyFill="1" applyBorder="1" applyAlignment="1">
      <alignment horizontal="right"/>
    </xf>
    <xf numFmtId="0" fontId="128" fillId="36" borderId="22" xfId="0" applyFont="1" applyFill="1" applyBorder="1" applyAlignment="1">
      <alignment/>
    </xf>
    <xf numFmtId="37" fontId="128" fillId="36" borderId="20" xfId="63" applyNumberFormat="1" applyFont="1" applyFill="1" applyBorder="1" applyProtection="1">
      <alignment/>
      <protection locked="0"/>
    </xf>
    <xf numFmtId="0" fontId="128" fillId="36" borderId="23" xfId="0" applyNumberFormat="1" applyFont="1" applyFill="1" applyBorder="1" applyAlignment="1">
      <alignment horizontal="left"/>
    </xf>
    <xf numFmtId="0" fontId="128" fillId="36" borderId="37" xfId="0" applyFont="1" applyFill="1" applyBorder="1" applyAlignment="1">
      <alignment horizontal="left"/>
    </xf>
    <xf numFmtId="0" fontId="5" fillId="36" borderId="22" xfId="0" applyFont="1" applyFill="1" applyBorder="1" applyAlignment="1">
      <alignment/>
    </xf>
    <xf numFmtId="3" fontId="128" fillId="36" borderId="0" xfId="0" applyNumberFormat="1" applyFont="1" applyFill="1" applyAlignment="1">
      <alignment horizontal="right"/>
    </xf>
    <xf numFmtId="0" fontId="128" fillId="36" borderId="14" xfId="0" applyNumberFormat="1" applyFont="1" applyFill="1" applyBorder="1" applyAlignment="1">
      <alignment horizontal="left"/>
    </xf>
    <xf numFmtId="0" fontId="136" fillId="36" borderId="0" xfId="0" applyNumberFormat="1" applyFont="1" applyFill="1" applyAlignment="1">
      <alignment horizontal="center"/>
    </xf>
    <xf numFmtId="0" fontId="136" fillId="36" borderId="0" xfId="0" applyFont="1" applyFill="1" applyBorder="1" applyAlignment="1">
      <alignment/>
    </xf>
    <xf numFmtId="0" fontId="136" fillId="36" borderId="0" xfId="0" applyFont="1" applyFill="1" applyAlignment="1">
      <alignment horizontal="center"/>
    </xf>
    <xf numFmtId="0" fontId="136" fillId="36" borderId="0" xfId="0" applyFont="1" applyFill="1" applyAlignment="1">
      <alignment/>
    </xf>
    <xf numFmtId="43" fontId="137" fillId="36" borderId="0" xfId="42" applyFont="1" applyFill="1" applyAlignment="1">
      <alignment/>
    </xf>
    <xf numFmtId="0" fontId="129" fillId="36" borderId="0" xfId="0" applyFont="1" applyFill="1" applyAlignment="1">
      <alignment horizontal="center"/>
    </xf>
    <xf numFmtId="0" fontId="129" fillId="36" borderId="0" xfId="0" applyFont="1" applyFill="1" applyAlignment="1">
      <alignment horizontal="left"/>
    </xf>
    <xf numFmtId="164" fontId="0" fillId="36" borderId="0" xfId="42" applyNumberFormat="1" applyFont="1" applyFill="1" applyAlignment="1">
      <alignment/>
    </xf>
    <xf numFmtId="164" fontId="0" fillId="36" borderId="20" xfId="42" applyNumberFormat="1" applyFont="1" applyFill="1" applyBorder="1" applyAlignment="1">
      <alignment/>
    </xf>
    <xf numFmtId="0" fontId="132" fillId="36" borderId="33" xfId="0" applyFont="1" applyFill="1" applyBorder="1" applyAlignment="1">
      <alignment horizontal="center" wrapText="1"/>
    </xf>
    <xf numFmtId="3" fontId="3" fillId="36" borderId="13" xfId="0" applyNumberFormat="1" applyFont="1" applyFill="1" applyBorder="1" applyAlignment="1">
      <alignment/>
    </xf>
    <xf numFmtId="0" fontId="132" fillId="36" borderId="33" xfId="0" applyFont="1" applyFill="1" applyBorder="1" applyAlignment="1">
      <alignment horizontal="center" vertical="center" wrapText="1"/>
    </xf>
    <xf numFmtId="0" fontId="128" fillId="36" borderId="34" xfId="0" applyFont="1" applyFill="1" applyBorder="1" applyAlignment="1">
      <alignment/>
    </xf>
    <xf numFmtId="0" fontId="128" fillId="36" borderId="57" xfId="0" applyFont="1" applyFill="1" applyBorder="1" applyAlignment="1">
      <alignment/>
    </xf>
    <xf numFmtId="0" fontId="128" fillId="36" borderId="16" xfId="0" applyFont="1" applyFill="1" applyBorder="1" applyAlignment="1">
      <alignment/>
    </xf>
    <xf numFmtId="171" fontId="128" fillId="36" borderId="19" xfId="0" applyNumberFormat="1" applyFont="1" applyFill="1" applyBorder="1" applyAlignment="1">
      <alignment/>
    </xf>
    <xf numFmtId="0" fontId="128" fillId="36" borderId="17" xfId="0" applyFont="1" applyFill="1" applyBorder="1" applyAlignment="1">
      <alignment/>
    </xf>
    <xf numFmtId="0" fontId="132" fillId="36" borderId="18" xfId="0" applyFont="1" applyFill="1" applyBorder="1" applyAlignment="1">
      <alignment/>
    </xf>
    <xf numFmtId="0" fontId="133" fillId="36" borderId="0" xfId="67" applyFont="1" applyFill="1" applyAlignment="1" applyProtection="1">
      <alignment vertical="center" wrapText="1"/>
      <protection locked="0"/>
    </xf>
    <xf numFmtId="0" fontId="5" fillId="0" borderId="47" xfId="0" applyFont="1" applyFill="1" applyBorder="1" applyAlignment="1">
      <alignment horizontal="left" vertical="center" wrapText="1"/>
    </xf>
    <xf numFmtId="0" fontId="138" fillId="0" borderId="0" xfId="0" applyFont="1" applyAlignment="1">
      <alignment/>
    </xf>
    <xf numFmtId="0" fontId="138" fillId="0" borderId="0" xfId="0" applyFont="1" applyFill="1" applyAlignment="1">
      <alignment/>
    </xf>
    <xf numFmtId="0" fontId="138" fillId="0" borderId="0" xfId="0" applyFont="1" applyAlignment="1">
      <alignment/>
    </xf>
    <xf numFmtId="0" fontId="136" fillId="36" borderId="36" xfId="0" applyFont="1" applyFill="1" applyBorder="1" applyAlignment="1">
      <alignment horizontal="center"/>
    </xf>
    <xf numFmtId="0" fontId="136" fillId="36" borderId="20" xfId="0" applyFont="1" applyFill="1" applyBorder="1" applyAlignment="1">
      <alignment/>
    </xf>
    <xf numFmtId="37" fontId="136" fillId="36" borderId="28" xfId="0" applyNumberFormat="1" applyFont="1" applyFill="1" applyBorder="1" applyAlignment="1">
      <alignment horizontal="left"/>
    </xf>
    <xf numFmtId="0" fontId="136" fillId="36" borderId="28" xfId="0" applyFont="1" applyFill="1" applyBorder="1" applyAlignment="1">
      <alignment horizontal="left"/>
    </xf>
    <xf numFmtId="0" fontId="139" fillId="0" borderId="0" xfId="0" applyFont="1" applyAlignment="1">
      <alignment/>
    </xf>
    <xf numFmtId="0" fontId="140" fillId="0" borderId="0" xfId="0" applyFont="1" applyAlignment="1">
      <alignment horizontal="left"/>
    </xf>
    <xf numFmtId="0" fontId="139" fillId="0" borderId="0" xfId="0" applyFont="1" applyAlignment="1">
      <alignment/>
    </xf>
    <xf numFmtId="0" fontId="141" fillId="0" borderId="0" xfId="0" applyFont="1" applyBorder="1" applyAlignment="1">
      <alignment horizontal="left"/>
    </xf>
    <xf numFmtId="0" fontId="136" fillId="0" borderId="0" xfId="0" applyFont="1" applyAlignment="1">
      <alignment/>
    </xf>
    <xf numFmtId="37" fontId="136" fillId="0" borderId="0" xfId="0" applyNumberFormat="1" applyFont="1" applyAlignment="1">
      <alignment/>
    </xf>
    <xf numFmtId="0" fontId="136" fillId="0" borderId="0" xfId="0" applyFont="1" applyAlignment="1">
      <alignment horizontal="left"/>
    </xf>
    <xf numFmtId="0" fontId="142" fillId="0" borderId="0" xfId="0" applyFont="1" applyAlignment="1">
      <alignment/>
    </xf>
    <xf numFmtId="0" fontId="142" fillId="0" borderId="0" xfId="0" applyFont="1" applyAlignment="1">
      <alignment/>
    </xf>
    <xf numFmtId="37" fontId="136" fillId="36" borderId="20" xfId="0" applyNumberFormat="1" applyFont="1" applyFill="1" applyBorder="1" applyAlignment="1">
      <alignment/>
    </xf>
    <xf numFmtId="0" fontId="136" fillId="36" borderId="37" xfId="0" applyFont="1" applyFill="1" applyBorder="1" applyAlignment="1">
      <alignment horizontal="left"/>
    </xf>
    <xf numFmtId="0" fontId="136" fillId="36" borderId="71" xfId="0" applyFont="1" applyFill="1" applyBorder="1" applyAlignment="1">
      <alignment horizontal="left"/>
    </xf>
    <xf numFmtId="0" fontId="136" fillId="36" borderId="72" xfId="0" applyFont="1" applyFill="1" applyBorder="1" applyAlignment="1">
      <alignment horizontal="center" vertical="center"/>
    </xf>
    <xf numFmtId="0" fontId="136" fillId="36" borderId="73" xfId="0" applyFont="1" applyFill="1" applyBorder="1" applyAlignment="1">
      <alignment vertical="center"/>
    </xf>
    <xf numFmtId="0" fontId="137" fillId="36" borderId="74" xfId="0" applyFont="1" applyFill="1" applyBorder="1" applyAlignment="1">
      <alignment horizontal="center"/>
    </xf>
    <xf numFmtId="0" fontId="137" fillId="36" borderId="75" xfId="0" applyFont="1" applyFill="1" applyBorder="1" applyAlignment="1">
      <alignment horizontal="center"/>
    </xf>
    <xf numFmtId="0" fontId="140" fillId="36" borderId="0" xfId="0" applyFont="1" applyFill="1" applyAlignment="1">
      <alignment/>
    </xf>
    <xf numFmtId="0" fontId="143" fillId="36" borderId="0" xfId="0" applyFont="1" applyFill="1" applyBorder="1" applyAlignment="1">
      <alignment horizontal="left"/>
    </xf>
    <xf numFmtId="37" fontId="140" fillId="36" borderId="0" xfId="0" applyNumberFormat="1" applyFont="1" applyFill="1" applyAlignment="1">
      <alignment/>
    </xf>
    <xf numFmtId="14" fontId="0" fillId="10" borderId="0" xfId="63" applyNumberFormat="1" applyFont="1" applyFill="1" applyBorder="1" applyAlignment="1" applyProtection="1">
      <alignment horizontal="center" vertical="center" wrapText="1"/>
      <protection locked="0"/>
    </xf>
    <xf numFmtId="14" fontId="0" fillId="10" borderId="0" xfId="63" applyNumberFormat="1" applyFont="1" applyFill="1" applyAlignment="1">
      <alignment horizontal="center"/>
      <protection/>
    </xf>
    <xf numFmtId="0" fontId="144" fillId="0" borderId="0" xfId="63" applyFont="1" applyFill="1" applyBorder="1" applyAlignment="1">
      <alignment horizontal="center" vertical="center"/>
      <protection/>
    </xf>
    <xf numFmtId="43" fontId="129" fillId="36" borderId="0" xfId="42" applyFont="1" applyFill="1" applyAlignment="1">
      <alignment/>
    </xf>
    <xf numFmtId="164" fontId="124" fillId="36" borderId="0" xfId="44" applyNumberFormat="1" applyFont="1" applyFill="1" applyAlignment="1">
      <alignment/>
    </xf>
    <xf numFmtId="164" fontId="129" fillId="36" borderId="0" xfId="42" applyNumberFormat="1" applyFont="1" applyFill="1" applyAlignment="1">
      <alignment/>
    </xf>
    <xf numFmtId="164" fontId="0" fillId="36" borderId="13" xfId="0" applyNumberFormat="1" applyFill="1" applyBorder="1" applyAlignment="1">
      <alignment/>
    </xf>
    <xf numFmtId="0" fontId="5" fillId="36" borderId="70" xfId="0" applyFont="1" applyFill="1" applyBorder="1" applyAlignment="1">
      <alignment/>
    </xf>
    <xf numFmtId="0" fontId="5" fillId="36" borderId="70" xfId="0" applyFont="1" applyFill="1" applyBorder="1" applyAlignment="1">
      <alignment horizontal="left"/>
    </xf>
    <xf numFmtId="0" fontId="5" fillId="36" borderId="28" xfId="0" applyFont="1" applyFill="1" applyBorder="1" applyAlignment="1">
      <alignment horizontal="left"/>
    </xf>
    <xf numFmtId="0" fontId="5" fillId="36" borderId="0" xfId="0" applyFont="1" applyFill="1" applyBorder="1" applyAlignment="1">
      <alignment horizontal="left"/>
    </xf>
    <xf numFmtId="0" fontId="5" fillId="36" borderId="12" xfId="0" applyFont="1" applyFill="1" applyBorder="1" applyAlignment="1">
      <alignment horizontal="left"/>
    </xf>
    <xf numFmtId="0" fontId="5" fillId="36" borderId="0" xfId="0" applyFont="1" applyFill="1" applyBorder="1" applyAlignment="1" quotePrefix="1">
      <alignment horizontal="left"/>
    </xf>
    <xf numFmtId="0" fontId="5" fillId="36" borderId="28" xfId="0" applyFont="1" applyFill="1" applyBorder="1" applyAlignment="1" quotePrefix="1">
      <alignment horizontal="left"/>
    </xf>
    <xf numFmtId="0" fontId="5" fillId="36" borderId="20" xfId="0" applyFont="1" applyFill="1" applyBorder="1" applyAlignment="1">
      <alignment horizontal="left"/>
    </xf>
    <xf numFmtId="0" fontId="5" fillId="36" borderId="0" xfId="0" applyNumberFormat="1" applyFont="1" applyFill="1" applyAlignment="1">
      <alignment horizontal="left"/>
    </xf>
    <xf numFmtId="0" fontId="5" fillId="36" borderId="0" xfId="0" applyFont="1" applyFill="1" applyAlignment="1">
      <alignment/>
    </xf>
    <xf numFmtId="0" fontId="133" fillId="36" borderId="0" xfId="67" applyFont="1" applyFill="1" applyBorder="1" applyAlignment="1">
      <alignment vertical="top" wrapText="1"/>
      <protection/>
    </xf>
    <xf numFmtId="0" fontId="37" fillId="10" borderId="0" xfId="67" applyFont="1" applyFill="1" applyBorder="1" applyAlignment="1">
      <alignment vertical="top"/>
      <protection/>
    </xf>
    <xf numFmtId="37" fontId="5" fillId="10" borderId="0" xfId="0" applyNumberFormat="1" applyFont="1" applyFill="1" applyBorder="1" applyAlignment="1" applyProtection="1">
      <alignment/>
      <protection locked="0"/>
    </xf>
    <xf numFmtId="0" fontId="37" fillId="10" borderId="0" xfId="67" applyFont="1" applyFill="1" applyBorder="1" applyAlignment="1">
      <alignment vertical="top" wrapText="1"/>
      <protection/>
    </xf>
    <xf numFmtId="0" fontId="0" fillId="36" borderId="0" xfId="0" applyFont="1" applyFill="1" applyAlignment="1">
      <alignment/>
    </xf>
    <xf numFmtId="0" fontId="36" fillId="36" borderId="14" xfId="67" applyFont="1" applyFill="1" applyBorder="1" applyAlignment="1">
      <alignment horizontal="center" wrapText="1"/>
      <protection/>
    </xf>
    <xf numFmtId="0" fontId="136" fillId="10" borderId="26" xfId="0" applyFont="1" applyFill="1" applyBorder="1" applyAlignment="1">
      <alignment vertical="center" wrapText="1"/>
    </xf>
    <xf numFmtId="0" fontId="20" fillId="0" borderId="0" xfId="0" applyFont="1" applyAlignment="1">
      <alignment horizontal="center" wrapText="1"/>
    </xf>
    <xf numFmtId="0" fontId="0" fillId="0" borderId="0" xfId="0" applyFont="1" applyAlignment="1">
      <alignment horizontal="center" vertical="center"/>
    </xf>
    <xf numFmtId="0" fontId="0" fillId="0" borderId="0" xfId="0" applyFont="1" applyAlignment="1">
      <alignment/>
    </xf>
    <xf numFmtId="0" fontId="20" fillId="0" borderId="0" xfId="0" applyFont="1" applyAlignment="1">
      <alignment horizontal="center"/>
    </xf>
    <xf numFmtId="0" fontId="145" fillId="36" borderId="0" xfId="0" applyFont="1" applyFill="1" applyAlignment="1">
      <alignment horizont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20" fillId="0" borderId="0" xfId="0" applyFont="1" applyFill="1" applyAlignment="1">
      <alignment horizontal="center"/>
    </xf>
    <xf numFmtId="0" fontId="5" fillId="0" borderId="21"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71" xfId="0" applyFont="1" applyBorder="1" applyAlignment="1">
      <alignment horizontal="left" vertical="center" wrapText="1"/>
    </xf>
    <xf numFmtId="0" fontId="136" fillId="36" borderId="76" xfId="0" applyFont="1" applyFill="1" applyBorder="1" applyAlignment="1">
      <alignment horizontal="left" vertical="center" wrapText="1"/>
    </xf>
    <xf numFmtId="0" fontId="136" fillId="36" borderId="77" xfId="0" applyFont="1" applyFill="1" applyBorder="1" applyAlignment="1">
      <alignment horizontal="left" vertical="center" wrapText="1"/>
    </xf>
    <xf numFmtId="0" fontId="136" fillId="36" borderId="78"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136" fillId="10" borderId="71" xfId="0" applyFont="1" applyFill="1" applyBorder="1" applyAlignment="1">
      <alignment horizontal="left" vertical="center" wrapText="1"/>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3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49" xfId="0" applyFont="1" applyBorder="1" applyAlignment="1">
      <alignment horizontal="center" vertical="center" wrapText="1"/>
    </xf>
    <xf numFmtId="0" fontId="137" fillId="36" borderId="75" xfId="0" applyFont="1" applyFill="1" applyBorder="1" applyAlignment="1">
      <alignment horizontal="center"/>
    </xf>
    <xf numFmtId="0" fontId="137" fillId="36" borderId="81" xfId="0" applyFont="1" applyFill="1" applyBorder="1" applyAlignment="1">
      <alignment horizontal="center"/>
    </xf>
    <xf numFmtId="0" fontId="5" fillId="0" borderId="0" xfId="0" applyFont="1" applyFill="1" applyAlignment="1">
      <alignment horizontal="left"/>
    </xf>
    <xf numFmtId="0" fontId="11" fillId="0" borderId="56" xfId="0" applyFont="1" applyFill="1" applyBorder="1" applyAlignment="1">
      <alignment horizontal="center"/>
    </xf>
    <xf numFmtId="0" fontId="11" fillId="0" borderId="57" xfId="0" applyFont="1" applyFill="1" applyBorder="1" applyAlignment="1">
      <alignment horizontal="center"/>
    </xf>
    <xf numFmtId="0" fontId="20" fillId="0" borderId="0" xfId="0" applyFont="1" applyFill="1" applyAlignment="1">
      <alignment horizontal="center" vertical="center"/>
    </xf>
    <xf numFmtId="0" fontId="0" fillId="0" borderId="0" xfId="0" applyFont="1" applyFill="1" applyAlignment="1">
      <alignment horizontal="center" vertical="center"/>
    </xf>
    <xf numFmtId="0" fontId="23" fillId="0" borderId="0" xfId="0" applyFont="1" applyFill="1" applyAlignment="1">
      <alignment horizontal="center" vertical="center"/>
    </xf>
    <xf numFmtId="0" fontId="3" fillId="0" borderId="0" xfId="0" applyFont="1" applyFill="1" applyAlignment="1">
      <alignment horizontal="left"/>
    </xf>
    <xf numFmtId="0" fontId="3" fillId="0" borderId="12" xfId="0" applyNumberFormat="1" applyFont="1" applyFill="1" applyBorder="1" applyAlignment="1">
      <alignment horizontal="left"/>
    </xf>
    <xf numFmtId="0" fontId="3" fillId="0" borderId="0" xfId="0" applyNumberFormat="1" applyFont="1" applyAlignment="1">
      <alignment horizontal="left"/>
    </xf>
    <xf numFmtId="9" fontId="41" fillId="0" borderId="0" xfId="67" applyNumberFormat="1" applyFont="1" applyFill="1" applyBorder="1" applyAlignment="1" quotePrefix="1">
      <alignment horizontal="center" vertical="top" wrapText="1"/>
      <protection/>
    </xf>
    <xf numFmtId="9" fontId="41" fillId="0" borderId="14" xfId="67" applyNumberFormat="1" applyFont="1" applyFill="1" applyBorder="1" applyAlignment="1" quotePrefix="1">
      <alignment horizontal="center" vertical="top" wrapText="1"/>
      <protection/>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0" fontId="35" fillId="0" borderId="0" xfId="67" applyFont="1" applyFill="1" applyAlignment="1">
      <alignment horizontal="center" vertical="top"/>
      <protection/>
    </xf>
    <xf numFmtId="169" fontId="30" fillId="0" borderId="0" xfId="67" applyNumberFormat="1" applyFont="1" applyAlignment="1">
      <alignment horizontal="center" vertical="top"/>
      <protection/>
    </xf>
    <xf numFmtId="0" fontId="30" fillId="0" borderId="0" xfId="0" applyFont="1" applyAlignment="1">
      <alignment horizontal="center" vertical="top"/>
    </xf>
    <xf numFmtId="0" fontId="29" fillId="0" borderId="0" xfId="0" applyFont="1" applyFill="1" applyAlignment="1">
      <alignment horizontal="center"/>
    </xf>
    <xf numFmtId="0" fontId="0" fillId="0" borderId="0" xfId="0" applyFont="1" applyAlignment="1">
      <alignment horizontal="center"/>
    </xf>
    <xf numFmtId="164" fontId="35" fillId="0" borderId="0" xfId="67" applyNumberFormat="1" applyFont="1" applyFill="1" applyAlignment="1">
      <alignment horizontal="center"/>
      <protection/>
    </xf>
    <xf numFmtId="0" fontId="0" fillId="0" borderId="0" xfId="0" applyAlignment="1">
      <alignment horizontal="center"/>
    </xf>
    <xf numFmtId="0" fontId="0" fillId="0" borderId="0" xfId="0" applyAlignment="1">
      <alignment/>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0" fontId="41" fillId="0" borderId="0" xfId="67" applyFont="1" applyFill="1" applyAlignment="1">
      <alignment horizontal="center" vertical="top" wrapText="1"/>
      <protection/>
    </xf>
    <xf numFmtId="0" fontId="41" fillId="0" borderId="14" xfId="67" applyFont="1" applyFill="1" applyBorder="1" applyAlignment="1">
      <alignment horizontal="center" vertical="top" wrapText="1"/>
      <protection/>
    </xf>
    <xf numFmtId="0" fontId="35" fillId="10" borderId="0" xfId="67" applyFont="1" applyFill="1" applyAlignment="1" applyProtection="1">
      <alignment horizontal="left" vertical="center" wrapText="1"/>
      <protection locked="0"/>
    </xf>
    <xf numFmtId="0" fontId="41" fillId="36" borderId="0" xfId="67" applyFont="1" applyFill="1" applyAlignment="1">
      <alignment horizontal="center" vertical="top" wrapText="1"/>
      <protection/>
    </xf>
    <xf numFmtId="0" fontId="41" fillId="36" borderId="14" xfId="67" applyFont="1" applyFill="1" applyBorder="1" applyAlignment="1">
      <alignment horizontal="center" vertical="top" wrapText="1"/>
      <protection/>
    </xf>
    <xf numFmtId="0" fontId="37" fillId="10" borderId="0" xfId="67" applyFont="1" applyFill="1" applyAlignment="1" applyProtection="1">
      <alignment horizontal="left" vertical="center" wrapText="1"/>
      <protection locked="0"/>
    </xf>
    <xf numFmtId="0" fontId="35" fillId="10" borderId="0" xfId="67" applyFont="1" applyFill="1" applyAlignment="1" applyProtection="1">
      <alignment horizontal="left" vertical="top" wrapText="1"/>
      <protection locked="0"/>
    </xf>
    <xf numFmtId="0" fontId="35" fillId="0" borderId="0" xfId="67" applyFont="1" applyFill="1" applyAlignment="1" applyProtection="1">
      <alignment horizontal="left" vertical="center" wrapText="1"/>
      <protection locked="0"/>
    </xf>
    <xf numFmtId="0" fontId="36" fillId="0" borderId="0" xfId="67" applyFont="1" applyFill="1" applyAlignment="1">
      <alignment horizontal="center" vertical="top"/>
      <protection/>
    </xf>
    <xf numFmtId="0" fontId="36" fillId="0" borderId="14" xfId="67" applyFont="1" applyFill="1" applyBorder="1" applyAlignment="1">
      <alignment horizontal="center" vertical="top"/>
      <protection/>
    </xf>
    <xf numFmtId="0" fontId="36" fillId="0" borderId="0" xfId="67" applyFont="1" applyFill="1" applyAlignment="1">
      <alignment horizontal="center" vertical="top" wrapText="1"/>
      <protection/>
    </xf>
    <xf numFmtId="0" fontId="36" fillId="0" borderId="14" xfId="67" applyFont="1" applyFill="1" applyBorder="1" applyAlignment="1">
      <alignment horizontal="center" vertical="top" wrapText="1"/>
      <protection/>
    </xf>
    <xf numFmtId="9" fontId="36" fillId="0" borderId="0" xfId="67" applyNumberFormat="1" applyFont="1" applyFill="1" applyBorder="1" applyAlignment="1" quotePrefix="1">
      <alignment horizontal="center" vertical="top" wrapText="1"/>
      <protection/>
    </xf>
    <xf numFmtId="0" fontId="49" fillId="0" borderId="0" xfId="0" applyFont="1" applyBorder="1" applyAlignment="1">
      <alignment horizontal="center" vertical="top" wrapText="1"/>
    </xf>
    <xf numFmtId="0" fontId="49" fillId="0" borderId="14" xfId="0" applyFont="1" applyBorder="1" applyAlignment="1">
      <alignment horizontal="center" vertical="top" wrapText="1"/>
    </xf>
    <xf numFmtId="0" fontId="36" fillId="0" borderId="0" xfId="67" applyFont="1" applyFill="1" applyBorder="1" applyAlignment="1">
      <alignment horizontal="center" vertical="top" wrapText="1"/>
      <protection/>
    </xf>
    <xf numFmtId="0" fontId="36" fillId="36" borderId="0" xfId="67" applyFont="1" applyFill="1" applyAlignment="1">
      <alignment horizontal="center" vertical="top" wrapText="1"/>
      <protection/>
    </xf>
    <xf numFmtId="0" fontId="36" fillId="36" borderId="14" xfId="67" applyFont="1" applyFill="1" applyBorder="1" applyAlignment="1">
      <alignment horizontal="center" vertical="top" wrapText="1"/>
      <protection/>
    </xf>
    <xf numFmtId="0" fontId="8"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5" fillId="0" borderId="0" xfId="0" applyFont="1" applyAlignment="1">
      <alignment horizontal="center" vertical="center"/>
    </xf>
    <xf numFmtId="0" fontId="2" fillId="0" borderId="0" xfId="0" applyFont="1" applyBorder="1" applyAlignment="1">
      <alignment horizontal="center" vertical="top" wrapText="1"/>
    </xf>
    <xf numFmtId="0" fontId="0" fillId="0" borderId="14" xfId="0" applyBorder="1" applyAlignment="1">
      <alignment horizontal="center" vertical="top"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Fill="1" applyAlignment="1">
      <alignment vertical="top" wrapText="1"/>
    </xf>
    <xf numFmtId="0" fontId="0" fillId="0" borderId="0" xfId="0" applyFont="1" applyAlignment="1">
      <alignment vertical="top" wrapText="1"/>
    </xf>
    <xf numFmtId="0" fontId="2" fillId="0" borderId="0" xfId="0" applyNumberFormat="1" applyFont="1" applyFill="1" applyBorder="1" applyAlignment="1">
      <alignment horizontal="center" vertical="top" wrapText="1"/>
    </xf>
    <xf numFmtId="0" fontId="0" fillId="0" borderId="14" xfId="0" applyFill="1" applyBorder="1" applyAlignment="1">
      <alignment horizontal="center" vertical="top"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left"/>
    </xf>
    <xf numFmtId="0" fontId="11"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0" fillId="0" borderId="0" xfId="0" applyFont="1" applyFill="1" applyAlignment="1">
      <alignment horizontal="center" vertical="top"/>
    </xf>
    <xf numFmtId="0" fontId="0" fillId="0" borderId="0" xfId="0" applyFont="1" applyAlignment="1">
      <alignment horizontal="center" vertical="top"/>
    </xf>
    <xf numFmtId="0" fontId="0" fillId="0" borderId="0" xfId="0" applyFont="1" applyFill="1" applyAlignment="1">
      <alignment horizontal="left" wrapText="1"/>
    </xf>
    <xf numFmtId="0" fontId="0" fillId="0" borderId="43" xfId="63" applyBorder="1" applyAlignment="1">
      <alignment horizontal="center" vertical="top" wrapText="1"/>
      <protection/>
    </xf>
    <xf numFmtId="0" fontId="0" fillId="0" borderId="47" xfId="63" applyBorder="1" applyAlignment="1">
      <alignment horizontal="center" vertical="top" wrapText="1"/>
      <protection/>
    </xf>
    <xf numFmtId="0" fontId="33" fillId="0" borderId="0" xfId="63" applyFont="1" applyAlignment="1">
      <alignment horizontal="center" wrapText="1"/>
      <protection/>
    </xf>
    <xf numFmtId="0" fontId="0" fillId="0" borderId="0" xfId="63" applyAlignment="1">
      <alignment horizontal="center" wrapText="1"/>
      <protection/>
    </xf>
    <xf numFmtId="3" fontId="34" fillId="0" borderId="0" xfId="63" applyNumberFormat="1" applyFont="1" applyFill="1" applyAlignment="1">
      <alignment horizontal="center" vertical="center" wrapText="1"/>
      <protection/>
    </xf>
    <xf numFmtId="0" fontId="11" fillId="0" borderId="0" xfId="63" applyFont="1" applyAlignment="1">
      <alignment horizontal="center" vertical="center" wrapText="1"/>
      <protection/>
    </xf>
    <xf numFmtId="0" fontId="0" fillId="0" borderId="43" xfId="63" applyFont="1" applyBorder="1" applyAlignment="1">
      <alignment horizontal="center" vertical="top" wrapText="1"/>
      <protection/>
    </xf>
    <xf numFmtId="0" fontId="0" fillId="0" borderId="43" xfId="63" applyBorder="1" applyAlignment="1">
      <alignment horizontal="center" vertical="center" wrapText="1"/>
      <protection/>
    </xf>
    <xf numFmtId="0" fontId="0" fillId="0" borderId="47" xfId="63" applyBorder="1" applyAlignment="1">
      <alignment horizontal="center" vertical="center" wrapText="1"/>
      <protection/>
    </xf>
    <xf numFmtId="0" fontId="5" fillId="0" borderId="27" xfId="63" applyFont="1" applyBorder="1" applyAlignment="1">
      <alignment horizontal="center" vertical="top" wrapText="1"/>
      <protection/>
    </xf>
    <xf numFmtId="0" fontId="0" fillId="0" borderId="12" xfId="63" applyBorder="1" applyAlignment="1">
      <alignment horizontal="center" vertical="top" wrapText="1"/>
      <protection/>
    </xf>
    <xf numFmtId="0" fontId="0" fillId="0" borderId="26" xfId="63" applyBorder="1" applyAlignment="1">
      <alignment horizontal="center" vertical="top" wrapText="1"/>
      <protection/>
    </xf>
    <xf numFmtId="0" fontId="0" fillId="0" borderId="25" xfId="63" applyBorder="1" applyAlignment="1">
      <alignment horizontal="center" vertical="top" wrapText="1"/>
      <protection/>
    </xf>
    <xf numFmtId="0" fontId="0" fillId="0" borderId="0" xfId="63" applyBorder="1" applyAlignment="1">
      <alignment horizontal="center" vertical="top" wrapText="1"/>
      <protection/>
    </xf>
    <xf numFmtId="0" fontId="0" fillId="0" borderId="24" xfId="63" applyBorder="1" applyAlignment="1">
      <alignment horizontal="center" vertical="top" wrapText="1"/>
      <protection/>
    </xf>
    <xf numFmtId="0" fontId="0" fillId="0" borderId="23" xfId="63" applyBorder="1" applyAlignment="1">
      <alignment horizontal="center" vertical="top" wrapText="1"/>
      <protection/>
    </xf>
    <xf numFmtId="0" fontId="0" fillId="0" borderId="14" xfId="63" applyBorder="1" applyAlignment="1">
      <alignment horizontal="center" vertical="top" wrapText="1"/>
      <protection/>
    </xf>
    <xf numFmtId="0" fontId="0" fillId="0" borderId="22" xfId="63" applyBorder="1" applyAlignment="1">
      <alignment horizontal="center" vertical="top" wrapText="1"/>
      <protection/>
    </xf>
    <xf numFmtId="0" fontId="0" fillId="0" borderId="43" xfId="63" applyFont="1" applyBorder="1" applyAlignment="1">
      <alignment horizontal="center" vertical="center" wrapText="1"/>
      <protection/>
    </xf>
    <xf numFmtId="0" fontId="132" fillId="36" borderId="58" xfId="0" applyFont="1" applyFill="1" applyBorder="1" applyAlignment="1">
      <alignment horizontal="center" wrapText="1"/>
    </xf>
    <xf numFmtId="0" fontId="128" fillId="36" borderId="59" xfId="0" applyFont="1" applyFill="1" applyBorder="1" applyAlignment="1">
      <alignment horizontal="center" wrapText="1"/>
    </xf>
    <xf numFmtId="0" fontId="128" fillId="36" borderId="0" xfId="0" applyFont="1" applyFill="1" applyBorder="1" applyAlignment="1">
      <alignment horizontal="left" vertical="top" wrapText="1"/>
    </xf>
    <xf numFmtId="0" fontId="128" fillId="36" borderId="19" xfId="0" applyFont="1" applyFill="1" applyBorder="1" applyAlignment="1">
      <alignment horizontal="left" vertical="top" wrapText="1"/>
    </xf>
    <xf numFmtId="0" fontId="128" fillId="36" borderId="9" xfId="0" applyFont="1" applyFill="1" applyBorder="1" applyAlignment="1">
      <alignment horizontal="left" vertical="top" wrapText="1"/>
    </xf>
    <xf numFmtId="0" fontId="128" fillId="36" borderId="18" xfId="0" applyFont="1" applyFill="1" applyBorder="1" applyAlignment="1">
      <alignment horizontal="left" vertical="top" wrapText="1"/>
    </xf>
    <xf numFmtId="0" fontId="59" fillId="0" borderId="34" xfId="0" applyFont="1" applyFill="1" applyBorder="1" applyAlignment="1">
      <alignment horizontal="left" vertical="center" wrapText="1"/>
    </xf>
    <xf numFmtId="0" fontId="59" fillId="0" borderId="57"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0" fillId="0" borderId="3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8" xfId="0"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3" fontId="5" fillId="0" borderId="19" xfId="0" applyNumberFormat="1" applyFont="1" applyFill="1" applyBorder="1" applyAlignment="1">
      <alignment horizontal="left" vertical="center" wrapText="1"/>
    </xf>
    <xf numFmtId="0" fontId="5" fillId="0" borderId="0" xfId="0" applyNumberFormat="1" applyFont="1" applyFill="1" applyBorder="1" applyAlignment="1">
      <alignment horizontal="left"/>
    </xf>
    <xf numFmtId="0" fontId="5" fillId="0" borderId="19" xfId="0" applyNumberFormat="1" applyFont="1" applyFill="1" applyBorder="1" applyAlignment="1">
      <alignment horizontal="left"/>
    </xf>
    <xf numFmtId="0" fontId="3" fillId="11" borderId="58" xfId="0" applyFont="1" applyFill="1" applyBorder="1" applyAlignment="1">
      <alignment horizontal="center"/>
    </xf>
    <xf numFmtId="0" fontId="3" fillId="11" borderId="15" xfId="0" applyFont="1" applyFill="1" applyBorder="1" applyAlignment="1">
      <alignment horizontal="center"/>
    </xf>
    <xf numFmtId="0" fontId="3" fillId="11" borderId="59" xfId="0" applyFont="1" applyFill="1" applyBorder="1" applyAlignment="1">
      <alignment horizontal="center"/>
    </xf>
    <xf numFmtId="0" fontId="3" fillId="0" borderId="58" xfId="0" applyFont="1" applyFill="1" applyBorder="1" applyAlignment="1">
      <alignment horizontal="center" wrapText="1"/>
    </xf>
    <xf numFmtId="0" fontId="5" fillId="0" borderId="15" xfId="0" applyFont="1" applyFill="1" applyBorder="1" applyAlignment="1">
      <alignment horizontal="center" wrapText="1"/>
    </xf>
    <xf numFmtId="0" fontId="5" fillId="0" borderId="59" xfId="0" applyFont="1" applyFill="1" applyBorder="1" applyAlignment="1">
      <alignment horizontal="center" wrapText="1"/>
    </xf>
    <xf numFmtId="0" fontId="13" fillId="0" borderId="0" xfId="0" applyFont="1" applyAlignment="1">
      <alignment horizontal="center" vertical="center" wrapText="1"/>
    </xf>
    <xf numFmtId="0" fontId="0" fillId="0" borderId="0" xfId="0" applyFont="1" applyAlignment="1">
      <alignment horizontal="center" vertical="center" wrapText="1"/>
    </xf>
    <xf numFmtId="3" fontId="11" fillId="0" borderId="0" xfId="0" applyNumberFormat="1" applyFont="1" applyBorder="1" applyAlignment="1">
      <alignment horizontal="center" vertical="center"/>
    </xf>
    <xf numFmtId="0" fontId="0" fillId="0" borderId="0" xfId="0" applyFont="1" applyAlignment="1">
      <alignment horizontal="center" vertical="center"/>
    </xf>
    <xf numFmtId="0" fontId="132" fillId="11" borderId="15" xfId="0" applyFont="1" applyFill="1" applyBorder="1" applyAlignment="1">
      <alignment horizontal="center"/>
    </xf>
    <xf numFmtId="0" fontId="5" fillId="0" borderId="16" xfId="0" applyFont="1" applyFill="1" applyBorder="1" applyAlignment="1">
      <alignment horizontal="left" wrapText="1"/>
    </xf>
    <xf numFmtId="0" fontId="5" fillId="0" borderId="19" xfId="0" applyFont="1" applyFill="1" applyBorder="1" applyAlignment="1">
      <alignment horizontal="left" wrapText="1"/>
    </xf>
    <xf numFmtId="0" fontId="8" fillId="11" borderId="58" xfId="0" applyFont="1" applyFill="1" applyBorder="1" applyAlignment="1">
      <alignment horizontal="left" wrapText="1"/>
    </xf>
    <xf numFmtId="0" fontId="146" fillId="11" borderId="15" xfId="0" applyFont="1" applyFill="1" applyBorder="1" applyAlignment="1">
      <alignment horizontal="left" wrapText="1"/>
    </xf>
    <xf numFmtId="0" fontId="8" fillId="11" borderId="15" xfId="0" applyFont="1" applyFill="1" applyBorder="1" applyAlignment="1">
      <alignment horizontal="left" wrapText="1"/>
    </xf>
    <xf numFmtId="0" fontId="8" fillId="11" borderId="59" xfId="0" applyFont="1" applyFill="1" applyBorder="1" applyAlignment="1">
      <alignment horizontal="left" wrapText="1"/>
    </xf>
    <xf numFmtId="0" fontId="5" fillId="0" borderId="9"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132" fillId="36" borderId="58" xfId="0" applyFont="1" applyFill="1" applyBorder="1" applyAlignment="1">
      <alignment horizontal="center"/>
    </xf>
    <xf numFmtId="0" fontId="132" fillId="36" borderId="15" xfId="0" applyFont="1" applyFill="1" applyBorder="1" applyAlignment="1">
      <alignment horizontal="center"/>
    </xf>
    <xf numFmtId="0" fontId="132" fillId="36" borderId="59" xfId="0" applyFont="1" applyFill="1" applyBorder="1" applyAlignment="1">
      <alignment horizontal="center"/>
    </xf>
    <xf numFmtId="0" fontId="0" fillId="0" borderId="0" xfId="63" applyFill="1" applyAlignment="1">
      <alignment vertical="top" wrapText="1"/>
      <protection/>
    </xf>
    <xf numFmtId="0" fontId="129" fillId="0" borderId="0" xfId="63" applyFont="1" applyFill="1" applyAlignment="1">
      <alignment vertical="top" wrapText="1"/>
      <protection/>
    </xf>
    <xf numFmtId="0" fontId="2" fillId="0" borderId="43" xfId="63" applyFont="1" applyBorder="1" applyAlignment="1">
      <alignment horizontal="center" vertical="center" wrapText="1"/>
      <protection/>
    </xf>
    <xf numFmtId="0" fontId="2" fillId="0" borderId="47" xfId="63" applyFont="1" applyBorder="1" applyAlignment="1">
      <alignment horizontal="center" vertical="center" wrapText="1"/>
      <protection/>
    </xf>
    <xf numFmtId="0" fontId="30" fillId="0" borderId="0" xfId="63" applyFont="1" applyAlignment="1">
      <alignment horizontal="center"/>
      <protection/>
    </xf>
    <xf numFmtId="0" fontId="0" fillId="0" borderId="0" xfId="63" applyAlignment="1">
      <alignment horizontal="center"/>
      <protection/>
    </xf>
    <xf numFmtId="3" fontId="29" fillId="0" borderId="0" xfId="63" applyNumberFormat="1" applyFont="1" applyFill="1" applyAlignment="1">
      <alignment horizontal="center" vertical="center"/>
      <protection/>
    </xf>
    <xf numFmtId="0" fontId="0" fillId="0" borderId="0" xfId="63" applyAlignment="1">
      <alignment horizontal="center" vertical="center"/>
      <protection/>
    </xf>
    <xf numFmtId="0" fontId="2" fillId="0" borderId="27" xfId="63" applyFont="1" applyBorder="1" applyAlignment="1">
      <alignment horizontal="center" vertical="center" wrapText="1"/>
      <protection/>
    </xf>
    <xf numFmtId="0" fontId="2" fillId="0" borderId="26" xfId="63" applyFont="1" applyBorder="1" applyAlignment="1">
      <alignment wrapText="1"/>
      <protection/>
    </xf>
    <xf numFmtId="0" fontId="2" fillId="0" borderId="23" xfId="63" applyFont="1" applyBorder="1" applyAlignment="1">
      <alignment horizontal="center" vertical="center" wrapText="1"/>
      <protection/>
    </xf>
    <xf numFmtId="0" fontId="2" fillId="0" borderId="22" xfId="63" applyFont="1" applyBorder="1" applyAlignment="1">
      <alignment wrapText="1"/>
      <protection/>
    </xf>
    <xf numFmtId="0" fontId="2" fillId="0" borderId="26"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0" fillId="0" borderId="45" xfId="63" applyBorder="1" applyAlignment="1">
      <alignment horizontal="center" vertical="center" wrapText="1"/>
      <protection/>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3" fillId="0" borderId="27" xfId="0" applyFont="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30" fillId="0" borderId="0" xfId="0" applyFont="1" applyAlignment="1">
      <alignment horizontal="center" vertical="center"/>
    </xf>
    <xf numFmtId="3" fontId="29" fillId="0" borderId="0" xfId="0" applyNumberFormat="1" applyFont="1" applyFill="1" applyAlignment="1">
      <alignment horizontal="center" vertical="center"/>
    </xf>
    <xf numFmtId="3" fontId="40" fillId="0" borderId="27" xfId="0" applyNumberFormat="1" applyFont="1" applyFill="1" applyBorder="1" applyAlignment="1">
      <alignment horizontal="center" vertical="center" wrapText="1"/>
    </xf>
    <xf numFmtId="0" fontId="3" fillId="0" borderId="26" xfId="0" applyFont="1" applyBorder="1" applyAlignment="1">
      <alignment wrapText="1"/>
    </xf>
    <xf numFmtId="0" fontId="3" fillId="0" borderId="25" xfId="0" applyFont="1" applyBorder="1" applyAlignment="1">
      <alignment wrapText="1"/>
    </xf>
    <xf numFmtId="0" fontId="3" fillId="0" borderId="24" xfId="0" applyFont="1" applyBorder="1" applyAlignment="1">
      <alignment wrapText="1"/>
    </xf>
    <xf numFmtId="0" fontId="3" fillId="0" borderId="23" xfId="0" applyFont="1" applyBorder="1" applyAlignment="1">
      <alignment wrapText="1"/>
    </xf>
    <xf numFmtId="0" fontId="3" fillId="0" borderId="22" xfId="0" applyFont="1" applyBorder="1" applyAlignment="1">
      <alignment wrapText="1"/>
    </xf>
    <xf numFmtId="3" fontId="40" fillId="0" borderId="21" xfId="0" applyNumberFormat="1" applyFont="1" applyFill="1" applyBorder="1" applyAlignment="1">
      <alignment horizontal="center" vertical="center"/>
    </xf>
    <xf numFmtId="0" fontId="5" fillId="0" borderId="28" xfId="0" applyFont="1" applyBorder="1" applyAlignment="1">
      <alignment horizontal="center" vertical="center"/>
    </xf>
    <xf numFmtId="0" fontId="5" fillId="0" borderId="54" xfId="0" applyFont="1" applyBorder="1" applyAlignment="1">
      <alignment horizontal="center" vertical="center"/>
    </xf>
    <xf numFmtId="0" fontId="3" fillId="0" borderId="26" xfId="0" applyFont="1" applyBorder="1" applyAlignment="1">
      <alignment wrapText="1"/>
    </xf>
    <xf numFmtId="0" fontId="3" fillId="0" borderId="25" xfId="0" applyFont="1" applyBorder="1" applyAlignment="1">
      <alignment wrapText="1"/>
    </xf>
    <xf numFmtId="0" fontId="3" fillId="0" borderId="24" xfId="0" applyFont="1" applyBorder="1" applyAlignment="1">
      <alignment wrapText="1"/>
    </xf>
    <xf numFmtId="0" fontId="3" fillId="0" borderId="23" xfId="0" applyFont="1" applyBorder="1" applyAlignment="1">
      <alignment wrapText="1"/>
    </xf>
    <xf numFmtId="0" fontId="3" fillId="0" borderId="22" xfId="0" applyFont="1" applyBorder="1" applyAlignment="1">
      <alignment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3" fontId="29" fillId="0" borderId="0" xfId="63" applyNumberFormat="1" applyFont="1" applyFill="1" applyAlignment="1">
      <alignment horizontal="center"/>
      <protection/>
    </xf>
    <xf numFmtId="0" fontId="0" fillId="0" borderId="21" xfId="63" applyFill="1" applyBorder="1" applyAlignment="1">
      <alignment horizontal="center"/>
      <protection/>
    </xf>
    <xf numFmtId="0" fontId="0" fillId="0" borderId="54" xfId="63" applyFill="1" applyBorder="1" applyAlignment="1">
      <alignment horizontal="center"/>
      <protection/>
    </xf>
    <xf numFmtId="0" fontId="0" fillId="0" borderId="21" xfId="63" applyBorder="1" applyAlignment="1">
      <alignment horizontal="center"/>
      <protection/>
    </xf>
    <xf numFmtId="0" fontId="0" fillId="0" borderId="54" xfId="63" applyBorder="1" applyAlignment="1">
      <alignment horizontal="center"/>
      <protection/>
    </xf>
    <xf numFmtId="0" fontId="30" fillId="0" borderId="0" xfId="63" applyFont="1" applyFill="1" applyAlignment="1">
      <alignment horizontal="center"/>
      <protection/>
    </xf>
    <xf numFmtId="0" fontId="0" fillId="0" borderId="27" xfId="63" applyBorder="1" applyAlignment="1">
      <alignment horizontal="center" wrapText="1"/>
      <protection/>
    </xf>
    <xf numFmtId="0" fontId="0" fillId="0" borderId="26" xfId="63" applyBorder="1" applyAlignment="1">
      <alignment wrapText="1"/>
      <protection/>
    </xf>
    <xf numFmtId="0" fontId="0" fillId="0" borderId="23" xfId="63" applyBorder="1" applyAlignment="1">
      <alignment horizontal="center" wrapText="1"/>
      <protection/>
    </xf>
    <xf numFmtId="0" fontId="0" fillId="0" borderId="22" xfId="63" applyBorder="1" applyAlignment="1">
      <alignment wrapText="1"/>
      <protection/>
    </xf>
    <xf numFmtId="0" fontId="0" fillId="0" borderId="27" xfId="63" applyBorder="1" applyAlignment="1">
      <alignment horizontal="center" vertical="center" wrapText="1"/>
      <protection/>
    </xf>
    <xf numFmtId="0" fontId="0" fillId="0" borderId="26" xfId="63" applyBorder="1" applyAlignment="1">
      <alignment horizontal="center" vertical="center" wrapText="1"/>
      <protection/>
    </xf>
    <xf numFmtId="0" fontId="0" fillId="0" borderId="23" xfId="63" applyBorder="1" applyAlignment="1">
      <alignment horizontal="center" vertical="center" wrapText="1"/>
      <protection/>
    </xf>
    <xf numFmtId="0" fontId="0" fillId="0" borderId="22" xfId="63" applyBorder="1" applyAlignment="1">
      <alignment horizontal="center" vertical="center" wrapText="1"/>
      <protection/>
    </xf>
    <xf numFmtId="0" fontId="0" fillId="0" borderId="27" xfId="63" applyFill="1" applyBorder="1" applyAlignment="1">
      <alignment horizontal="center" vertical="center" wrapText="1"/>
      <protection/>
    </xf>
    <xf numFmtId="0" fontId="0" fillId="0" borderId="26" xfId="63" applyFill="1" applyBorder="1" applyAlignment="1">
      <alignment horizontal="center" vertical="center" wrapText="1"/>
      <protection/>
    </xf>
    <xf numFmtId="0" fontId="0" fillId="0" borderId="23" xfId="63" applyFill="1" applyBorder="1" applyAlignment="1">
      <alignment horizontal="center" vertical="center" wrapText="1"/>
      <protection/>
    </xf>
    <xf numFmtId="0" fontId="0" fillId="0" borderId="22" xfId="63" applyFill="1" applyBorder="1" applyAlignment="1">
      <alignment horizontal="center" vertical="center" wrapText="1"/>
      <protection/>
    </xf>
    <xf numFmtId="0" fontId="0" fillId="0" borderId="43" xfId="63" applyBorder="1" applyAlignment="1">
      <alignment horizontal="center" wrapText="1"/>
      <protection/>
    </xf>
    <xf numFmtId="0" fontId="0" fillId="0" borderId="47" xfId="63" applyBorder="1" applyAlignment="1">
      <alignment horizontal="center" wrapText="1"/>
      <protection/>
    </xf>
    <xf numFmtId="0" fontId="0" fillId="0" borderId="0" xfId="63" applyFont="1" applyFill="1" applyAlignment="1">
      <alignment horizontal="left" vertical="top" wrapText="1"/>
      <protection/>
    </xf>
    <xf numFmtId="0" fontId="0" fillId="0" borderId="0" xfId="0" applyFill="1" applyAlignment="1">
      <alignment horizontal="left" vertical="top" wrapText="1"/>
    </xf>
    <xf numFmtId="0" fontId="0" fillId="0" borderId="0" xfId="63" applyFill="1" applyAlignment="1">
      <alignment horizontal="center"/>
      <protection/>
    </xf>
    <xf numFmtId="0" fontId="20" fillId="0" borderId="0" xfId="63" applyFont="1" applyFill="1" applyAlignment="1">
      <alignment horizontal="center"/>
      <protection/>
    </xf>
    <xf numFmtId="0" fontId="0" fillId="0" borderId="0" xfId="63" applyFill="1" applyAlignment="1">
      <alignment/>
      <protection/>
    </xf>
    <xf numFmtId="3" fontId="34" fillId="0" borderId="0" xfId="63" applyNumberFormat="1" applyFont="1" applyFill="1" applyAlignment="1">
      <alignment horizontal="center"/>
      <protection/>
    </xf>
    <xf numFmtId="0" fontId="52" fillId="0" borderId="0" xfId="63" applyFont="1" applyFill="1" applyBorder="1" applyAlignment="1">
      <alignment horizontal="left" vertical="center" wrapText="1"/>
      <protection/>
    </xf>
    <xf numFmtId="0" fontId="0" fillId="0" borderId="0" xfId="63" applyFill="1"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69 2 2" xfId="65"/>
    <cellStyle name="Normal_03-00 UPS" xfId="66"/>
    <cellStyle name="Normal_ADITAnalysisID090805" xfId="67"/>
    <cellStyle name="Normal_F" xfId="68"/>
    <cellStyle name="Normal_FN1 Ratebase Draft SPP template (6-11-04) v2" xfId="69"/>
    <cellStyle name="Note" xfId="70"/>
    <cellStyle name="Output" xfId="71"/>
    <cellStyle name="Percent" xfId="72"/>
    <cellStyle name="Percent 2" xfId="73"/>
    <cellStyle name="Percent 3" xfId="74"/>
    <cellStyle name="PSChar" xfId="75"/>
    <cellStyle name="PSDate" xfId="76"/>
    <cellStyle name="PSDec" xfId="77"/>
    <cellStyle name="PSHeading" xfId="78"/>
    <cellStyle name="PSInt" xfId="79"/>
    <cellStyle name="PSSpacer" xfId="80"/>
    <cellStyle name="SAPBEXstdItemX"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F1F6"/>
      <rgbColor rgb="00C5EAEE"/>
      <rgbColor rgb="00FFFFFF"/>
      <rgbColor rgb="00FFFDBF"/>
      <rgbColor rgb="00CCE3E3"/>
      <rgbColor rgb="00C6F9C1"/>
      <rgbColor rgb="00FF988C"/>
      <rgbColor rgb="00F8E5C8"/>
      <rgbColor rgb="00EAF1F6"/>
      <rgbColor rgb="00A6E5F4"/>
      <rgbColor rgb="00D4DFEF"/>
      <rgbColor rgb="00FFF843"/>
      <rgbColor rgb="00A2C3EA"/>
      <rgbColor rgb="0094D88F"/>
      <rgbColor rgb="00FF6758"/>
      <rgbColor rgb="00FDBB71"/>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WE\Work\Documents%20and%20Settings\The%20Gibsons\My%20Documents\FERC%20non-filing%20information%20-%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 Input Data"/>
      <sheetName val="O&amp;M Reconciliation"/>
      <sheetName val="Bill Summary"/>
      <sheetName val="Rate Comparison"/>
      <sheetName val="Plant Input"/>
      <sheetName val="Alloc Rate Base"/>
      <sheetName val="GL Input"/>
      <sheetName val="Prod Exp"/>
      <sheetName val="RB Alloc"/>
      <sheetName val="Pur Power"/>
      <sheetName val="Direct Input"/>
      <sheetName val="Prepayments"/>
      <sheetName val="Cost of Capital"/>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7"/>
  <sheetViews>
    <sheetView tabSelected="1" zoomScaleSheetLayoutView="120" zoomScalePageLayoutView="0" workbookViewId="0" topLeftCell="A1">
      <selection activeCell="A2" sqref="A2:B2"/>
    </sheetView>
  </sheetViews>
  <sheetFormatPr defaultColWidth="8.8515625" defaultRowHeight="12.75"/>
  <cols>
    <col min="1" max="1" width="82.57421875" style="876" bestFit="1" customWidth="1"/>
    <col min="2" max="2" width="12.140625" style="876" bestFit="1" customWidth="1"/>
    <col min="3" max="16384" width="8.8515625" style="876" customWidth="1"/>
  </cols>
  <sheetData>
    <row r="1" spans="1:2" ht="20.25">
      <c r="A1" s="1074" t="s">
        <v>557</v>
      </c>
      <c r="B1" s="1074"/>
    </row>
    <row r="2" spans="1:5" ht="20.25">
      <c r="A2" s="1075" t="str">
        <f>Inputs!B2</f>
        <v>(For Rate Year Beginning April 1, 20xx, Based on December 31, 20xx Data)</v>
      </c>
      <c r="B2" s="1076"/>
      <c r="C2" s="292"/>
      <c r="D2" s="292"/>
      <c r="E2" s="292"/>
    </row>
    <row r="5" spans="1:2" ht="12.75">
      <c r="A5" s="909" t="s">
        <v>558</v>
      </c>
      <c r="B5" s="882" t="s">
        <v>559</v>
      </c>
    </row>
    <row r="7" spans="1:2" ht="12.75">
      <c r="A7" s="876" t="s">
        <v>557</v>
      </c>
      <c r="B7" s="836">
        <v>1</v>
      </c>
    </row>
    <row r="8" spans="1:2" ht="12.75">
      <c r="A8" s="876" t="s">
        <v>569</v>
      </c>
      <c r="B8" s="834" t="s">
        <v>1283</v>
      </c>
    </row>
    <row r="9" spans="1:2" ht="12.75">
      <c r="A9" s="876" t="s">
        <v>746</v>
      </c>
      <c r="B9" s="835" t="s">
        <v>1284</v>
      </c>
    </row>
    <row r="10" spans="1:2" ht="12.75">
      <c r="A10" s="876" t="s">
        <v>563</v>
      </c>
      <c r="B10" s="836">
        <v>10</v>
      </c>
    </row>
    <row r="11" spans="1:2" ht="12.75">
      <c r="A11" s="876" t="s">
        <v>997</v>
      </c>
      <c r="B11" s="836">
        <v>11</v>
      </c>
    </row>
    <row r="12" spans="1:2" ht="12.75">
      <c r="A12" s="876" t="s">
        <v>1286</v>
      </c>
      <c r="B12" s="836">
        <v>12</v>
      </c>
    </row>
    <row r="13" spans="1:2" ht="12.75">
      <c r="A13" s="876" t="s">
        <v>1285</v>
      </c>
      <c r="B13" s="836">
        <v>13</v>
      </c>
    </row>
    <row r="14" spans="1:2" ht="12.75">
      <c r="A14" s="876" t="s">
        <v>1287</v>
      </c>
      <c r="B14" s="836">
        <v>14</v>
      </c>
    </row>
    <row r="15" spans="1:2" ht="12.75">
      <c r="A15" s="876" t="s">
        <v>1288</v>
      </c>
      <c r="B15" s="836">
        <v>15</v>
      </c>
    </row>
    <row r="16" spans="1:2" ht="12.75">
      <c r="A16" s="876" t="s">
        <v>1289</v>
      </c>
      <c r="B16" s="836">
        <v>16</v>
      </c>
    </row>
    <row r="17" spans="1:2" ht="12.75">
      <c r="A17" s="876" t="s">
        <v>1290</v>
      </c>
      <c r="B17" s="836">
        <v>17</v>
      </c>
    </row>
    <row r="18" spans="1:2" ht="12.75">
      <c r="A18" s="876" t="s">
        <v>1291</v>
      </c>
      <c r="B18" s="836">
        <v>18</v>
      </c>
    </row>
    <row r="19" spans="1:2" ht="12.75">
      <c r="A19" s="876" t="s">
        <v>568</v>
      </c>
      <c r="B19" s="836">
        <v>19</v>
      </c>
    </row>
    <row r="20" spans="1:2" ht="12.75">
      <c r="A20" s="876" t="s">
        <v>560</v>
      </c>
      <c r="B20" s="836">
        <v>20</v>
      </c>
    </row>
    <row r="21" spans="1:2" ht="12.75">
      <c r="A21" s="876" t="s">
        <v>561</v>
      </c>
      <c r="B21" s="836">
        <v>21</v>
      </c>
    </row>
    <row r="22" spans="1:2" ht="12.75">
      <c r="A22" s="876" t="s">
        <v>562</v>
      </c>
      <c r="B22" s="836">
        <v>22</v>
      </c>
    </row>
    <row r="23" spans="1:2" ht="12.75">
      <c r="A23" s="876" t="s">
        <v>564</v>
      </c>
      <c r="B23" s="836">
        <v>23</v>
      </c>
    </row>
    <row r="24" spans="1:2" ht="12.75">
      <c r="A24" s="876" t="s">
        <v>565</v>
      </c>
      <c r="B24" s="836">
        <v>24</v>
      </c>
    </row>
    <row r="25" spans="1:2" ht="12.75">
      <c r="A25" s="876" t="s">
        <v>566</v>
      </c>
      <c r="B25" s="836">
        <v>25</v>
      </c>
    </row>
    <row r="26" spans="1:2" ht="12.75">
      <c r="A26" s="876" t="s">
        <v>567</v>
      </c>
      <c r="B26" s="836" t="s">
        <v>1292</v>
      </c>
    </row>
    <row r="27" spans="1:2" ht="12.75">
      <c r="A27" s="895" t="s">
        <v>797</v>
      </c>
      <c r="B27" s="898">
        <v>28</v>
      </c>
    </row>
    <row r="28" spans="1:2" ht="12.75">
      <c r="A28" s="895" t="s">
        <v>798</v>
      </c>
      <c r="B28" s="898">
        <v>29</v>
      </c>
    </row>
    <row r="29" ht="12.75">
      <c r="B29" s="836"/>
    </row>
    <row r="30" ht="12.75">
      <c r="B30" s="836"/>
    </row>
    <row r="31" ht="12.75">
      <c r="B31" s="836"/>
    </row>
    <row r="32" ht="12.75">
      <c r="B32" s="836"/>
    </row>
    <row r="33" ht="12.75">
      <c r="B33" s="836"/>
    </row>
    <row r="34" ht="12.75">
      <c r="B34" s="836"/>
    </row>
    <row r="35" ht="12.75">
      <c r="B35" s="836"/>
    </row>
    <row r="36" ht="12.75">
      <c r="B36" s="836"/>
    </row>
    <row r="37" ht="12.75">
      <c r="B37" s="836"/>
    </row>
    <row r="38" ht="12.75">
      <c r="B38" s="836"/>
    </row>
    <row r="39" ht="12.75">
      <c r="B39" s="836"/>
    </row>
    <row r="40" ht="12.75">
      <c r="B40" s="836"/>
    </row>
    <row r="41" ht="12.75">
      <c r="B41" s="836"/>
    </row>
    <row r="42" ht="12.75">
      <c r="B42" s="836"/>
    </row>
    <row r="43" ht="12.75">
      <c r="B43" s="836"/>
    </row>
    <row r="44" ht="12.75">
      <c r="B44" s="836"/>
    </row>
    <row r="45" ht="12.75">
      <c r="B45" s="836"/>
    </row>
    <row r="46" ht="12.75">
      <c r="B46" s="836"/>
    </row>
    <row r="47" ht="12.75">
      <c r="B47" s="836"/>
    </row>
    <row r="48" ht="12.75">
      <c r="B48" s="836"/>
    </row>
    <row r="49" ht="12.75">
      <c r="B49" s="836"/>
    </row>
    <row r="50" ht="12.75">
      <c r="B50" s="836"/>
    </row>
    <row r="51" ht="12.75">
      <c r="B51" s="836"/>
    </row>
    <row r="52" ht="12.75">
      <c r="B52" s="836"/>
    </row>
    <row r="53" ht="12.75">
      <c r="B53" s="836"/>
    </row>
    <row r="54" ht="12.75">
      <c r="B54" s="836"/>
    </row>
    <row r="55" ht="12.75">
      <c r="B55" s="836"/>
    </row>
    <row r="56" ht="12.75">
      <c r="B56" s="836"/>
    </row>
    <row r="57" ht="12.75">
      <c r="B57" s="836"/>
    </row>
  </sheetData>
  <sheetProtection/>
  <mergeCells count="2">
    <mergeCell ref="A1:B1"/>
    <mergeCell ref="A2:B2"/>
  </mergeCells>
  <printOptions horizontalCentered="1"/>
  <pageMargins left="0.5" right="0.5" top="1.36458333333333" bottom="1" header="0.5" footer="0.5"/>
  <pageSetup horizontalDpi="600" verticalDpi="600" orientation="landscape" r:id="rId1"/>
  <headerFooter alignWithMargins="0">
    <oddHeader>&amp;C&amp;"Times New Roman,Bold"&amp;16ADDENDUM 27 TO ATTACHMENT H, Page &amp;P of &amp;N
NorthWestern Corporation (South Dakota)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1:L58"/>
  <sheetViews>
    <sheetView zoomScale="60" zoomScaleNormal="60" zoomScalePageLayoutView="0" workbookViewId="0" topLeftCell="A1">
      <selection activeCell="L11" sqref="L11"/>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43.7109375" style="0" bestFit="1" customWidth="1"/>
    <col min="6" max="6" width="22.8515625" style="1" customWidth="1"/>
    <col min="7" max="7" width="16.421875" style="0" customWidth="1"/>
    <col min="8" max="9" width="16.57421875" style="0" customWidth="1"/>
    <col min="10" max="10" width="12.7109375" style="0" customWidth="1"/>
    <col min="11" max="11" width="20.7109375" style="0" customWidth="1"/>
    <col min="12" max="12" width="25.140625" style="0" bestFit="1" customWidth="1"/>
  </cols>
  <sheetData>
    <row r="1" spans="2:12" ht="20.25">
      <c r="B1" s="1113" t="s">
        <v>1027</v>
      </c>
      <c r="C1" s="1113"/>
      <c r="D1" s="1114"/>
      <c r="E1" s="1114"/>
      <c r="F1" s="1114"/>
      <c r="G1" s="1114"/>
      <c r="H1" s="1114"/>
      <c r="I1" s="1114"/>
      <c r="J1" s="1114"/>
      <c r="K1" s="1114"/>
      <c r="L1" s="1114"/>
    </row>
    <row r="2" spans="2:12" ht="19.5">
      <c r="B2" s="1115" t="str">
        <f>Inputs!B2</f>
        <v>(For Rate Year Beginning April 1, 20xx, Based on December 31, 20xx Data)</v>
      </c>
      <c r="C2" s="1115"/>
      <c r="D2" s="1115"/>
      <c r="E2" s="1115"/>
      <c r="F2" s="1115"/>
      <c r="G2" s="1115"/>
      <c r="H2" s="1118"/>
      <c r="I2" s="1118"/>
      <c r="J2" s="1119"/>
      <c r="K2" s="1119"/>
      <c r="L2" s="1119"/>
    </row>
    <row r="3" spans="2:12" ht="7.5" customHeight="1">
      <c r="B3" s="244"/>
      <c r="C3" s="507"/>
      <c r="D3" s="245"/>
      <c r="E3" s="245"/>
      <c r="F3" s="249"/>
      <c r="G3" s="245"/>
      <c r="H3" s="245"/>
      <c r="I3" s="245"/>
      <c r="J3" s="246"/>
      <c r="K3" s="245"/>
      <c r="L3" s="245"/>
    </row>
    <row r="4" spans="2:12" ht="15">
      <c r="B4" s="244"/>
      <c r="C4" s="507"/>
      <c r="D4" s="246"/>
      <c r="E4" s="246"/>
      <c r="F4" s="247" t="s">
        <v>546</v>
      </c>
      <c r="G4" s="247" t="s">
        <v>547</v>
      </c>
      <c r="H4" s="247" t="s">
        <v>548</v>
      </c>
      <c r="I4" s="247" t="s">
        <v>549</v>
      </c>
      <c r="J4" s="247" t="s">
        <v>550</v>
      </c>
      <c r="K4" s="247" t="s">
        <v>551</v>
      </c>
      <c r="L4" s="247" t="s">
        <v>552</v>
      </c>
    </row>
    <row r="5" spans="2:12" ht="15" customHeight="1">
      <c r="B5" s="248"/>
      <c r="C5" s="242"/>
      <c r="D5" s="249"/>
      <c r="E5" s="249"/>
      <c r="F5" s="1125" t="s">
        <v>1690</v>
      </c>
      <c r="G5" s="1108" t="s">
        <v>335</v>
      </c>
      <c r="H5" s="1108" t="s">
        <v>336</v>
      </c>
      <c r="I5" s="1122" t="s">
        <v>969</v>
      </c>
      <c r="J5" s="1122" t="s">
        <v>970</v>
      </c>
      <c r="K5" s="1122" t="s">
        <v>1019</v>
      </c>
      <c r="L5" s="1122" t="s">
        <v>1023</v>
      </c>
    </row>
    <row r="6" spans="2:12" ht="15">
      <c r="B6" s="248"/>
      <c r="C6" s="242"/>
      <c r="D6" s="249"/>
      <c r="E6" s="249"/>
      <c r="F6" s="1125"/>
      <c r="G6" s="1120"/>
      <c r="H6" s="1120"/>
      <c r="I6" s="1122" t="s">
        <v>375</v>
      </c>
      <c r="J6" s="1122" t="s">
        <v>399</v>
      </c>
      <c r="K6" s="1122" t="s">
        <v>553</v>
      </c>
      <c r="L6" s="1122"/>
    </row>
    <row r="7" spans="2:12" ht="46.5" customHeight="1">
      <c r="B7" s="843" t="s">
        <v>249</v>
      </c>
      <c r="C7" s="843" t="s">
        <v>64</v>
      </c>
      <c r="D7" s="843" t="s">
        <v>1038</v>
      </c>
      <c r="E7" s="843"/>
      <c r="F7" s="1126"/>
      <c r="G7" s="1121"/>
      <c r="H7" s="1121"/>
      <c r="I7" s="1123" t="s">
        <v>398</v>
      </c>
      <c r="J7" s="1123" t="s">
        <v>398</v>
      </c>
      <c r="K7" s="1123" t="s">
        <v>555</v>
      </c>
      <c r="L7" s="1123" t="s">
        <v>262</v>
      </c>
    </row>
    <row r="8" spans="2:12" ht="15">
      <c r="B8" s="343">
        <v>1</v>
      </c>
      <c r="C8" s="819">
        <v>182.3</v>
      </c>
      <c r="D8" s="774" t="s">
        <v>1039</v>
      </c>
      <c r="E8" s="1022" t="s">
        <v>1691</v>
      </c>
      <c r="F8" s="780" t="e">
        <f>'1.6.1a-TCJA ITAAM'!F14</f>
        <v>#DIV/0!</v>
      </c>
      <c r="G8" s="780" t="e">
        <f>'1.6.1a-TCJA ITAAM'!G16</f>
        <v>#DIV/0!</v>
      </c>
      <c r="H8" s="780">
        <f>'1.6.1a-TCJA ITAAM'!H16</f>
        <v>0</v>
      </c>
      <c r="I8" s="780" t="e">
        <f>'1.6.1a-TCJA ITAAM'!I16</f>
        <v>#DIV/0!</v>
      </c>
      <c r="J8" s="780" t="e">
        <f>'1.6.1a-TCJA ITAAM'!J16</f>
        <v>#DIV/0!</v>
      </c>
      <c r="K8" s="342" t="e">
        <f aca="true" t="shared" si="0" ref="K8:K13">SUM(G8:J8)</f>
        <v>#DIV/0!</v>
      </c>
      <c r="L8" s="786"/>
    </row>
    <row r="9" spans="2:12" ht="15">
      <c r="B9" s="343">
        <f>B8+1</f>
        <v>2</v>
      </c>
      <c r="C9" s="513">
        <v>182.3</v>
      </c>
      <c r="D9" s="514" t="s">
        <v>1226</v>
      </c>
      <c r="E9" s="514"/>
      <c r="F9" s="780" t="e">
        <f>+'1.6.2a-Tax Change ITAAM'!F14</f>
        <v>#DIV/0!</v>
      </c>
      <c r="G9" s="515"/>
      <c r="H9" s="515"/>
      <c r="I9" s="515"/>
      <c r="J9" s="515"/>
      <c r="K9" s="342">
        <f t="shared" si="0"/>
        <v>0</v>
      </c>
      <c r="L9" s="774"/>
    </row>
    <row r="10" spans="2:12" ht="15">
      <c r="B10" s="343">
        <f aca="true" t="shared" si="1" ref="B10:B55">B9+1</f>
        <v>3</v>
      </c>
      <c r="C10" s="513"/>
      <c r="D10" s="514"/>
      <c r="E10" s="514"/>
      <c r="F10" s="762"/>
      <c r="G10" s="515"/>
      <c r="H10" s="515"/>
      <c r="I10" s="515"/>
      <c r="J10" s="515"/>
      <c r="K10" s="342">
        <f t="shared" si="0"/>
        <v>0</v>
      </c>
      <c r="L10" s="774"/>
    </row>
    <row r="11" spans="2:12" ht="15">
      <c r="B11" s="343">
        <f t="shared" si="1"/>
        <v>4</v>
      </c>
      <c r="C11" s="513"/>
      <c r="D11" s="514"/>
      <c r="E11" s="514"/>
      <c r="F11" s="762"/>
      <c r="G11" s="515"/>
      <c r="H11" s="515"/>
      <c r="I11" s="515"/>
      <c r="J11" s="515"/>
      <c r="K11" s="342">
        <f t="shared" si="0"/>
        <v>0</v>
      </c>
      <c r="L11" s="774"/>
    </row>
    <row r="12" spans="2:12" ht="15">
      <c r="B12" s="343">
        <f t="shared" si="1"/>
        <v>5</v>
      </c>
      <c r="C12" s="513"/>
      <c r="D12" s="514"/>
      <c r="E12" s="514"/>
      <c r="F12" s="762"/>
      <c r="G12" s="515"/>
      <c r="H12" s="515"/>
      <c r="I12" s="515"/>
      <c r="J12" s="515"/>
      <c r="K12" s="342">
        <f t="shared" si="0"/>
        <v>0</v>
      </c>
      <c r="L12" s="774"/>
    </row>
    <row r="13" spans="2:12" ht="15">
      <c r="B13" s="343">
        <f t="shared" si="1"/>
        <v>6</v>
      </c>
      <c r="C13" s="513"/>
      <c r="D13" s="514"/>
      <c r="E13" s="514"/>
      <c r="F13" s="762"/>
      <c r="G13" s="515"/>
      <c r="H13" s="515"/>
      <c r="I13" s="515"/>
      <c r="J13" s="515"/>
      <c r="K13" s="342">
        <f t="shared" si="0"/>
        <v>0</v>
      </c>
      <c r="L13" s="774"/>
    </row>
    <row r="14" spans="2:12" ht="15">
      <c r="B14" s="343">
        <f t="shared" si="1"/>
        <v>7</v>
      </c>
      <c r="C14" s="242"/>
      <c r="D14" s="254"/>
      <c r="E14" s="254"/>
      <c r="F14" s="253"/>
      <c r="G14" s="253"/>
      <c r="H14" s="253"/>
      <c r="I14" s="253"/>
      <c r="J14" s="253"/>
      <c r="K14" s="253"/>
      <c r="L14" s="249"/>
    </row>
    <row r="15" spans="2:12" ht="15">
      <c r="B15" s="343">
        <f t="shared" si="1"/>
        <v>8</v>
      </c>
      <c r="C15" s="242"/>
      <c r="D15" s="255" t="s">
        <v>952</v>
      </c>
      <c r="E15" s="255"/>
      <c r="F15" s="253" t="e">
        <f aca="true" t="shared" si="2" ref="F15:K15">SUM(F8:F13)</f>
        <v>#DIV/0!</v>
      </c>
      <c r="G15" s="253" t="e">
        <f t="shared" si="2"/>
        <v>#DIV/0!</v>
      </c>
      <c r="H15" s="253">
        <f t="shared" si="2"/>
        <v>0</v>
      </c>
      <c r="I15" s="253" t="e">
        <f t="shared" si="2"/>
        <v>#DIV/0!</v>
      </c>
      <c r="J15" s="253" t="e">
        <f t="shared" si="2"/>
        <v>#DIV/0!</v>
      </c>
      <c r="K15" s="662" t="e">
        <f t="shared" si="2"/>
        <v>#DIV/0!</v>
      </c>
      <c r="L15" s="249"/>
    </row>
    <row r="16" spans="2:12" ht="15">
      <c r="B16" s="343">
        <f t="shared" si="1"/>
        <v>9</v>
      </c>
      <c r="C16" s="508"/>
      <c r="D16" s="256"/>
      <c r="E16" s="256"/>
      <c r="F16" s="257"/>
      <c r="G16" s="564"/>
      <c r="H16" s="564"/>
      <c r="I16" s="564"/>
      <c r="J16" s="564"/>
      <c r="K16" s="249"/>
      <c r="L16" s="249"/>
    </row>
    <row r="17" spans="2:12" ht="30">
      <c r="B17" s="343">
        <f t="shared" si="1"/>
        <v>10</v>
      </c>
      <c r="C17" s="819">
        <v>182.3</v>
      </c>
      <c r="D17" s="774" t="s">
        <v>1039</v>
      </c>
      <c r="E17" s="1022" t="s">
        <v>1692</v>
      </c>
      <c r="F17" s="780" t="e">
        <f>'1.6.1a-TCJA ITAAM'!F33</f>
        <v>#DIV/0!</v>
      </c>
      <c r="G17" s="780" t="e">
        <f>'1.6.1a-TCJA ITAAM'!G37</f>
        <v>#DIV/0!</v>
      </c>
      <c r="H17" s="780">
        <f>'1.6.1a-TCJA ITAAM'!H37</f>
        <v>0</v>
      </c>
      <c r="I17" s="780" t="e">
        <f>'1.6.1a-TCJA ITAAM'!I37</f>
        <v>#DIV/0!</v>
      </c>
      <c r="J17" s="780" t="e">
        <f>'1.6.1a-TCJA ITAAM'!J37</f>
        <v>#DIV/0!</v>
      </c>
      <c r="K17" s="342" t="e">
        <f aca="true" t="shared" si="3" ref="K17:K22">SUM(G17:J17)</f>
        <v>#DIV/0!</v>
      </c>
      <c r="L17" s="774"/>
    </row>
    <row r="18" spans="2:12" ht="15">
      <c r="B18" s="343">
        <f t="shared" si="1"/>
        <v>11</v>
      </c>
      <c r="C18" s="513">
        <v>182.3</v>
      </c>
      <c r="D18" s="514" t="s">
        <v>1226</v>
      </c>
      <c r="E18" s="514"/>
      <c r="F18" s="780" t="e">
        <f>+'1.6.2a-Tax Change ITAAM'!F33</f>
        <v>#DIV/0!</v>
      </c>
      <c r="G18" s="515"/>
      <c r="H18" s="515"/>
      <c r="I18" s="515"/>
      <c r="J18" s="515"/>
      <c r="K18" s="342">
        <f t="shared" si="3"/>
        <v>0</v>
      </c>
      <c r="L18" s="774"/>
    </row>
    <row r="19" spans="2:12" ht="15">
      <c r="B19" s="343">
        <f t="shared" si="1"/>
        <v>12</v>
      </c>
      <c r="C19" s="513"/>
      <c r="D19" s="514"/>
      <c r="E19" s="514"/>
      <c r="F19" s="762"/>
      <c r="G19" s="515"/>
      <c r="H19" s="515"/>
      <c r="I19" s="515"/>
      <c r="J19" s="515"/>
      <c r="K19" s="342">
        <f t="shared" si="3"/>
        <v>0</v>
      </c>
      <c r="L19" s="774"/>
    </row>
    <row r="20" spans="2:12" ht="15">
      <c r="B20" s="343">
        <f t="shared" si="1"/>
        <v>13</v>
      </c>
      <c r="C20" s="513"/>
      <c r="D20" s="514"/>
      <c r="E20" s="514"/>
      <c r="F20" s="762"/>
      <c r="G20" s="515"/>
      <c r="H20" s="515"/>
      <c r="I20" s="515"/>
      <c r="J20" s="515"/>
      <c r="K20" s="342">
        <f t="shared" si="3"/>
        <v>0</v>
      </c>
      <c r="L20" s="774"/>
    </row>
    <row r="21" spans="2:12" ht="15">
      <c r="B21" s="343">
        <f t="shared" si="1"/>
        <v>14</v>
      </c>
      <c r="C21" s="513"/>
      <c r="D21" s="514"/>
      <c r="E21" s="514"/>
      <c r="F21" s="762"/>
      <c r="G21" s="515"/>
      <c r="H21" s="515"/>
      <c r="I21" s="515"/>
      <c r="J21" s="515"/>
      <c r="K21" s="342">
        <f t="shared" si="3"/>
        <v>0</v>
      </c>
      <c r="L21" s="774"/>
    </row>
    <row r="22" spans="2:12" ht="15">
      <c r="B22" s="343">
        <f t="shared" si="1"/>
        <v>15</v>
      </c>
      <c r="C22" s="513"/>
      <c r="D22" s="514"/>
      <c r="E22" s="514"/>
      <c r="F22" s="762"/>
      <c r="G22" s="515"/>
      <c r="H22" s="515"/>
      <c r="I22" s="515"/>
      <c r="J22" s="515"/>
      <c r="K22" s="342">
        <f t="shared" si="3"/>
        <v>0</v>
      </c>
      <c r="L22" s="774"/>
    </row>
    <row r="23" spans="2:12" ht="15">
      <c r="B23" s="343">
        <f t="shared" si="1"/>
        <v>16</v>
      </c>
      <c r="C23" s="242"/>
      <c r="D23" s="254"/>
      <c r="E23" s="254"/>
      <c r="F23" s="253"/>
      <c r="G23" s="253"/>
      <c r="H23" s="253"/>
      <c r="I23" s="253"/>
      <c r="J23" s="253"/>
      <c r="K23" s="253"/>
      <c r="L23" s="249"/>
    </row>
    <row r="24" spans="2:12" ht="15">
      <c r="B24" s="343">
        <f t="shared" si="1"/>
        <v>17</v>
      </c>
      <c r="C24" s="242"/>
      <c r="D24" s="255" t="s">
        <v>953</v>
      </c>
      <c r="E24" s="255"/>
      <c r="F24" s="253" t="e">
        <f aca="true" t="shared" si="4" ref="F24:K24">SUM(F17:F22)</f>
        <v>#DIV/0!</v>
      </c>
      <c r="G24" s="253" t="e">
        <f t="shared" si="4"/>
        <v>#DIV/0!</v>
      </c>
      <c r="H24" s="253">
        <f t="shared" si="4"/>
        <v>0</v>
      </c>
      <c r="I24" s="253" t="e">
        <f t="shared" si="4"/>
        <v>#DIV/0!</v>
      </c>
      <c r="J24" s="253" t="e">
        <f t="shared" si="4"/>
        <v>#DIV/0!</v>
      </c>
      <c r="K24" s="662" t="e">
        <f t="shared" si="4"/>
        <v>#DIV/0!</v>
      </c>
      <c r="L24" s="1"/>
    </row>
    <row r="25" spans="2:12" ht="15.75" thickBot="1">
      <c r="B25" s="343">
        <f t="shared" si="1"/>
        <v>18</v>
      </c>
      <c r="C25" s="242"/>
      <c r="D25" s="255" t="s">
        <v>1021</v>
      </c>
      <c r="E25" s="255"/>
      <c r="F25" s="253" t="e">
        <f>F15+F24</f>
        <v>#DIV/0!</v>
      </c>
      <c r="G25" s="253"/>
      <c r="H25" s="253"/>
      <c r="I25" s="253"/>
      <c r="J25" s="253"/>
      <c r="K25" s="253"/>
      <c r="L25" s="249"/>
    </row>
    <row r="26" spans="2:11" ht="29.25" thickBot="1">
      <c r="B26" s="343">
        <f t="shared" si="1"/>
        <v>19</v>
      </c>
      <c r="C26" s="242"/>
      <c r="D26" s="769" t="s">
        <v>1422</v>
      </c>
      <c r="E26" s="769"/>
      <c r="F26" s="817">
        <f>+Inputs!D251</f>
        <v>0</v>
      </c>
      <c r="G26" s="253"/>
      <c r="H26" s="253"/>
      <c r="I26" s="253"/>
      <c r="J26" s="253"/>
      <c r="K26" s="253"/>
    </row>
    <row r="27" spans="2:12" ht="15.75" thickBot="1">
      <c r="B27" s="343">
        <f t="shared" si="1"/>
        <v>20</v>
      </c>
      <c r="C27" s="508"/>
      <c r="D27" s="256"/>
      <c r="E27" s="256"/>
      <c r="F27" s="257"/>
      <c r="G27" s="564"/>
      <c r="H27" s="564"/>
      <c r="I27" s="564"/>
      <c r="J27" s="564"/>
      <c r="L27" s="249"/>
    </row>
    <row r="28" spans="2:12" ht="29.25" thickBot="1">
      <c r="B28" s="343">
        <f t="shared" si="1"/>
        <v>21</v>
      </c>
      <c r="C28" s="242"/>
      <c r="D28" s="769" t="s">
        <v>1024</v>
      </c>
      <c r="E28" s="769"/>
      <c r="F28" s="253"/>
      <c r="G28" s="348"/>
      <c r="H28" s="348"/>
      <c r="I28" s="253"/>
      <c r="J28" s="253"/>
      <c r="K28" s="663" t="e">
        <f>K15+K24</f>
        <v>#DIV/0!</v>
      </c>
      <c r="L28" s="249" t="s">
        <v>978</v>
      </c>
    </row>
    <row r="29" spans="2:12" ht="15">
      <c r="B29" s="343">
        <f t="shared" si="1"/>
        <v>22</v>
      </c>
      <c r="C29" s="242"/>
      <c r="D29" s="255"/>
      <c r="E29" s="255"/>
      <c r="F29" s="253"/>
      <c r="G29" s="253"/>
      <c r="H29" s="253"/>
      <c r="I29" s="253"/>
      <c r="J29" s="253"/>
      <c r="K29" s="258"/>
      <c r="L29" s="249"/>
    </row>
    <row r="30" spans="2:12" ht="15" customHeight="1">
      <c r="B30" s="343">
        <f t="shared" si="1"/>
        <v>23</v>
      </c>
      <c r="C30" s="819">
        <v>254</v>
      </c>
      <c r="D30" s="774" t="s">
        <v>1039</v>
      </c>
      <c r="E30" s="1022" t="s">
        <v>1693</v>
      </c>
      <c r="F30" s="780" t="e">
        <f>'1.6.1a-TCJA ITAAM'!F48</f>
        <v>#DIV/0!</v>
      </c>
      <c r="G30" s="780" t="e">
        <f>'1.6.1a-TCJA ITAAM'!G50</f>
        <v>#DIV/0!</v>
      </c>
      <c r="H30" s="780">
        <f>'1.6.1a-TCJA ITAAM'!H50</f>
        <v>0</v>
      </c>
      <c r="I30" s="780" t="e">
        <f>'1.6.1a-TCJA ITAAM'!I50</f>
        <v>#DIV/0!</v>
      </c>
      <c r="J30" s="780" t="e">
        <f>'1.6.1a-TCJA ITAAM'!J50</f>
        <v>#DIV/0!</v>
      </c>
      <c r="K30" s="342" t="e">
        <f aca="true" t="shared" si="5" ref="K30:K35">SUM(G30:J30)</f>
        <v>#DIV/0!</v>
      </c>
      <c r="L30" s="774"/>
    </row>
    <row r="31" spans="2:12" ht="15">
      <c r="B31" s="343">
        <f t="shared" si="1"/>
        <v>24</v>
      </c>
      <c r="C31" s="513">
        <v>254</v>
      </c>
      <c r="D31" s="514" t="s">
        <v>1226</v>
      </c>
      <c r="E31" s="514"/>
      <c r="F31" s="780" t="e">
        <f>+'1.6.2a-Tax Change ITAAM'!F48</f>
        <v>#DIV/0!</v>
      </c>
      <c r="G31" s="515"/>
      <c r="H31" s="515"/>
      <c r="I31" s="515"/>
      <c r="J31" s="515"/>
      <c r="K31" s="342">
        <f t="shared" si="5"/>
        <v>0</v>
      </c>
      <c r="L31" s="774"/>
    </row>
    <row r="32" spans="2:12" ht="15">
      <c r="B32" s="343">
        <f t="shared" si="1"/>
        <v>25</v>
      </c>
      <c r="C32" s="513"/>
      <c r="D32" s="514"/>
      <c r="E32" s="514"/>
      <c r="F32" s="762"/>
      <c r="G32" s="515"/>
      <c r="H32" s="515"/>
      <c r="I32" s="515"/>
      <c r="J32" s="515"/>
      <c r="K32" s="342">
        <f t="shared" si="5"/>
        <v>0</v>
      </c>
      <c r="L32" s="774"/>
    </row>
    <row r="33" spans="2:12" ht="15">
      <c r="B33" s="343">
        <f t="shared" si="1"/>
        <v>26</v>
      </c>
      <c r="C33" s="513"/>
      <c r="D33" s="514"/>
      <c r="E33" s="514"/>
      <c r="F33" s="762"/>
      <c r="G33" s="515"/>
      <c r="H33" s="515"/>
      <c r="I33" s="515"/>
      <c r="J33" s="515"/>
      <c r="K33" s="342">
        <f t="shared" si="5"/>
        <v>0</v>
      </c>
      <c r="L33" s="774"/>
    </row>
    <row r="34" spans="2:12" ht="15">
      <c r="B34" s="343">
        <f t="shared" si="1"/>
        <v>27</v>
      </c>
      <c r="C34" s="513"/>
      <c r="D34" s="514"/>
      <c r="E34" s="514"/>
      <c r="F34" s="762"/>
      <c r="G34" s="515"/>
      <c r="H34" s="515"/>
      <c r="I34" s="515"/>
      <c r="J34" s="515"/>
      <c r="K34" s="342">
        <f t="shared" si="5"/>
        <v>0</v>
      </c>
      <c r="L34" s="774"/>
    </row>
    <row r="35" spans="2:12" ht="15">
      <c r="B35" s="343">
        <f t="shared" si="1"/>
        <v>28</v>
      </c>
      <c r="C35" s="513"/>
      <c r="D35" s="514"/>
      <c r="E35" s="514"/>
      <c r="F35" s="762"/>
      <c r="G35" s="515"/>
      <c r="H35" s="515"/>
      <c r="I35" s="515"/>
      <c r="J35" s="515"/>
      <c r="K35" s="342">
        <f t="shared" si="5"/>
        <v>0</v>
      </c>
      <c r="L35" s="774"/>
    </row>
    <row r="36" spans="2:12" ht="15">
      <c r="B36" s="343">
        <f t="shared" si="1"/>
        <v>29</v>
      </c>
      <c r="C36" s="506"/>
      <c r="D36" s="249"/>
      <c r="E36" s="249"/>
      <c r="F36" s="253"/>
      <c r="G36" s="253"/>
      <c r="H36" s="253"/>
      <c r="I36" s="253"/>
      <c r="J36" s="253"/>
      <c r="K36" s="253"/>
      <c r="L36" s="260"/>
    </row>
    <row r="37" spans="2:12" ht="15">
      <c r="B37" s="343">
        <f t="shared" si="1"/>
        <v>30</v>
      </c>
      <c r="C37" s="506"/>
      <c r="D37" s="255" t="s">
        <v>954</v>
      </c>
      <c r="E37" s="255"/>
      <c r="F37" s="253" t="e">
        <f aca="true" t="shared" si="6" ref="F37:K37">SUM(F30:F35)</f>
        <v>#DIV/0!</v>
      </c>
      <c r="G37" s="253" t="e">
        <f t="shared" si="6"/>
        <v>#DIV/0!</v>
      </c>
      <c r="H37" s="253">
        <f t="shared" si="6"/>
        <v>0</v>
      </c>
      <c r="I37" s="253" t="e">
        <f t="shared" si="6"/>
        <v>#DIV/0!</v>
      </c>
      <c r="J37" s="253" t="e">
        <f t="shared" si="6"/>
        <v>#DIV/0!</v>
      </c>
      <c r="K37" s="662" t="e">
        <f t="shared" si="6"/>
        <v>#DIV/0!</v>
      </c>
      <c r="L37" s="260"/>
    </row>
    <row r="38" spans="2:12" ht="15">
      <c r="B38" s="343">
        <f t="shared" si="1"/>
        <v>31</v>
      </c>
      <c r="C38" s="506"/>
      <c r="D38" s="256"/>
      <c r="E38" s="256"/>
      <c r="F38" s="257"/>
      <c r="G38" s="564"/>
      <c r="H38" s="564"/>
      <c r="I38" s="564"/>
      <c r="J38" s="564"/>
      <c r="K38" s="249"/>
      <c r="L38" s="260"/>
    </row>
    <row r="39" spans="2:12" ht="30">
      <c r="B39" s="343">
        <f t="shared" si="1"/>
        <v>32</v>
      </c>
      <c r="C39" s="819">
        <v>254</v>
      </c>
      <c r="D39" s="774" t="s">
        <v>1039</v>
      </c>
      <c r="E39" s="1022" t="s">
        <v>1694</v>
      </c>
      <c r="F39" s="780" t="e">
        <f>'1.6.1a-TCJA ITAAM'!F62</f>
        <v>#DIV/0!</v>
      </c>
      <c r="G39" s="515" t="e">
        <f>'1.6.1a-TCJA ITAAM'!G66</f>
        <v>#DIV/0!</v>
      </c>
      <c r="H39" s="515">
        <f>'1.6.1a-TCJA ITAAM'!H66</f>
        <v>0</v>
      </c>
      <c r="I39" s="515" t="e">
        <f>'1.6.1a-TCJA ITAAM'!I66</f>
        <v>#DIV/0!</v>
      </c>
      <c r="J39" s="515" t="e">
        <f>'1.6.1a-TCJA ITAAM'!J66</f>
        <v>#DIV/0!</v>
      </c>
      <c r="K39" s="342" t="e">
        <f aca="true" t="shared" si="7" ref="K39:K44">SUM(G39:J39)</f>
        <v>#DIV/0!</v>
      </c>
      <c r="L39" s="774"/>
    </row>
    <row r="40" spans="2:12" ht="15">
      <c r="B40" s="343">
        <f t="shared" si="1"/>
        <v>33</v>
      </c>
      <c r="C40" s="513">
        <v>254</v>
      </c>
      <c r="D40" s="514" t="s">
        <v>1226</v>
      </c>
      <c r="E40" s="514"/>
      <c r="F40" s="780" t="e">
        <f>+'1.6.2a-Tax Change ITAAM'!F62</f>
        <v>#DIV/0!</v>
      </c>
      <c r="G40" s="515"/>
      <c r="H40" s="515"/>
      <c r="I40" s="515"/>
      <c r="J40" s="515"/>
      <c r="K40" s="342">
        <f t="shared" si="7"/>
        <v>0</v>
      </c>
      <c r="L40" s="774"/>
    </row>
    <row r="41" spans="2:12" ht="15">
      <c r="B41" s="343">
        <f t="shared" si="1"/>
        <v>34</v>
      </c>
      <c r="C41" s="513"/>
      <c r="D41" s="514"/>
      <c r="E41" s="514"/>
      <c r="F41" s="762"/>
      <c r="G41" s="515"/>
      <c r="H41" s="515"/>
      <c r="I41" s="515"/>
      <c r="J41" s="515"/>
      <c r="K41" s="342">
        <f t="shared" si="7"/>
        <v>0</v>
      </c>
      <c r="L41" s="774"/>
    </row>
    <row r="42" spans="2:12" ht="15">
      <c r="B42" s="343">
        <f t="shared" si="1"/>
        <v>35</v>
      </c>
      <c r="C42" s="513"/>
      <c r="D42" s="514"/>
      <c r="E42" s="514"/>
      <c r="F42" s="762"/>
      <c r="G42" s="515"/>
      <c r="H42" s="515"/>
      <c r="I42" s="515"/>
      <c r="J42" s="515"/>
      <c r="K42" s="342">
        <f t="shared" si="7"/>
        <v>0</v>
      </c>
      <c r="L42" s="774"/>
    </row>
    <row r="43" spans="2:12" ht="15">
      <c r="B43" s="343">
        <f t="shared" si="1"/>
        <v>36</v>
      </c>
      <c r="C43" s="513"/>
      <c r="D43" s="514"/>
      <c r="E43" s="514"/>
      <c r="F43" s="762"/>
      <c r="G43" s="515"/>
      <c r="H43" s="515"/>
      <c r="I43" s="515"/>
      <c r="J43" s="515"/>
      <c r="K43" s="342">
        <f t="shared" si="7"/>
        <v>0</v>
      </c>
      <c r="L43" s="774"/>
    </row>
    <row r="44" spans="2:12" ht="15">
      <c r="B44" s="343">
        <f t="shared" si="1"/>
        <v>37</v>
      </c>
      <c r="C44" s="513"/>
      <c r="D44" s="514"/>
      <c r="E44" s="514"/>
      <c r="F44" s="762"/>
      <c r="G44" s="515"/>
      <c r="H44" s="515"/>
      <c r="I44" s="515"/>
      <c r="J44" s="515"/>
      <c r="K44" s="342">
        <f t="shared" si="7"/>
        <v>0</v>
      </c>
      <c r="L44" s="774"/>
    </row>
    <row r="45" spans="2:12" ht="15">
      <c r="B45" s="343">
        <f t="shared" si="1"/>
        <v>38</v>
      </c>
      <c r="C45" s="252"/>
      <c r="D45" s="249"/>
      <c r="E45" s="249"/>
      <c r="F45" s="253"/>
      <c r="G45" s="253"/>
      <c r="H45" s="253"/>
      <c r="I45" s="253"/>
      <c r="J45" s="253"/>
      <c r="K45" s="253"/>
      <c r="L45" s="249"/>
    </row>
    <row r="46" spans="2:12" ht="15">
      <c r="B46" s="343">
        <f t="shared" si="1"/>
        <v>39</v>
      </c>
      <c r="C46" s="252"/>
      <c r="D46" s="255" t="s">
        <v>955</v>
      </c>
      <c r="E46" s="255"/>
      <c r="F46" s="253" t="e">
        <f aca="true" t="shared" si="8" ref="F46:K46">SUM(F39:F44)</f>
        <v>#DIV/0!</v>
      </c>
      <c r="G46" s="253" t="e">
        <f t="shared" si="8"/>
        <v>#DIV/0!</v>
      </c>
      <c r="H46" s="253">
        <f t="shared" si="8"/>
        <v>0</v>
      </c>
      <c r="I46" s="253" t="e">
        <f t="shared" si="8"/>
        <v>#DIV/0!</v>
      </c>
      <c r="J46" s="253" t="e">
        <f t="shared" si="8"/>
        <v>#DIV/0!</v>
      </c>
      <c r="K46" s="846" t="e">
        <f t="shared" si="8"/>
        <v>#DIV/0!</v>
      </c>
      <c r="L46" s="249"/>
    </row>
    <row r="47" spans="2:12" ht="15.75" thickBot="1">
      <c r="B47" s="343">
        <f t="shared" si="1"/>
        <v>40</v>
      </c>
      <c r="C47" s="252"/>
      <c r="D47" s="255" t="s">
        <v>1022</v>
      </c>
      <c r="E47" s="255"/>
      <c r="F47" s="253" t="e">
        <f>F37+F46</f>
        <v>#DIV/0!</v>
      </c>
      <c r="G47" s="253"/>
      <c r="H47" s="253"/>
      <c r="I47" s="253"/>
      <c r="J47" s="253"/>
      <c r="K47" s="253"/>
      <c r="L47" s="249"/>
    </row>
    <row r="48" spans="2:12" ht="29.25" thickBot="1">
      <c r="B48" s="343">
        <f t="shared" si="1"/>
        <v>41</v>
      </c>
      <c r="C48" s="252"/>
      <c r="D48" s="769" t="s">
        <v>1616</v>
      </c>
      <c r="E48" s="769"/>
      <c r="F48" s="817">
        <f>+Inputs!D252</f>
        <v>0</v>
      </c>
      <c r="G48" s="253"/>
      <c r="H48" s="565"/>
      <c r="I48" s="565"/>
      <c r="J48" s="565"/>
      <c r="K48" s="253"/>
      <c r="L48" s="521"/>
    </row>
    <row r="49" spans="2:12" ht="15.75" thickBot="1">
      <c r="B49" s="343">
        <f t="shared" si="1"/>
        <v>42</v>
      </c>
      <c r="C49" s="252"/>
      <c r="D49" s="256"/>
      <c r="E49" s="256"/>
      <c r="F49" s="805"/>
      <c r="G49" s="564"/>
      <c r="H49" s="564"/>
      <c r="I49" s="564"/>
      <c r="J49" s="564"/>
      <c r="K49" s="249"/>
      <c r="L49" s="249"/>
    </row>
    <row r="50" spans="2:12" ht="29.25" thickBot="1">
      <c r="B50" s="343">
        <f t="shared" si="1"/>
        <v>43</v>
      </c>
      <c r="D50" s="769" t="s">
        <v>1025</v>
      </c>
      <c r="E50" s="769"/>
      <c r="F50" s="253"/>
      <c r="G50" s="253"/>
      <c r="H50" s="253"/>
      <c r="I50" s="253"/>
      <c r="J50" s="253"/>
      <c r="K50" s="663" t="e">
        <f>+K37+K46</f>
        <v>#DIV/0!</v>
      </c>
      <c r="L50" s="249" t="s">
        <v>979</v>
      </c>
    </row>
    <row r="51" spans="2:12" ht="15">
      <c r="B51" s="343">
        <f t="shared" si="1"/>
        <v>44</v>
      </c>
      <c r="D51" s="769"/>
      <c r="E51" s="769"/>
      <c r="F51" s="253"/>
      <c r="G51" s="253"/>
      <c r="H51" s="253"/>
      <c r="I51" s="253"/>
      <c r="J51" s="253"/>
      <c r="K51" s="258"/>
      <c r="L51" s="249"/>
    </row>
    <row r="52" spans="2:12" ht="15">
      <c r="B52" s="343">
        <f t="shared" si="1"/>
        <v>45</v>
      </c>
      <c r="D52" s="1129" t="s">
        <v>1037</v>
      </c>
      <c r="E52" s="1129"/>
      <c r="F52" s="1129"/>
      <c r="G52" s="1129"/>
      <c r="H52" s="1129"/>
      <c r="I52" s="1129"/>
      <c r="J52" s="1129"/>
      <c r="K52" s="258"/>
      <c r="L52" s="249"/>
    </row>
    <row r="53" spans="2:12" ht="15" customHeight="1">
      <c r="B53" s="343">
        <f t="shared" si="1"/>
        <v>46</v>
      </c>
      <c r="D53" s="796" t="s">
        <v>1043</v>
      </c>
      <c r="E53" s="796"/>
      <c r="F53" s="796"/>
      <c r="G53" s="796"/>
      <c r="H53" s="796"/>
      <c r="I53" s="796"/>
      <c r="J53" s="796"/>
      <c r="K53" s="258"/>
      <c r="L53" s="249"/>
    </row>
    <row r="54" spans="2:12" ht="15" customHeight="1">
      <c r="B54" s="343">
        <f t="shared" si="1"/>
        <v>47</v>
      </c>
      <c r="D54" s="1124" t="s">
        <v>1227</v>
      </c>
      <c r="E54" s="1124"/>
      <c r="F54" s="1124"/>
      <c r="G54" s="1124"/>
      <c r="H54" s="1124"/>
      <c r="I54" s="1124"/>
      <c r="J54" s="1124"/>
      <c r="K54" s="258"/>
      <c r="L54" s="249"/>
    </row>
    <row r="55" spans="2:12" ht="15" customHeight="1">
      <c r="B55" s="343">
        <f t="shared" si="1"/>
        <v>48</v>
      </c>
      <c r="D55" s="1124" t="s">
        <v>1013</v>
      </c>
      <c r="E55" s="1124"/>
      <c r="F55" s="1124"/>
      <c r="G55" s="1124"/>
      <c r="H55" s="1124"/>
      <c r="I55" s="1124"/>
      <c r="J55" s="1124"/>
      <c r="K55" s="258"/>
      <c r="L55" s="249"/>
    </row>
    <row r="56" spans="2:12" s="1" customFormat="1" ht="15" customHeight="1">
      <c r="B56" s="343"/>
      <c r="C56" s="82"/>
      <c r="D56" s="811"/>
      <c r="E56" s="811"/>
      <c r="F56" s="811"/>
      <c r="G56" s="811"/>
      <c r="H56" s="811"/>
      <c r="I56" s="811"/>
      <c r="J56" s="811"/>
      <c r="K56" s="258"/>
      <c r="L56" s="249"/>
    </row>
    <row r="57" spans="2:12" ht="15">
      <c r="B57" s="1117" t="s">
        <v>957</v>
      </c>
      <c r="C57" s="1117"/>
      <c r="D57" s="1117"/>
      <c r="E57" s="1117"/>
      <c r="F57" s="1117"/>
      <c r="G57" s="1117"/>
      <c r="H57" s="1117"/>
      <c r="I57" s="1117"/>
      <c r="J57" s="1117"/>
      <c r="K57" s="1117"/>
      <c r="L57" s="1117"/>
    </row>
    <row r="58" spans="2:12" ht="15">
      <c r="B58" s="1112" t="s">
        <v>517</v>
      </c>
      <c r="C58" s="1112"/>
      <c r="D58" s="1112"/>
      <c r="E58" s="1112"/>
      <c r="F58" s="1112"/>
      <c r="G58" s="1112"/>
      <c r="H58" s="1112"/>
      <c r="I58" s="1112"/>
      <c r="J58" s="1112"/>
      <c r="K58" s="1112"/>
      <c r="L58" s="1112"/>
    </row>
  </sheetData>
  <sheetProtection/>
  <mergeCells count="14">
    <mergeCell ref="B1:L1"/>
    <mergeCell ref="B2:L2"/>
    <mergeCell ref="F5:F7"/>
    <mergeCell ref="G5:G7"/>
    <mergeCell ref="B58:L58"/>
    <mergeCell ref="H5:H7"/>
    <mergeCell ref="I5:I7"/>
    <mergeCell ref="J5:J7"/>
    <mergeCell ref="K5:K7"/>
    <mergeCell ref="L5:L7"/>
    <mergeCell ref="B57:L57"/>
    <mergeCell ref="D52:J52"/>
    <mergeCell ref="D54:J54"/>
    <mergeCell ref="D55:J55"/>
  </mergeCells>
  <printOptions horizontalCentered="1"/>
  <pageMargins left="0.7" right="0.7" top="0.75" bottom="0.75" header="0.3" footer="0.3"/>
  <pageSetup fitToHeight="1" fitToWidth="1" horizontalDpi="600" verticalDpi="600" orientation="landscape" scale="54" r:id="rId1"/>
  <headerFooter>
    <oddHeader>&amp;CADDENDUM 27 TO ATTACHMENT H, Page &amp;P of &amp;N
NorthWestern Corporation (South Dakota)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75"/>
  <sheetViews>
    <sheetView view="pageBreakPreview" zoomScale="60" zoomScaleNormal="60" zoomScalePageLayoutView="0" workbookViewId="0" topLeftCell="F25">
      <selection activeCell="A8" sqref="A8"/>
    </sheetView>
  </sheetViews>
  <sheetFormatPr defaultColWidth="9.140625" defaultRowHeight="12.75"/>
  <cols>
    <col min="1" max="1" width="2.00390625" style="0" customWidth="1"/>
    <col min="2" max="2" width="5.7109375" style="0" customWidth="1"/>
    <col min="3" max="3" width="8.28125" style="43" customWidth="1"/>
    <col min="4" max="4" width="59.140625" style="0" customWidth="1"/>
    <col min="5" max="5" width="38.7109375" style="0" customWidth="1"/>
    <col min="6" max="6" width="20.7109375" style="1" customWidth="1"/>
    <col min="7" max="10" width="19.28125" style="1" customWidth="1"/>
    <col min="11" max="11" width="20.7109375" style="1" customWidth="1"/>
    <col min="12" max="12" width="14.28125" style="0" customWidth="1"/>
    <col min="13" max="13" width="13.57421875" style="0" customWidth="1"/>
    <col min="14" max="14" width="13.140625" style="0" customWidth="1"/>
    <col min="15" max="15" width="26.00390625" style="0" bestFit="1" customWidth="1"/>
  </cols>
  <sheetData>
    <row r="1" spans="2:15" ht="20.25">
      <c r="B1" s="1113" t="s">
        <v>1026</v>
      </c>
      <c r="C1" s="1113"/>
      <c r="D1" s="1114"/>
      <c r="E1" s="1114"/>
      <c r="F1" s="1114"/>
      <c r="G1" s="1114"/>
      <c r="H1" s="1114"/>
      <c r="I1" s="1114"/>
      <c r="J1" s="1114"/>
      <c r="K1" s="1114"/>
      <c r="L1" s="1114"/>
      <c r="M1" s="1114"/>
      <c r="N1" s="1114"/>
      <c r="O1" s="1114"/>
    </row>
    <row r="2" spans="2:15" ht="19.5">
      <c r="B2" s="1115" t="str">
        <f>Inputs!B2</f>
        <v>(For Rate Year Beginning April 1, 20xx, Based on December 31, 20xx Data)</v>
      </c>
      <c r="C2" s="1115"/>
      <c r="D2" s="1115"/>
      <c r="E2" s="1115"/>
      <c r="F2" s="1115"/>
      <c r="G2" s="1115"/>
      <c r="H2" s="1115"/>
      <c r="I2" s="1115"/>
      <c r="J2" s="1115"/>
      <c r="K2" s="1115"/>
      <c r="L2" s="1119"/>
      <c r="M2" s="1119"/>
      <c r="N2" s="1119"/>
      <c r="O2" s="1119"/>
    </row>
    <row r="3" spans="2:15" ht="7.5" customHeight="1">
      <c r="B3" s="244"/>
      <c r="C3" s="507"/>
      <c r="D3" s="245"/>
      <c r="E3" s="245"/>
      <c r="F3" s="249"/>
      <c r="G3" s="249"/>
      <c r="H3" s="249"/>
      <c r="I3" s="249"/>
      <c r="J3" s="249"/>
      <c r="K3" s="249"/>
      <c r="L3" s="245"/>
      <c r="M3" s="245"/>
      <c r="N3" s="245"/>
      <c r="O3" s="245"/>
    </row>
    <row r="4" spans="2:15" ht="15">
      <c r="B4" s="244"/>
      <c r="C4" s="507"/>
      <c r="D4" s="246"/>
      <c r="E4" s="246"/>
      <c r="F4" s="247" t="s">
        <v>546</v>
      </c>
      <c r="G4" s="247" t="s">
        <v>547</v>
      </c>
      <c r="H4" s="247" t="s">
        <v>548</v>
      </c>
      <c r="I4" s="247" t="s">
        <v>549</v>
      </c>
      <c r="J4" s="247" t="s">
        <v>550</v>
      </c>
      <c r="K4" s="247" t="s">
        <v>551</v>
      </c>
      <c r="L4" s="247" t="s">
        <v>552</v>
      </c>
      <c r="M4" s="247" t="s">
        <v>983</v>
      </c>
      <c r="N4" s="247" t="s">
        <v>984</v>
      </c>
      <c r="O4" s="247" t="s">
        <v>985</v>
      </c>
    </row>
    <row r="5" spans="2:15" ht="15" customHeight="1">
      <c r="B5" s="248"/>
      <c r="C5" s="242"/>
      <c r="D5" s="249"/>
      <c r="E5" s="249"/>
      <c r="F5" s="1132" t="s">
        <v>1034</v>
      </c>
      <c r="G5" s="1134" t="s">
        <v>335</v>
      </c>
      <c r="H5" s="1134" t="s">
        <v>336</v>
      </c>
      <c r="I5" s="1130" t="s">
        <v>969</v>
      </c>
      <c r="J5" s="1130" t="s">
        <v>970</v>
      </c>
      <c r="K5" s="1132" t="s">
        <v>994</v>
      </c>
      <c r="L5" s="1132" t="s">
        <v>995</v>
      </c>
      <c r="M5" s="1132" t="s">
        <v>996</v>
      </c>
      <c r="N5" s="1132" t="s">
        <v>958</v>
      </c>
      <c r="O5" s="1137" t="s">
        <v>262</v>
      </c>
    </row>
    <row r="6" spans="2:15" ht="14.25">
      <c r="B6" s="844"/>
      <c r="C6" s="845"/>
      <c r="D6" s="255"/>
      <c r="E6" s="255"/>
      <c r="F6" s="1132"/>
      <c r="G6" s="1135"/>
      <c r="H6" s="1135"/>
      <c r="I6" s="1130"/>
      <c r="J6" s="1130"/>
      <c r="K6" s="1132"/>
      <c r="L6" s="1132"/>
      <c r="M6" s="1132"/>
      <c r="N6" s="1132"/>
      <c r="O6" s="1137"/>
    </row>
    <row r="7" spans="2:15" ht="49.5" customHeight="1">
      <c r="B7" s="843" t="s">
        <v>249</v>
      </c>
      <c r="C7" s="843" t="s">
        <v>64</v>
      </c>
      <c r="D7" s="843" t="s">
        <v>556</v>
      </c>
      <c r="E7" s="843"/>
      <c r="F7" s="1133"/>
      <c r="G7" s="1136"/>
      <c r="H7" s="1136"/>
      <c r="I7" s="1131"/>
      <c r="J7" s="1131"/>
      <c r="K7" s="1133"/>
      <c r="L7" s="1133"/>
      <c r="M7" s="1133"/>
      <c r="N7" s="1133"/>
      <c r="O7" s="1133"/>
    </row>
    <row r="8" spans="2:15" ht="21" customHeight="1">
      <c r="B8" s="343">
        <v>1</v>
      </c>
      <c r="C8" s="819">
        <v>182.3</v>
      </c>
      <c r="D8" s="774" t="str">
        <f>+'1.5.1b-EDIT Remeasure '!D20</f>
        <v>Net Operating Loss</v>
      </c>
      <c r="E8" s="1022" t="s">
        <v>1617</v>
      </c>
      <c r="F8" s="253" t="e">
        <f>'1.5.1a-TCJA RBAM'!I8</f>
        <v>#DIV/0!</v>
      </c>
      <c r="G8" s="515"/>
      <c r="H8" s="514"/>
      <c r="I8" s="515" t="e">
        <f>+F8</f>
        <v>#DIV/0!</v>
      </c>
      <c r="J8" s="514"/>
      <c r="K8" s="762"/>
      <c r="L8" s="766" t="s">
        <v>944</v>
      </c>
      <c r="M8" s="513">
        <v>410.1</v>
      </c>
      <c r="N8" s="513" t="s">
        <v>1138</v>
      </c>
      <c r="O8" s="514"/>
    </row>
    <row r="9" spans="2:15" ht="19.5" customHeight="1">
      <c r="B9" s="343">
        <f aca="true" t="shared" si="0" ref="B9:B28">B8+1</f>
        <v>2</v>
      </c>
      <c r="C9" s="819">
        <v>182.3</v>
      </c>
      <c r="D9" s="774" t="str">
        <f>+'1.5.1b-EDIT Remeasure '!D21</f>
        <v>Non-jurisdictional (SD Gas, NE Gas)</v>
      </c>
      <c r="E9" s="1022" t="s">
        <v>1618</v>
      </c>
      <c r="F9" s="253" t="e">
        <f>'1.5.1a-TCJA RBAM'!I9</f>
        <v>#DIV/0!</v>
      </c>
      <c r="G9" s="515" t="e">
        <f>+F9</f>
        <v>#DIV/0!</v>
      </c>
      <c r="H9" s="514"/>
      <c r="I9" s="514"/>
      <c r="J9" s="514"/>
      <c r="K9" s="762"/>
      <c r="L9" s="766" t="s">
        <v>943</v>
      </c>
      <c r="M9" s="513">
        <v>410.1</v>
      </c>
      <c r="N9" s="513" t="s">
        <v>975</v>
      </c>
      <c r="O9" s="514"/>
    </row>
    <row r="10" spans="1:15" ht="15">
      <c r="A10" s="876"/>
      <c r="B10" s="343">
        <f t="shared" si="0"/>
        <v>3</v>
      </c>
      <c r="C10" s="513"/>
      <c r="D10" s="514"/>
      <c r="E10" s="514"/>
      <c r="F10" s="253" t="e">
        <f>'1.5.1a-TCJA RBAM'!I10</f>
        <v>#DIV/0!</v>
      </c>
      <c r="G10" s="514"/>
      <c r="H10" s="514"/>
      <c r="I10" s="514"/>
      <c r="J10" s="514"/>
      <c r="K10" s="762"/>
      <c r="L10" s="766"/>
      <c r="M10" s="513"/>
      <c r="N10" s="513"/>
      <c r="O10" s="514"/>
    </row>
    <row r="11" spans="1:15" ht="15">
      <c r="A11" s="876"/>
      <c r="B11" s="343">
        <f t="shared" si="0"/>
        <v>4</v>
      </c>
      <c r="C11" s="513"/>
      <c r="D11" s="514"/>
      <c r="E11" s="514"/>
      <c r="F11" s="253" t="e">
        <f>'1.5.1a-TCJA RBAM'!I11</f>
        <v>#DIV/0!</v>
      </c>
      <c r="G11" s="514"/>
      <c r="H11" s="514"/>
      <c r="I11" s="514"/>
      <c r="J11" s="514"/>
      <c r="K11" s="762"/>
      <c r="L11" s="766"/>
      <c r="M11" s="513"/>
      <c r="N11" s="513"/>
      <c r="O11" s="514"/>
    </row>
    <row r="12" spans="1:15" ht="15">
      <c r="A12" s="876"/>
      <c r="B12" s="343">
        <f t="shared" si="0"/>
        <v>5</v>
      </c>
      <c r="C12" s="513"/>
      <c r="D12" s="514"/>
      <c r="E12" s="514"/>
      <c r="F12" s="253" t="e">
        <f>'1.5.1a-TCJA RBAM'!I12</f>
        <v>#DIV/0!</v>
      </c>
      <c r="G12" s="514"/>
      <c r="H12" s="514"/>
      <c r="I12" s="514"/>
      <c r="J12" s="514"/>
      <c r="K12" s="762"/>
      <c r="L12" s="766"/>
      <c r="M12" s="513"/>
      <c r="N12" s="513"/>
      <c r="O12" s="514"/>
    </row>
    <row r="13" spans="1:15" ht="15">
      <c r="A13" s="876"/>
      <c r="B13" s="343">
        <f t="shared" si="0"/>
        <v>6</v>
      </c>
      <c r="C13" s="242"/>
      <c r="D13" s="254"/>
      <c r="E13" s="254"/>
      <c r="F13" s="253"/>
      <c r="G13" s="253"/>
      <c r="H13" s="253"/>
      <c r="I13" s="253"/>
      <c r="J13" s="253"/>
      <c r="K13" s="253"/>
      <c r="L13" s="253"/>
      <c r="M13" s="253"/>
      <c r="N13" s="253"/>
      <c r="O13" s="249"/>
    </row>
    <row r="14" spans="1:15" ht="15">
      <c r="A14" s="876"/>
      <c r="B14" s="343">
        <f t="shared" si="0"/>
        <v>7</v>
      </c>
      <c r="C14" s="242"/>
      <c r="D14" s="255" t="s">
        <v>43</v>
      </c>
      <c r="E14" s="255"/>
      <c r="F14" s="253" t="e">
        <f>SUM(F8:F12)</f>
        <v>#DIV/0!</v>
      </c>
      <c r="G14" s="253" t="e">
        <f>SUM(G8:G12)</f>
        <v>#DIV/0!</v>
      </c>
      <c r="H14" s="253">
        <f>SUM(H8:H12)</f>
        <v>0</v>
      </c>
      <c r="I14" s="253" t="e">
        <f>SUM(I8:I12)</f>
        <v>#DIV/0!</v>
      </c>
      <c r="J14" s="253">
        <f>SUM(J8:J12)</f>
        <v>0</v>
      </c>
      <c r="K14" s="253"/>
      <c r="L14" s="253"/>
      <c r="M14" s="253"/>
      <c r="N14" s="253"/>
      <c r="O14" s="249"/>
    </row>
    <row r="15" spans="1:15" ht="15">
      <c r="A15" s="876"/>
      <c r="B15" s="343">
        <f t="shared" si="0"/>
        <v>8</v>
      </c>
      <c r="C15" s="508"/>
      <c r="D15" s="256" t="s">
        <v>44</v>
      </c>
      <c r="E15" s="256"/>
      <c r="F15" s="253"/>
      <c r="G15" s="564">
        <f>0</f>
        <v>0</v>
      </c>
      <c r="H15" s="564">
        <f>1</f>
        <v>1</v>
      </c>
      <c r="I15" s="564" t="e">
        <f>AppendixA!$H$27</f>
        <v>#DIV/0!</v>
      </c>
      <c r="J15" s="564" t="e">
        <f>AppendixA!$H$16</f>
        <v>#DIV/0!</v>
      </c>
      <c r="K15" s="257"/>
      <c r="L15" s="249"/>
      <c r="M15" s="249"/>
      <c r="N15" s="249"/>
      <c r="O15" s="249"/>
    </row>
    <row r="16" spans="1:15" ht="15">
      <c r="A16" s="876"/>
      <c r="B16" s="343">
        <f t="shared" si="0"/>
        <v>9</v>
      </c>
      <c r="C16" s="242"/>
      <c r="D16" s="255" t="s">
        <v>974</v>
      </c>
      <c r="E16" s="255"/>
      <c r="F16" s="253"/>
      <c r="G16" s="253" t="e">
        <f>G14*G15</f>
        <v>#DIV/0!</v>
      </c>
      <c r="H16" s="253">
        <f>H14*H15</f>
        <v>0</v>
      </c>
      <c r="I16" s="253" t="e">
        <f>I14*I15</f>
        <v>#DIV/0!</v>
      </c>
      <c r="J16" s="253" t="e">
        <f>J14*J15</f>
        <v>#DIV/0!</v>
      </c>
      <c r="K16" s="662" t="e">
        <f>-SUM(G16:J16)</f>
        <v>#DIV/0!</v>
      </c>
      <c r="L16" s="258"/>
      <c r="M16" s="258"/>
      <c r="N16" s="258"/>
      <c r="O16" s="249" t="s">
        <v>1036</v>
      </c>
    </row>
    <row r="17" spans="1:15" ht="15">
      <c r="A17" s="876"/>
      <c r="B17" s="343">
        <f t="shared" si="0"/>
        <v>10</v>
      </c>
      <c r="C17" s="242"/>
      <c r="D17" s="255"/>
      <c r="E17" s="255"/>
      <c r="F17" s="253"/>
      <c r="G17" s="253"/>
      <c r="H17" s="253"/>
      <c r="I17" s="253"/>
      <c r="J17" s="253"/>
      <c r="K17" s="253"/>
      <c r="L17" s="258"/>
      <c r="M17" s="258"/>
      <c r="N17" s="258"/>
      <c r="O17" s="249"/>
    </row>
    <row r="18" spans="1:15" ht="15">
      <c r="A18" s="876"/>
      <c r="B18" s="343">
        <f t="shared" si="0"/>
        <v>11</v>
      </c>
      <c r="C18" s="242"/>
      <c r="D18" s="255"/>
      <c r="E18" s="255"/>
      <c r="F18" s="253"/>
      <c r="G18" s="253"/>
      <c r="H18" s="253"/>
      <c r="I18" s="253"/>
      <c r="J18" s="253"/>
      <c r="K18" s="253"/>
      <c r="L18" s="258"/>
      <c r="M18" s="258"/>
      <c r="N18" s="258"/>
      <c r="O18" s="249"/>
    </row>
    <row r="19" spans="1:15" ht="15">
      <c r="A19" s="876"/>
      <c r="B19" s="343">
        <f t="shared" si="0"/>
        <v>12</v>
      </c>
      <c r="C19" s="819">
        <v>182.3</v>
      </c>
      <c r="D19" s="774" t="str">
        <f>+'1.5.1b-EDIT Remeasure '!D31</f>
        <v>Regulatory Assets / Liabilities</v>
      </c>
      <c r="E19" s="1022" t="s">
        <v>1619</v>
      </c>
      <c r="F19" s="253" t="e">
        <f>'1.5.1a-TCJA RBAM'!I19</f>
        <v>#DIV/0!</v>
      </c>
      <c r="G19" s="515"/>
      <c r="H19" s="515"/>
      <c r="I19" s="515"/>
      <c r="J19" s="515"/>
      <c r="K19" s="253"/>
      <c r="L19" s="802"/>
      <c r="M19" s="802"/>
      <c r="N19" s="802"/>
      <c r="O19" s="801"/>
    </row>
    <row r="20" spans="1:15" ht="15">
      <c r="A20" s="876"/>
      <c r="B20" s="343">
        <f t="shared" si="0"/>
        <v>13</v>
      </c>
      <c r="C20" s="819">
        <v>182.3</v>
      </c>
      <c r="D20" s="774" t="str">
        <f>+'1.5.1b-EDIT Remeasure '!D32</f>
        <v>Unbilled Revenue</v>
      </c>
      <c r="E20" s="1022" t="s">
        <v>1620</v>
      </c>
      <c r="F20" s="253" t="e">
        <f>'1.5.1a-TCJA RBAM'!I20</f>
        <v>#DIV/0!</v>
      </c>
      <c r="G20" s="515"/>
      <c r="H20" s="515"/>
      <c r="I20" s="515" t="e">
        <f>F20</f>
        <v>#DIV/0!</v>
      </c>
      <c r="J20" s="515"/>
      <c r="K20" s="762"/>
      <c r="L20" s="766"/>
      <c r="M20" s="513"/>
      <c r="N20" s="513"/>
      <c r="O20" s="514"/>
    </row>
    <row r="21" spans="1:15" ht="15">
      <c r="A21" s="876"/>
      <c r="B21" s="343">
        <f t="shared" si="0"/>
        <v>14</v>
      </c>
      <c r="C21" s="819">
        <v>182.3</v>
      </c>
      <c r="D21" s="774" t="str">
        <f>+'1.5.1b-EDIT Remeasure '!D33</f>
        <v>Compensation Accruals</v>
      </c>
      <c r="E21" s="1022" t="s">
        <v>1621</v>
      </c>
      <c r="F21" s="253" t="e">
        <f>'1.5.1a-TCJA RBAM'!I21</f>
        <v>#DIV/0!</v>
      </c>
      <c r="G21" s="515"/>
      <c r="H21" s="515"/>
      <c r="I21" s="515"/>
      <c r="J21" s="515" t="e">
        <f>F21</f>
        <v>#DIV/0!</v>
      </c>
      <c r="K21" s="762"/>
      <c r="L21" s="766"/>
      <c r="M21" s="513"/>
      <c r="N21" s="513"/>
      <c r="O21" s="514"/>
    </row>
    <row r="22" spans="1:15" ht="15">
      <c r="A22" s="876"/>
      <c r="B22" s="343">
        <f t="shared" si="0"/>
        <v>15</v>
      </c>
      <c r="C22" s="819">
        <v>182.3</v>
      </c>
      <c r="D22" s="774" t="str">
        <f>+'1.5.1b-EDIT Remeasure '!D34</f>
        <v>Reserves &amp; Accruals</v>
      </c>
      <c r="E22" s="1022" t="s">
        <v>1622</v>
      </c>
      <c r="F22" s="253" t="e">
        <f>'1.5.1a-TCJA RBAM'!I22</f>
        <v>#DIV/0!</v>
      </c>
      <c r="G22" s="515"/>
      <c r="H22" s="515"/>
      <c r="I22" s="515" t="e">
        <f>F22</f>
        <v>#DIV/0!</v>
      </c>
      <c r="J22" s="515"/>
      <c r="K22" s="762"/>
      <c r="L22" s="766"/>
      <c r="M22" s="513"/>
      <c r="N22" s="513"/>
      <c r="O22" s="514"/>
    </row>
    <row r="23" spans="1:15" ht="15">
      <c r="A23" s="876"/>
      <c r="B23" s="343">
        <f t="shared" si="0"/>
        <v>16</v>
      </c>
      <c r="C23" s="819">
        <v>182.3</v>
      </c>
      <c r="D23" s="774" t="str">
        <f>+'1.5.1b-EDIT Remeasure '!D35</f>
        <v>Pension / Postretirement Benefits</v>
      </c>
      <c r="E23" s="1022" t="s">
        <v>1623</v>
      </c>
      <c r="F23" s="253" t="e">
        <f>'1.5.1a-TCJA RBAM'!I23</f>
        <v>#DIV/0!</v>
      </c>
      <c r="G23" s="515"/>
      <c r="H23" s="515"/>
      <c r="I23" s="515"/>
      <c r="J23" s="515" t="e">
        <f>F23</f>
        <v>#DIV/0!</v>
      </c>
      <c r="K23" s="762"/>
      <c r="L23" s="766"/>
      <c r="M23" s="513"/>
      <c r="N23" s="513"/>
      <c r="O23" s="514"/>
    </row>
    <row r="24" spans="1:15" ht="15">
      <c r="A24" s="876"/>
      <c r="B24" s="343">
        <f t="shared" si="0"/>
        <v>17</v>
      </c>
      <c r="C24" s="819">
        <v>182.3</v>
      </c>
      <c r="D24" s="774" t="str">
        <f>+'1.5.1b-EDIT Remeasure '!D36</f>
        <v>Environmental Liability</v>
      </c>
      <c r="E24" s="1022" t="s">
        <v>1624</v>
      </c>
      <c r="F24" s="253" t="e">
        <f>'1.5.1a-TCJA RBAM'!I24</f>
        <v>#DIV/0!</v>
      </c>
      <c r="G24" s="515" t="e">
        <f>F24</f>
        <v>#DIV/0!</v>
      </c>
      <c r="H24" s="515"/>
      <c r="I24" s="515"/>
      <c r="J24" s="515"/>
      <c r="K24" s="762"/>
      <c r="L24" s="766"/>
      <c r="M24" s="513"/>
      <c r="N24" s="513"/>
      <c r="O24" s="514"/>
    </row>
    <row r="25" spans="1:15" ht="15">
      <c r="A25" s="876"/>
      <c r="B25" s="343">
        <f t="shared" si="0"/>
        <v>18</v>
      </c>
      <c r="C25" s="819">
        <v>182.3</v>
      </c>
      <c r="D25" s="774" t="str">
        <f>+'1.5.1b-EDIT Remeasure '!D37</f>
        <v>Interest Rate Hedge</v>
      </c>
      <c r="E25" s="1022" t="s">
        <v>1625</v>
      </c>
      <c r="F25" s="253" t="e">
        <f>'1.5.1a-TCJA RBAM'!I25</f>
        <v>#DIV/0!</v>
      </c>
      <c r="G25" s="515"/>
      <c r="H25" s="515"/>
      <c r="I25" s="515"/>
      <c r="J25" s="515"/>
      <c r="K25" s="762"/>
      <c r="L25" s="766"/>
      <c r="M25" s="513"/>
      <c r="N25" s="513"/>
      <c r="O25" s="514"/>
    </row>
    <row r="26" spans="1:15" ht="15">
      <c r="A26" s="876"/>
      <c r="B26" s="343">
        <f t="shared" si="0"/>
        <v>19</v>
      </c>
      <c r="C26" s="819">
        <v>182.3</v>
      </c>
      <c r="D26" s="774" t="str">
        <f>+'1.5.1b-EDIT Remeasure '!D38</f>
        <v>Customer Advances</v>
      </c>
      <c r="E26" s="1022" t="s">
        <v>1626</v>
      </c>
      <c r="F26" s="253" t="e">
        <f>'1.5.1a-TCJA RBAM'!I26</f>
        <v>#DIV/0!</v>
      </c>
      <c r="G26" s="515"/>
      <c r="H26" s="515"/>
      <c r="I26" s="515"/>
      <c r="J26" s="515"/>
      <c r="K26" s="762"/>
      <c r="L26" s="766"/>
      <c r="M26" s="513"/>
      <c r="N26" s="513"/>
      <c r="O26" s="514"/>
    </row>
    <row r="27" spans="1:15" ht="15">
      <c r="A27" s="876"/>
      <c r="B27" s="343">
        <f>B26+1</f>
        <v>20</v>
      </c>
      <c r="C27" s="819">
        <v>182.3</v>
      </c>
      <c r="D27" s="774" t="str">
        <f>+'1.5.1b-EDIT Remeasure '!D39</f>
        <v>Net Operating Loss</v>
      </c>
      <c r="E27" s="1022" t="s">
        <v>1627</v>
      </c>
      <c r="F27" s="253" t="e">
        <f>'1.5.1a-TCJA RBAM'!I27</f>
        <v>#DIV/0!</v>
      </c>
      <c r="G27" s="515"/>
      <c r="H27" s="515"/>
      <c r="I27" s="515" t="e">
        <f>F27</f>
        <v>#DIV/0!</v>
      </c>
      <c r="J27" s="515"/>
      <c r="K27" s="762"/>
      <c r="L27" s="766"/>
      <c r="M27" s="513"/>
      <c r="N27" s="513"/>
      <c r="O27" s="765"/>
    </row>
    <row r="28" spans="1:15" ht="15">
      <c r="A28" s="876"/>
      <c r="B28" s="343">
        <f t="shared" si="0"/>
        <v>21</v>
      </c>
      <c r="C28" s="819">
        <v>182.3</v>
      </c>
      <c r="D28" s="774" t="str">
        <f>+'1.5.1b-EDIT Remeasure '!D40</f>
        <v>Non-jurisdictional (SD Gas, NE Gas)</v>
      </c>
      <c r="E28" s="1022" t="s">
        <v>1628</v>
      </c>
      <c r="F28" s="253" t="e">
        <f>'1.5.1a-TCJA RBAM'!I28</f>
        <v>#DIV/0!</v>
      </c>
      <c r="G28" s="515" t="e">
        <f>F28</f>
        <v>#DIV/0!</v>
      </c>
      <c r="H28" s="515"/>
      <c r="I28" s="515"/>
      <c r="J28" s="515"/>
      <c r="K28" s="762"/>
      <c r="L28" s="766"/>
      <c r="M28" s="513"/>
      <c r="N28" s="513"/>
      <c r="O28" s="514"/>
    </row>
    <row r="29" spans="1:15" ht="15">
      <c r="A29" s="876"/>
      <c r="B29" s="343">
        <f aca="true" t="shared" si="1" ref="B29:B72">B28+1</f>
        <v>22</v>
      </c>
      <c r="C29" s="513"/>
      <c r="D29" s="800"/>
      <c r="E29" s="800"/>
      <c r="F29" s="253" t="e">
        <f>'1.5.1a-TCJA RBAM'!I29</f>
        <v>#DIV/0!</v>
      </c>
      <c r="G29" s="515"/>
      <c r="H29" s="515"/>
      <c r="I29" s="515"/>
      <c r="J29" s="515"/>
      <c r="L29" s="800"/>
      <c r="M29" s="800"/>
      <c r="N29" s="800"/>
      <c r="O29" s="800"/>
    </row>
    <row r="30" spans="1:15" ht="15">
      <c r="A30" s="876"/>
      <c r="B30" s="343">
        <f t="shared" si="1"/>
        <v>23</v>
      </c>
      <c r="C30" s="513"/>
      <c r="D30" s="514"/>
      <c r="E30" s="514"/>
      <c r="F30" s="253" t="e">
        <f>'1.5.1a-TCJA RBAM'!I30</f>
        <v>#DIV/0!</v>
      </c>
      <c r="G30" s="515"/>
      <c r="H30" s="515"/>
      <c r="I30" s="515"/>
      <c r="J30" s="515"/>
      <c r="K30" s="762"/>
      <c r="L30" s="766"/>
      <c r="M30" s="513"/>
      <c r="N30" s="513"/>
      <c r="O30" s="514"/>
    </row>
    <row r="31" spans="2:15" ht="15">
      <c r="B31" s="343">
        <f t="shared" si="1"/>
        <v>24</v>
      </c>
      <c r="C31" s="513"/>
      <c r="D31" s="514"/>
      <c r="E31" s="514"/>
      <c r="F31" s="253" t="e">
        <f>'1.5.1a-TCJA RBAM'!I31</f>
        <v>#DIV/0!</v>
      </c>
      <c r="G31" s="515"/>
      <c r="H31" s="515"/>
      <c r="I31" s="515"/>
      <c r="J31" s="515"/>
      <c r="K31" s="762"/>
      <c r="L31" s="766"/>
      <c r="M31" s="513"/>
      <c r="N31" s="513"/>
      <c r="O31" s="514"/>
    </row>
    <row r="32" spans="2:15" ht="15">
      <c r="B32" s="343">
        <f t="shared" si="1"/>
        <v>25</v>
      </c>
      <c r="C32" s="242"/>
      <c r="D32" s="254"/>
      <c r="E32" s="254"/>
      <c r="F32" s="253"/>
      <c r="G32" s="253"/>
      <c r="H32" s="253"/>
      <c r="I32" s="253"/>
      <c r="J32" s="253"/>
      <c r="K32" s="253"/>
      <c r="L32" s="253"/>
      <c r="M32" s="253"/>
      <c r="N32" s="253"/>
      <c r="O32" s="249"/>
    </row>
    <row r="33" spans="2:15" ht="15">
      <c r="B33" s="343">
        <f t="shared" si="1"/>
        <v>26</v>
      </c>
      <c r="C33" s="242"/>
      <c r="D33" s="255" t="s">
        <v>43</v>
      </c>
      <c r="E33" s="255"/>
      <c r="F33" s="253" t="e">
        <f>SUM(F19:F31)</f>
        <v>#DIV/0!</v>
      </c>
      <c r="G33" s="253" t="e">
        <f>SUM(G19:G31)</f>
        <v>#DIV/0!</v>
      </c>
      <c r="H33" s="253">
        <f>SUM(H19:H31)</f>
        <v>0</v>
      </c>
      <c r="I33" s="253" t="e">
        <f>SUM(I19:I31)</f>
        <v>#DIV/0!</v>
      </c>
      <c r="J33" s="253" t="e">
        <f>SUM(J19:J31)</f>
        <v>#DIV/0!</v>
      </c>
      <c r="K33" s="253"/>
      <c r="L33" s="253"/>
      <c r="M33" s="253"/>
      <c r="N33" s="253"/>
      <c r="O33" s="249"/>
    </row>
    <row r="34" spans="2:15" ht="15.75" thickBot="1">
      <c r="B34" s="343">
        <f t="shared" si="1"/>
        <v>27</v>
      </c>
      <c r="C34" s="242"/>
      <c r="D34" s="255" t="s">
        <v>982</v>
      </c>
      <c r="E34" s="255"/>
      <c r="F34" s="253" t="e">
        <f>F14+F33</f>
        <v>#DIV/0!</v>
      </c>
      <c r="G34" s="253"/>
      <c r="H34" s="253"/>
      <c r="I34" s="253"/>
      <c r="J34" s="253"/>
      <c r="K34" s="253"/>
      <c r="L34" s="253"/>
      <c r="M34" s="253"/>
      <c r="N34" s="253"/>
      <c r="O34" s="249"/>
    </row>
    <row r="35" spans="2:15" ht="29.25" thickBot="1">
      <c r="B35" s="343">
        <f t="shared" si="1"/>
        <v>28</v>
      </c>
      <c r="C35" s="242"/>
      <c r="D35" s="769" t="s">
        <v>1560</v>
      </c>
      <c r="E35" s="769"/>
      <c r="F35" s="663">
        <f>+Inputs!D249</f>
        <v>0</v>
      </c>
      <c r="G35" s="325"/>
      <c r="H35" s="325"/>
      <c r="I35" s="325"/>
      <c r="J35" s="325"/>
      <c r="K35" s="325"/>
      <c r="L35" s="253"/>
      <c r="M35" s="253"/>
      <c r="N35" s="253"/>
      <c r="O35" s="249"/>
    </row>
    <row r="36" spans="2:15" ht="15">
      <c r="B36" s="343">
        <f t="shared" si="1"/>
        <v>29</v>
      </c>
      <c r="C36" s="508"/>
      <c r="D36" s="256" t="s">
        <v>44</v>
      </c>
      <c r="E36" s="256"/>
      <c r="F36" s="253"/>
      <c r="G36" s="564">
        <f>0</f>
        <v>0</v>
      </c>
      <c r="H36" s="564">
        <f>1</f>
        <v>1</v>
      </c>
      <c r="I36" s="564" t="e">
        <f>AppendixA!$H$27</f>
        <v>#DIV/0!</v>
      </c>
      <c r="J36" s="564" t="e">
        <f>AppendixA!$H$16</f>
        <v>#DIV/0!</v>
      </c>
      <c r="K36" s="257"/>
      <c r="L36" s="249"/>
      <c r="M36" s="249"/>
      <c r="N36" s="249"/>
      <c r="O36" s="249"/>
    </row>
    <row r="37" spans="2:15" ht="15">
      <c r="B37" s="343">
        <f t="shared" si="1"/>
        <v>30</v>
      </c>
      <c r="C37" s="242"/>
      <c r="D37" s="255" t="s">
        <v>973</v>
      </c>
      <c r="E37" s="255"/>
      <c r="F37" s="253"/>
      <c r="G37" s="253" t="e">
        <f>G33*G36</f>
        <v>#DIV/0!</v>
      </c>
      <c r="H37" s="253">
        <f>H33*H36</f>
        <v>0</v>
      </c>
      <c r="I37" s="253" t="e">
        <f>I33*I36</f>
        <v>#DIV/0!</v>
      </c>
      <c r="J37" s="253" t="e">
        <f>J33*J36</f>
        <v>#DIV/0!</v>
      </c>
      <c r="K37" s="662" t="e">
        <f>-SUM(G37:J37)</f>
        <v>#DIV/0!</v>
      </c>
      <c r="L37" s="258"/>
      <c r="M37" s="258"/>
      <c r="N37" s="258"/>
      <c r="O37" s="249" t="s">
        <v>1036</v>
      </c>
    </row>
    <row r="38" spans="2:15" ht="15.75" thickBot="1">
      <c r="B38" s="343">
        <f t="shared" si="1"/>
        <v>31</v>
      </c>
      <c r="C38" s="242"/>
      <c r="D38" s="255"/>
      <c r="E38" s="255"/>
      <c r="F38" s="253"/>
      <c r="G38" s="253"/>
      <c r="H38" s="253"/>
      <c r="I38" s="253"/>
      <c r="J38" s="253"/>
      <c r="K38" s="253"/>
      <c r="L38" s="258"/>
      <c r="M38" s="258"/>
      <c r="N38" s="258"/>
      <c r="O38" s="249"/>
    </row>
    <row r="39" spans="2:15" ht="15.75" thickBot="1">
      <c r="B39" s="343">
        <f t="shared" si="1"/>
        <v>32</v>
      </c>
      <c r="C39" s="242"/>
      <c r="D39" s="255" t="s">
        <v>1217</v>
      </c>
      <c r="E39" s="255"/>
      <c r="F39" s="253"/>
      <c r="G39" s="253"/>
      <c r="H39" s="253"/>
      <c r="I39" s="253"/>
      <c r="J39" s="253"/>
      <c r="K39" s="663" t="e">
        <f>K16+K37</f>
        <v>#DIV/0!</v>
      </c>
      <c r="L39" s="258"/>
      <c r="M39" s="258"/>
      <c r="N39" s="258"/>
      <c r="O39" s="249" t="s">
        <v>1036</v>
      </c>
    </row>
    <row r="40" spans="2:15" ht="15">
      <c r="B40" s="343">
        <f t="shared" si="1"/>
        <v>33</v>
      </c>
      <c r="C40" s="242"/>
      <c r="D40" s="255"/>
      <c r="E40" s="255"/>
      <c r="F40" s="253"/>
      <c r="G40" s="253"/>
      <c r="H40" s="253"/>
      <c r="I40" s="253"/>
      <c r="J40" s="253"/>
      <c r="K40" s="253"/>
      <c r="L40" s="258"/>
      <c r="M40" s="258"/>
      <c r="N40" s="258"/>
      <c r="O40" s="249"/>
    </row>
    <row r="41" spans="2:15" ht="15">
      <c r="B41" s="343">
        <f t="shared" si="1"/>
        <v>34</v>
      </c>
      <c r="C41" s="242"/>
      <c r="D41" s="255"/>
      <c r="E41" s="255"/>
      <c r="F41" s="253"/>
      <c r="G41" s="249"/>
      <c r="H41" s="249"/>
      <c r="I41" s="249"/>
      <c r="J41" s="249"/>
      <c r="K41" s="249"/>
      <c r="L41" s="249"/>
      <c r="M41" s="249"/>
      <c r="N41" s="249"/>
      <c r="O41" s="249"/>
    </row>
    <row r="42" spans="2:15" ht="27.75" customHeight="1">
      <c r="B42" s="343">
        <f t="shared" si="1"/>
        <v>35</v>
      </c>
      <c r="C42" s="819">
        <v>254</v>
      </c>
      <c r="D42" s="774" t="str">
        <f>+'1.5.1b-EDIT Remeasure '!D54</f>
        <v>Accel Depr &amp; Amort. - Protected</v>
      </c>
      <c r="E42" s="1022" t="s">
        <v>1629</v>
      </c>
      <c r="F42" s="253" t="e">
        <f>'1.5.1a-TCJA RBAM'!I42</f>
        <v>#DIV/0!</v>
      </c>
      <c r="G42" s="515"/>
      <c r="H42" s="515"/>
      <c r="I42" s="515" t="e">
        <f>F42</f>
        <v>#DIV/0!</v>
      </c>
      <c r="J42" s="515"/>
      <c r="K42" s="762"/>
      <c r="L42" s="767" t="s">
        <v>944</v>
      </c>
      <c r="M42" s="513">
        <v>411.1</v>
      </c>
      <c r="N42" s="513" t="s">
        <v>1137</v>
      </c>
      <c r="O42" s="514"/>
    </row>
    <row r="43" spans="2:15" ht="30">
      <c r="B43" s="343">
        <f t="shared" si="1"/>
        <v>36</v>
      </c>
      <c r="C43" s="819">
        <v>254</v>
      </c>
      <c r="D43" s="774" t="str">
        <f>+'1.5.1b-EDIT Remeasure '!D55</f>
        <v>Non-jurisdictional (SD Gas, NE Gas) - Protected</v>
      </c>
      <c r="E43" s="1022" t="s">
        <v>1630</v>
      </c>
      <c r="F43" s="253" t="e">
        <f>'1.5.1a-TCJA RBAM'!I43</f>
        <v>#DIV/0!</v>
      </c>
      <c r="G43" s="515" t="e">
        <f>F43</f>
        <v>#DIV/0!</v>
      </c>
      <c r="H43" s="515"/>
      <c r="I43" s="515"/>
      <c r="J43" s="515"/>
      <c r="K43" s="762"/>
      <c r="L43" s="766" t="s">
        <v>943</v>
      </c>
      <c r="M43" s="513">
        <v>411.1</v>
      </c>
      <c r="N43" s="513" t="s">
        <v>975</v>
      </c>
      <c r="O43" s="514"/>
    </row>
    <row r="44" spans="2:15" ht="15">
      <c r="B44" s="343">
        <f t="shared" si="1"/>
        <v>37</v>
      </c>
      <c r="C44" s="513"/>
      <c r="D44" s="514"/>
      <c r="E44" s="514"/>
      <c r="F44" s="253" t="e">
        <f>'1.5.1a-TCJA RBAM'!I44</f>
        <v>#DIV/0!</v>
      </c>
      <c r="G44" s="515"/>
      <c r="H44" s="515"/>
      <c r="I44" s="515"/>
      <c r="J44" s="515"/>
      <c r="K44" s="762"/>
      <c r="L44" s="767"/>
      <c r="M44" s="513"/>
      <c r="N44" s="513"/>
      <c r="O44" s="514"/>
    </row>
    <row r="45" spans="2:15" ht="15">
      <c r="B45" s="343">
        <f t="shared" si="1"/>
        <v>38</v>
      </c>
      <c r="C45" s="513"/>
      <c r="D45" s="514"/>
      <c r="E45" s="514"/>
      <c r="F45" s="253" t="e">
        <f>'1.5.1a-TCJA RBAM'!I45</f>
        <v>#DIV/0!</v>
      </c>
      <c r="G45" s="515"/>
      <c r="H45" s="515"/>
      <c r="I45" s="515"/>
      <c r="J45" s="515"/>
      <c r="K45" s="762"/>
      <c r="L45" s="767"/>
      <c r="M45" s="513"/>
      <c r="N45" s="513"/>
      <c r="O45" s="514"/>
    </row>
    <row r="46" spans="2:15" ht="15">
      <c r="B46" s="343">
        <f t="shared" si="1"/>
        <v>39</v>
      </c>
      <c r="C46" s="513"/>
      <c r="D46" s="514"/>
      <c r="E46" s="514"/>
      <c r="F46" s="253" t="e">
        <f>'1.5.1a-TCJA RBAM'!I46</f>
        <v>#DIV/0!</v>
      </c>
      <c r="G46" s="515"/>
      <c r="H46" s="515"/>
      <c r="I46" s="515"/>
      <c r="J46" s="515"/>
      <c r="K46" s="762"/>
      <c r="L46" s="767"/>
      <c r="M46" s="513"/>
      <c r="N46" s="513"/>
      <c r="O46" s="514"/>
    </row>
    <row r="47" spans="2:15" ht="15">
      <c r="B47" s="343">
        <f t="shared" si="1"/>
        <v>40</v>
      </c>
      <c r="C47" s="506"/>
      <c r="D47" s="249"/>
      <c r="E47" s="249"/>
      <c r="F47" s="253"/>
      <c r="G47" s="253"/>
      <c r="H47" s="253"/>
      <c r="I47" s="253"/>
      <c r="J47" s="253"/>
      <c r="K47" s="253"/>
      <c r="L47" s="253"/>
      <c r="M47" s="253"/>
      <c r="N47" s="253"/>
      <c r="O47" s="260"/>
    </row>
    <row r="48" spans="2:15" ht="15">
      <c r="B48" s="343">
        <f t="shared" si="1"/>
        <v>41</v>
      </c>
      <c r="C48" s="506"/>
      <c r="D48" s="261" t="s">
        <v>505</v>
      </c>
      <c r="E48" s="261"/>
      <c r="F48" s="253" t="e">
        <f>SUM(F42:F46)</f>
        <v>#DIV/0!</v>
      </c>
      <c r="G48" s="253" t="e">
        <f>SUM(G42:G46)</f>
        <v>#DIV/0!</v>
      </c>
      <c r="H48" s="253">
        <f>SUM(H42:H46)</f>
        <v>0</v>
      </c>
      <c r="I48" s="253" t="e">
        <f>SUM(I42:I46)</f>
        <v>#DIV/0!</v>
      </c>
      <c r="J48" s="253">
        <f>SUM(J42:J46)</f>
        <v>0</v>
      </c>
      <c r="K48" s="253"/>
      <c r="L48" s="253"/>
      <c r="M48" s="253"/>
      <c r="N48" s="253"/>
      <c r="O48" s="260"/>
    </row>
    <row r="49" spans="2:15" ht="15">
      <c r="B49" s="343">
        <f t="shared" si="1"/>
        <v>42</v>
      </c>
      <c r="C49" s="506"/>
      <c r="D49" s="256" t="s">
        <v>44</v>
      </c>
      <c r="E49" s="256"/>
      <c r="F49" s="253"/>
      <c r="G49" s="564">
        <f>G36</f>
        <v>0</v>
      </c>
      <c r="H49" s="564">
        <f>H36</f>
        <v>1</v>
      </c>
      <c r="I49" s="564" t="e">
        <f>AppendixA!$H$27</f>
        <v>#DIV/0!</v>
      </c>
      <c r="J49" s="564" t="e">
        <f>AppendixA!$H$16</f>
        <v>#DIV/0!</v>
      </c>
      <c r="K49" s="257"/>
      <c r="L49" s="249"/>
      <c r="M49" s="249"/>
      <c r="N49" s="249"/>
      <c r="O49" s="260"/>
    </row>
    <row r="50" spans="2:15" ht="15">
      <c r="B50" s="343">
        <f t="shared" si="1"/>
        <v>43</v>
      </c>
      <c r="C50" s="509"/>
      <c r="D50" s="255" t="s">
        <v>971</v>
      </c>
      <c r="E50" s="255"/>
      <c r="F50" s="253"/>
      <c r="G50" s="253" t="e">
        <f>G48*G49</f>
        <v>#DIV/0!</v>
      </c>
      <c r="H50" s="253">
        <f>H48*H49</f>
        <v>0</v>
      </c>
      <c r="I50" s="253" t="e">
        <f>I48*I49</f>
        <v>#DIV/0!</v>
      </c>
      <c r="J50" s="253" t="e">
        <f>J48*J49</f>
        <v>#DIV/0!</v>
      </c>
      <c r="K50" s="662" t="e">
        <f>-SUM(G50:J50)</f>
        <v>#DIV/0!</v>
      </c>
      <c r="L50" s="258"/>
      <c r="M50" s="258"/>
      <c r="N50" s="258"/>
      <c r="O50" s="249" t="s">
        <v>1036</v>
      </c>
    </row>
    <row r="51" spans="2:15" ht="15">
      <c r="B51" s="343">
        <f t="shared" si="1"/>
        <v>44</v>
      </c>
      <c r="C51" s="509"/>
      <c r="D51" s="255"/>
      <c r="E51" s="255"/>
      <c r="F51" s="253"/>
      <c r="G51" s="253"/>
      <c r="H51" s="253"/>
      <c r="I51" s="253"/>
      <c r="J51" s="253"/>
      <c r="K51" s="253"/>
      <c r="L51" s="258"/>
      <c r="M51" s="258"/>
      <c r="N51" s="258"/>
      <c r="O51" s="249"/>
    </row>
    <row r="52" spans="2:15" ht="15">
      <c r="B52" s="343">
        <f t="shared" si="1"/>
        <v>45</v>
      </c>
      <c r="C52" s="509"/>
      <c r="D52" s="255"/>
      <c r="E52" s="255"/>
      <c r="F52" s="253"/>
      <c r="G52" s="253"/>
      <c r="H52" s="253"/>
      <c r="I52" s="253"/>
      <c r="J52" s="253"/>
      <c r="K52" s="253"/>
      <c r="L52" s="258"/>
      <c r="M52" s="258"/>
      <c r="N52" s="258"/>
      <c r="O52" s="249"/>
    </row>
    <row r="53" spans="2:15" ht="15">
      <c r="B53" s="343">
        <f t="shared" si="1"/>
        <v>46</v>
      </c>
      <c r="C53" s="510"/>
      <c r="D53" s="255"/>
      <c r="E53" s="255"/>
      <c r="F53" s="253"/>
      <c r="G53" s="253"/>
      <c r="H53" s="253"/>
      <c r="I53" s="253"/>
      <c r="J53" s="253"/>
      <c r="K53" s="253"/>
      <c r="L53" s="258"/>
      <c r="M53" s="258"/>
      <c r="N53" s="258"/>
      <c r="O53" s="249"/>
    </row>
    <row r="54" spans="2:15" ht="30">
      <c r="B54" s="343">
        <f t="shared" si="1"/>
        <v>47</v>
      </c>
      <c r="C54" s="819">
        <v>254</v>
      </c>
      <c r="D54" s="774" t="str">
        <f>+'1.5.1b-EDIT Remeasure '!D66</f>
        <v>Accel Depr &amp; Amort. - Unprotected (282)</v>
      </c>
      <c r="E54" s="1022" t="s">
        <v>1631</v>
      </c>
      <c r="F54" s="253" t="e">
        <f>'1.5.1a-TCJA RBAM'!I54</f>
        <v>#DIV/0!</v>
      </c>
      <c r="G54" s="515"/>
      <c r="H54" s="515"/>
      <c r="I54" s="515" t="e">
        <f>F54</f>
        <v>#DIV/0!</v>
      </c>
      <c r="J54" s="515"/>
      <c r="K54" s="762"/>
      <c r="L54" s="767" t="s">
        <v>934</v>
      </c>
      <c r="M54" s="513">
        <v>411.1</v>
      </c>
      <c r="N54" s="513" t="s">
        <v>1138</v>
      </c>
      <c r="O54" s="514"/>
    </row>
    <row r="55" spans="2:15" ht="15">
      <c r="B55" s="343">
        <f t="shared" si="1"/>
        <v>48</v>
      </c>
      <c r="C55" s="819">
        <v>254</v>
      </c>
      <c r="D55" s="774" t="str">
        <f>+'1.5.1b-EDIT Remeasure '!D67</f>
        <v>Non-jurisdictional (SD Gas, NE Gas) - Unprotected (282)</v>
      </c>
      <c r="E55" s="1022" t="s">
        <v>1632</v>
      </c>
      <c r="F55" s="253" t="e">
        <f>'1.5.1a-TCJA RBAM'!I55</f>
        <v>#DIV/0!</v>
      </c>
      <c r="G55" s="515" t="e">
        <f>+F55</f>
        <v>#DIV/0!</v>
      </c>
      <c r="H55" s="515"/>
      <c r="I55" s="515"/>
      <c r="J55" s="515"/>
      <c r="K55" s="762"/>
      <c r="L55" s="767"/>
      <c r="M55" s="513"/>
      <c r="N55" s="513"/>
      <c r="O55" s="514"/>
    </row>
    <row r="56" spans="2:15" ht="15">
      <c r="B56" s="343">
        <f t="shared" si="1"/>
        <v>49</v>
      </c>
      <c r="C56" s="819">
        <v>254</v>
      </c>
      <c r="D56" s="774" t="str">
        <f>+'1.5.1b-EDIT Remeasure '!D68</f>
        <v>Regulatory Assets - Unprotected (283)</v>
      </c>
      <c r="E56" s="1022" t="s">
        <v>1633</v>
      </c>
      <c r="F56" s="253" t="e">
        <f>'1.5.1a-TCJA RBAM'!I56</f>
        <v>#DIV/0!</v>
      </c>
      <c r="G56" s="515" t="e">
        <f>F56</f>
        <v>#DIV/0!</v>
      </c>
      <c r="H56" s="515"/>
      <c r="I56" s="515"/>
      <c r="J56" s="515"/>
      <c r="K56" s="762"/>
      <c r="L56" s="766"/>
      <c r="M56" s="513"/>
      <c r="N56" s="513"/>
      <c r="O56" s="514"/>
    </row>
    <row r="57" spans="2:15" ht="15">
      <c r="B57" s="343">
        <f t="shared" si="1"/>
        <v>50</v>
      </c>
      <c r="C57" s="819">
        <v>254</v>
      </c>
      <c r="D57" s="774" t="str">
        <f>+'1.5.1b-EDIT Remeasure '!D69</f>
        <v>Non-jurisdictional (SD Gas, NE Gas) - Unprotected (283)</v>
      </c>
      <c r="E57" s="1022" t="s">
        <v>1634</v>
      </c>
      <c r="F57" s="253" t="e">
        <f>'1.5.1a-TCJA RBAM'!I57</f>
        <v>#DIV/0!</v>
      </c>
      <c r="G57" s="515" t="e">
        <f>F57</f>
        <v>#DIV/0!</v>
      </c>
      <c r="H57" s="515"/>
      <c r="I57" s="515"/>
      <c r="J57" s="515"/>
      <c r="K57" s="762"/>
      <c r="L57" s="766"/>
      <c r="M57" s="513"/>
      <c r="N57" s="513"/>
      <c r="O57" s="514"/>
    </row>
    <row r="58" spans="2:15" ht="15">
      <c r="B58" s="343">
        <f t="shared" si="1"/>
        <v>51</v>
      </c>
      <c r="C58" s="513"/>
      <c r="D58" s="514"/>
      <c r="E58" s="514"/>
      <c r="F58" s="253" t="e">
        <f>'1.5.1a-TCJA RBAM'!I58</f>
        <v>#DIV/0!</v>
      </c>
      <c r="G58" s="515" t="e">
        <f>F58</f>
        <v>#DIV/0!</v>
      </c>
      <c r="H58" s="515"/>
      <c r="I58" s="515"/>
      <c r="J58" s="515"/>
      <c r="K58" s="762"/>
      <c r="L58" s="766"/>
      <c r="M58" s="513"/>
      <c r="N58" s="513"/>
      <c r="O58" s="514"/>
    </row>
    <row r="59" spans="2:15" ht="15">
      <c r="B59" s="343">
        <f t="shared" si="1"/>
        <v>52</v>
      </c>
      <c r="C59" s="513"/>
      <c r="D59" s="514"/>
      <c r="E59" s="514"/>
      <c r="F59" s="253" t="e">
        <f>'1.5.1a-TCJA RBAM'!I59</f>
        <v>#DIV/0!</v>
      </c>
      <c r="G59" s="515"/>
      <c r="H59" s="515"/>
      <c r="I59" s="515"/>
      <c r="J59" s="515"/>
      <c r="K59" s="762"/>
      <c r="L59" s="766"/>
      <c r="M59" s="513"/>
      <c r="N59" s="513"/>
      <c r="O59" s="514"/>
    </row>
    <row r="60" spans="2:15" ht="15">
      <c r="B60" s="343">
        <f t="shared" si="1"/>
        <v>53</v>
      </c>
      <c r="C60" s="513"/>
      <c r="D60" s="514"/>
      <c r="E60" s="514"/>
      <c r="F60" s="253" t="e">
        <f>'1.5.1a-TCJA RBAM'!I60</f>
        <v>#DIV/0!</v>
      </c>
      <c r="G60" s="515"/>
      <c r="H60" s="515"/>
      <c r="I60" s="515"/>
      <c r="J60" s="515"/>
      <c r="K60" s="762"/>
      <c r="L60" s="766"/>
      <c r="M60" s="513"/>
      <c r="N60" s="513"/>
      <c r="O60" s="514"/>
    </row>
    <row r="61" spans="2:15" ht="15">
      <c r="B61" s="343">
        <f t="shared" si="1"/>
        <v>54</v>
      </c>
      <c r="C61" s="252"/>
      <c r="D61" s="249"/>
      <c r="E61" s="249"/>
      <c r="F61" s="253"/>
      <c r="G61" s="253"/>
      <c r="H61" s="253"/>
      <c r="I61" s="253"/>
      <c r="J61" s="253"/>
      <c r="K61" s="253"/>
      <c r="L61" s="253"/>
      <c r="M61" s="253"/>
      <c r="N61" s="253"/>
      <c r="O61" s="249"/>
    </row>
    <row r="62" spans="2:15" ht="15">
      <c r="B62" s="343">
        <f t="shared" si="1"/>
        <v>55</v>
      </c>
      <c r="C62" s="252"/>
      <c r="D62" s="255" t="s">
        <v>505</v>
      </c>
      <c r="E62" s="255"/>
      <c r="F62" s="253" t="e">
        <f>SUM(F54:F60)</f>
        <v>#DIV/0!</v>
      </c>
      <c r="G62" s="253" t="e">
        <f>SUM(G54:G60)</f>
        <v>#DIV/0!</v>
      </c>
      <c r="H62" s="253">
        <f>SUM(H54:H60)</f>
        <v>0</v>
      </c>
      <c r="I62" s="253" t="e">
        <f>SUM(I54:I60)</f>
        <v>#DIV/0!</v>
      </c>
      <c r="J62" s="253">
        <f>SUM(J54:J60)</f>
        <v>0</v>
      </c>
      <c r="K62" s="253"/>
      <c r="L62" s="253"/>
      <c r="M62" s="253"/>
      <c r="N62" s="253"/>
      <c r="O62" s="249"/>
    </row>
    <row r="63" spans="2:15" ht="15.75" thickBot="1">
      <c r="B63" s="343">
        <f t="shared" si="1"/>
        <v>56</v>
      </c>
      <c r="C63" s="252"/>
      <c r="D63" s="255" t="s">
        <v>981</v>
      </c>
      <c r="E63" s="255"/>
      <c r="F63" s="253" t="e">
        <f>F48+F62</f>
        <v>#DIV/0!</v>
      </c>
      <c r="G63" s="253"/>
      <c r="H63" s="253"/>
      <c r="I63" s="253"/>
      <c r="J63" s="253"/>
      <c r="K63" s="253"/>
      <c r="L63" s="253"/>
      <c r="M63" s="253"/>
      <c r="N63" s="253"/>
      <c r="O63" s="249"/>
    </row>
    <row r="64" spans="2:15" ht="29.25" thickBot="1">
      <c r="B64" s="343">
        <f t="shared" si="1"/>
        <v>57</v>
      </c>
      <c r="C64" s="252"/>
      <c r="D64" s="769" t="s">
        <v>1561</v>
      </c>
      <c r="E64" s="769"/>
      <c r="F64" s="663">
        <f>+Inputs!D250</f>
        <v>0</v>
      </c>
      <c r="G64" s="325"/>
      <c r="H64" s="325"/>
      <c r="I64" s="325"/>
      <c r="J64" s="325"/>
      <c r="K64" s="325"/>
      <c r="L64" s="253"/>
      <c r="M64" s="253"/>
      <c r="N64" s="253"/>
      <c r="O64" s="521"/>
    </row>
    <row r="65" spans="2:15" ht="15">
      <c r="B65" s="343">
        <f t="shared" si="1"/>
        <v>58</v>
      </c>
      <c r="C65" s="252"/>
      <c r="D65" s="256" t="s">
        <v>44</v>
      </c>
      <c r="E65" s="256"/>
      <c r="F65" s="253"/>
      <c r="G65" s="564">
        <f>G49</f>
        <v>0</v>
      </c>
      <c r="H65" s="564">
        <f>H36</f>
        <v>1</v>
      </c>
      <c r="I65" s="564" t="e">
        <f>AppendixA!$H$27</f>
        <v>#DIV/0!</v>
      </c>
      <c r="J65" s="564" t="e">
        <f>AppendixA!$H$16</f>
        <v>#DIV/0!</v>
      </c>
      <c r="K65" s="257"/>
      <c r="L65" s="249"/>
      <c r="M65" s="249"/>
      <c r="N65" s="249"/>
      <c r="O65" s="249"/>
    </row>
    <row r="66" spans="2:15" ht="15">
      <c r="B66" s="343">
        <f t="shared" si="1"/>
        <v>59</v>
      </c>
      <c r="C66" s="242"/>
      <c r="D66" s="255" t="s">
        <v>972</v>
      </c>
      <c r="E66" s="255"/>
      <c r="F66" s="253"/>
      <c r="G66" s="253" t="e">
        <f>G62*G65</f>
        <v>#DIV/0!</v>
      </c>
      <c r="H66" s="253">
        <f>H62*H65</f>
        <v>0</v>
      </c>
      <c r="I66" s="253" t="e">
        <f>I62*I65</f>
        <v>#DIV/0!</v>
      </c>
      <c r="J66" s="253" t="e">
        <f>J62*J65</f>
        <v>#DIV/0!</v>
      </c>
      <c r="K66" s="566" t="e">
        <f>-SUM(G66:J66)</f>
        <v>#DIV/0!</v>
      </c>
      <c r="L66" s="761"/>
      <c r="M66" s="761"/>
      <c r="N66" s="761"/>
      <c r="O66" s="249" t="s">
        <v>1036</v>
      </c>
    </row>
    <row r="67" spans="2:15" ht="15.75" thickBot="1">
      <c r="B67" s="343">
        <f t="shared" si="1"/>
        <v>60</v>
      </c>
      <c r="C67" s="242"/>
      <c r="D67" s="255"/>
      <c r="E67" s="255"/>
      <c r="F67" s="253"/>
      <c r="G67" s="253"/>
      <c r="H67" s="253"/>
      <c r="I67" s="253"/>
      <c r="J67" s="253"/>
      <c r="K67" s="253"/>
      <c r="L67" s="258"/>
      <c r="M67" s="258"/>
      <c r="N67" s="258"/>
      <c r="O67" s="249"/>
    </row>
    <row r="68" spans="2:15" ht="15.75" thickBot="1">
      <c r="B68" s="343">
        <f t="shared" si="1"/>
        <v>61</v>
      </c>
      <c r="D68" s="255" t="s">
        <v>1218</v>
      </c>
      <c r="E68" s="255"/>
      <c r="F68" s="253"/>
      <c r="G68" s="253"/>
      <c r="H68" s="253"/>
      <c r="I68" s="253"/>
      <c r="J68" s="253"/>
      <c r="K68" s="663" t="e">
        <f>+K50+K66</f>
        <v>#DIV/0!</v>
      </c>
      <c r="L68" s="258"/>
      <c r="M68" s="258"/>
      <c r="N68" s="258"/>
      <c r="O68" s="249" t="s">
        <v>1036</v>
      </c>
    </row>
    <row r="69" spans="2:15" ht="15">
      <c r="B69" s="343">
        <f t="shared" si="1"/>
        <v>62</v>
      </c>
      <c r="D69" s="255"/>
      <c r="E69" s="255"/>
      <c r="F69" s="253"/>
      <c r="G69" s="253"/>
      <c r="H69" s="253"/>
      <c r="I69" s="253"/>
      <c r="J69" s="253"/>
      <c r="K69" s="253"/>
      <c r="L69" s="258"/>
      <c r="M69" s="258"/>
      <c r="N69" s="258"/>
      <c r="O69" s="249"/>
    </row>
    <row r="70" spans="2:15" ht="15" customHeight="1">
      <c r="B70" s="343">
        <f t="shared" si="1"/>
        <v>63</v>
      </c>
      <c r="D70" s="797" t="s">
        <v>1040</v>
      </c>
      <c r="E70" s="797"/>
      <c r="F70" s="797"/>
      <c r="G70" s="797"/>
      <c r="H70" s="797"/>
      <c r="I70" s="797"/>
      <c r="J70" s="354"/>
      <c r="K70" s="354"/>
      <c r="L70" s="355"/>
      <c r="M70" s="355"/>
      <c r="N70" s="355"/>
      <c r="O70" s="356"/>
    </row>
    <row r="71" spans="2:15" ht="15">
      <c r="B71" s="343">
        <f t="shared" si="1"/>
        <v>64</v>
      </c>
      <c r="D71" s="771" t="s">
        <v>1041</v>
      </c>
      <c r="E71" s="771"/>
      <c r="F71" s="771"/>
      <c r="G71" s="771"/>
      <c r="H71" s="771"/>
      <c r="I71" s="771"/>
      <c r="J71" s="354"/>
      <c r="K71" s="354"/>
      <c r="L71" s="355"/>
      <c r="M71" s="355"/>
      <c r="N71" s="355"/>
      <c r="O71" s="356"/>
    </row>
    <row r="72" spans="2:15" ht="15" customHeight="1">
      <c r="B72" s="343">
        <f t="shared" si="1"/>
        <v>65</v>
      </c>
      <c r="D72" s="795" t="s">
        <v>1042</v>
      </c>
      <c r="E72" s="795"/>
      <c r="F72" s="795"/>
      <c r="G72" s="795"/>
      <c r="H72" s="795"/>
      <c r="I72" s="795"/>
      <c r="J72" s="356"/>
      <c r="K72" s="356"/>
      <c r="L72" s="359"/>
      <c r="M72" s="359"/>
      <c r="N72" s="359"/>
      <c r="O72" s="356"/>
    </row>
    <row r="73" spans="2:15" ht="15" customHeight="1">
      <c r="B73" s="343"/>
      <c r="D73" s="795"/>
      <c r="E73" s="795"/>
      <c r="F73" s="795"/>
      <c r="G73" s="795"/>
      <c r="H73" s="795"/>
      <c r="I73" s="795"/>
      <c r="J73" s="356"/>
      <c r="K73" s="356"/>
      <c r="L73" s="359"/>
      <c r="M73" s="359"/>
      <c r="N73" s="359"/>
      <c r="O73" s="356"/>
    </row>
    <row r="74" spans="2:15" ht="15">
      <c r="B74" s="1117" t="s">
        <v>1028</v>
      </c>
      <c r="C74" s="1117"/>
      <c r="D74" s="1117"/>
      <c r="E74" s="1117"/>
      <c r="F74" s="1117"/>
      <c r="G74" s="1117"/>
      <c r="H74" s="1117"/>
      <c r="I74" s="1117"/>
      <c r="J74" s="1117"/>
      <c r="K74" s="1117"/>
      <c r="L74" s="1117"/>
      <c r="M74" s="1117"/>
      <c r="N74" s="1117"/>
      <c r="O74" s="1117"/>
    </row>
    <row r="75" spans="2:15" ht="15">
      <c r="B75" s="1112" t="s">
        <v>517</v>
      </c>
      <c r="C75" s="1112"/>
      <c r="D75" s="1112"/>
      <c r="E75" s="1112"/>
      <c r="F75" s="1112"/>
      <c r="G75" s="1112"/>
      <c r="H75" s="1112"/>
      <c r="I75" s="1112"/>
      <c r="J75" s="1112"/>
      <c r="K75" s="1112"/>
      <c r="L75" s="1112"/>
      <c r="M75" s="1112"/>
      <c r="N75" s="1112"/>
      <c r="O75" s="1112"/>
    </row>
  </sheetData>
  <sheetProtection/>
  <mergeCells count="14">
    <mergeCell ref="B1:O1"/>
    <mergeCell ref="B2:O2"/>
    <mergeCell ref="G5:G7"/>
    <mergeCell ref="H5:H7"/>
    <mergeCell ref="M5:M7"/>
    <mergeCell ref="O5:O7"/>
    <mergeCell ref="N5:N7"/>
    <mergeCell ref="B74:O74"/>
    <mergeCell ref="B75:O75"/>
    <mergeCell ref="I5:I7"/>
    <mergeCell ref="J5:J7"/>
    <mergeCell ref="K5:K7"/>
    <mergeCell ref="F5:F7"/>
    <mergeCell ref="L5:L7"/>
  </mergeCells>
  <printOptions horizontalCentered="1"/>
  <pageMargins left="0.7" right="0.7" top="0.75" bottom="0.75" header="0.3" footer="0.3"/>
  <pageSetup fitToHeight="1" fitToWidth="1" horizontalDpi="600" verticalDpi="600" orientation="landscape" scale="41" r:id="rId1"/>
  <headerFooter>
    <oddHeader>&amp;CADDENDUM 27 TO ATTACHMENT H, Page &amp;P of &amp;N
NorthWestern Corporation (South Dakota)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O75"/>
  <sheetViews>
    <sheetView zoomScale="60" zoomScaleNormal="60" zoomScalePageLayoutView="0" workbookViewId="0" topLeftCell="A15">
      <selection activeCell="A15" sqref="A15"/>
    </sheetView>
  </sheetViews>
  <sheetFormatPr defaultColWidth="9.140625" defaultRowHeight="12.75"/>
  <cols>
    <col min="1" max="1" width="2.00390625" style="0" customWidth="1"/>
    <col min="2" max="2" width="5.7109375" style="0" customWidth="1"/>
    <col min="3" max="3" width="8.28125" style="43" customWidth="1"/>
    <col min="4" max="4" width="54.7109375" style="0" customWidth="1"/>
    <col min="5" max="5" width="45.7109375" style="0" customWidth="1"/>
    <col min="6" max="6" width="19.7109375" style="1" customWidth="1"/>
    <col min="7" max="10" width="17.28125" style="1" customWidth="1"/>
    <col min="11" max="11" width="17.421875" style="1" customWidth="1"/>
    <col min="12" max="12" width="14.28125" style="0" customWidth="1"/>
    <col min="13" max="13" width="13.57421875" style="0" customWidth="1"/>
    <col min="14" max="14" width="13.140625" style="0" customWidth="1"/>
    <col min="15" max="15" width="23.421875" style="0" bestFit="1" customWidth="1"/>
  </cols>
  <sheetData>
    <row r="1" spans="2:15" ht="20.25">
      <c r="B1" s="1113" t="s">
        <v>1228</v>
      </c>
      <c r="C1" s="1113"/>
      <c r="D1" s="1114"/>
      <c r="E1" s="1114"/>
      <c r="F1" s="1114"/>
      <c r="G1" s="1114"/>
      <c r="H1" s="1114"/>
      <c r="I1" s="1114"/>
      <c r="J1" s="1114"/>
      <c r="K1" s="1114"/>
      <c r="L1" s="1114"/>
      <c r="M1" s="1114"/>
      <c r="N1" s="1114"/>
      <c r="O1" s="1114"/>
    </row>
    <row r="2" spans="2:15" ht="19.5">
      <c r="B2" s="1115" t="str">
        <f>Inputs!B2</f>
        <v>(For Rate Year Beginning April 1, 20xx, Based on December 31, 20xx Data)</v>
      </c>
      <c r="C2" s="1115"/>
      <c r="D2" s="1115"/>
      <c r="E2" s="1115"/>
      <c r="F2" s="1115"/>
      <c r="G2" s="1115"/>
      <c r="H2" s="1115"/>
      <c r="I2" s="1115"/>
      <c r="J2" s="1115"/>
      <c r="K2" s="1115"/>
      <c r="L2" s="1119"/>
      <c r="M2" s="1119"/>
      <c r="N2" s="1119"/>
      <c r="O2" s="1119"/>
    </row>
    <row r="3" spans="2:15" ht="7.5" customHeight="1">
      <c r="B3" s="244"/>
      <c r="C3" s="507"/>
      <c r="D3" s="245"/>
      <c r="E3" s="245"/>
      <c r="F3" s="249"/>
      <c r="G3" s="249"/>
      <c r="H3" s="249"/>
      <c r="I3" s="249"/>
      <c r="J3" s="249"/>
      <c r="K3" s="249"/>
      <c r="L3" s="245"/>
      <c r="M3" s="245"/>
      <c r="N3" s="245"/>
      <c r="O3" s="245"/>
    </row>
    <row r="4" spans="2:15" ht="15">
      <c r="B4" s="244"/>
      <c r="C4" s="507"/>
      <c r="D4" s="246"/>
      <c r="E4" s="246"/>
      <c r="F4" s="247" t="s">
        <v>546</v>
      </c>
      <c r="G4" s="247" t="s">
        <v>547</v>
      </c>
      <c r="H4" s="247" t="s">
        <v>548</v>
      </c>
      <c r="I4" s="247" t="s">
        <v>549</v>
      </c>
      <c r="J4" s="247" t="s">
        <v>550</v>
      </c>
      <c r="K4" s="247" t="s">
        <v>551</v>
      </c>
      <c r="L4" s="247" t="s">
        <v>552</v>
      </c>
      <c r="M4" s="247" t="s">
        <v>983</v>
      </c>
      <c r="N4" s="247" t="s">
        <v>984</v>
      </c>
      <c r="O4" s="247" t="s">
        <v>985</v>
      </c>
    </row>
    <row r="5" spans="2:15" ht="15" customHeight="1">
      <c r="B5" s="248"/>
      <c r="C5" s="242"/>
      <c r="D5" s="249"/>
      <c r="E5" s="249"/>
      <c r="F5" s="1138" t="s">
        <v>1695</v>
      </c>
      <c r="G5" s="1134" t="s">
        <v>335</v>
      </c>
      <c r="H5" s="1134" t="s">
        <v>336</v>
      </c>
      <c r="I5" s="1130" t="s">
        <v>969</v>
      </c>
      <c r="J5" s="1130" t="s">
        <v>970</v>
      </c>
      <c r="K5" s="1132" t="s">
        <v>994</v>
      </c>
      <c r="L5" s="1132" t="s">
        <v>995</v>
      </c>
      <c r="M5" s="1132" t="s">
        <v>996</v>
      </c>
      <c r="N5" s="1132" t="s">
        <v>958</v>
      </c>
      <c r="O5" s="1137" t="s">
        <v>262</v>
      </c>
    </row>
    <row r="6" spans="2:15" ht="15">
      <c r="B6" s="248"/>
      <c r="C6" s="242"/>
      <c r="D6" s="249"/>
      <c r="E6" s="249"/>
      <c r="F6" s="1138"/>
      <c r="G6" s="1135"/>
      <c r="H6" s="1135"/>
      <c r="I6" s="1130"/>
      <c r="J6" s="1130"/>
      <c r="K6" s="1132"/>
      <c r="L6" s="1132"/>
      <c r="M6" s="1132"/>
      <c r="N6" s="1132"/>
      <c r="O6" s="1137"/>
    </row>
    <row r="7" spans="2:15" ht="42" customHeight="1">
      <c r="B7" s="843" t="s">
        <v>249</v>
      </c>
      <c r="C7" s="843" t="s">
        <v>64</v>
      </c>
      <c r="D7" s="843" t="s">
        <v>556</v>
      </c>
      <c r="E7" s="843"/>
      <c r="F7" s="1139"/>
      <c r="G7" s="1136"/>
      <c r="H7" s="1136"/>
      <c r="I7" s="1131"/>
      <c r="J7" s="1131"/>
      <c r="K7" s="1133"/>
      <c r="L7" s="1133"/>
      <c r="M7" s="1133"/>
      <c r="N7" s="1133"/>
      <c r="O7" s="1133"/>
    </row>
    <row r="8" spans="2:15" ht="11.25" customHeight="1">
      <c r="B8" s="343">
        <v>1</v>
      </c>
      <c r="C8" s="819">
        <v>182.3</v>
      </c>
      <c r="D8" s="774" t="str">
        <f>+'1.5.1b-EDIT Remeasure '!D20</f>
        <v>Net Operating Loss</v>
      </c>
      <c r="E8" s="1022" t="s">
        <v>1635</v>
      </c>
      <c r="F8" s="253" t="e">
        <f>'1.5.2a-Tax Change RBAM'!I8</f>
        <v>#DIV/0!</v>
      </c>
      <c r="G8" s="515"/>
      <c r="H8" s="515"/>
      <c r="I8" s="515" t="e">
        <f>+F8</f>
        <v>#DIV/0!</v>
      </c>
      <c r="J8" s="515"/>
      <c r="K8" s="762"/>
      <c r="L8" s="766"/>
      <c r="M8" s="513"/>
      <c r="N8" s="513"/>
      <c r="O8" s="514"/>
    </row>
    <row r="9" spans="2:15" ht="11.25" customHeight="1">
      <c r="B9" s="343">
        <f aca="true" t="shared" si="0" ref="B9:B72">B8+1</f>
        <v>2</v>
      </c>
      <c r="C9" s="819">
        <v>182.3</v>
      </c>
      <c r="D9" s="774" t="str">
        <f>+'1.5.1b-EDIT Remeasure '!D21</f>
        <v>Non-jurisdictional (SD Gas, NE Gas)</v>
      </c>
      <c r="E9" s="1022" t="s">
        <v>1636</v>
      </c>
      <c r="F9" s="253" t="e">
        <f>'1.5.2a-Tax Change RBAM'!I9</f>
        <v>#DIV/0!</v>
      </c>
      <c r="G9" s="515" t="e">
        <f>+F9</f>
        <v>#DIV/0!</v>
      </c>
      <c r="H9" s="515"/>
      <c r="I9" s="515"/>
      <c r="J9" s="515"/>
      <c r="K9" s="762"/>
      <c r="L9" s="766"/>
      <c r="M9" s="513"/>
      <c r="N9" s="513"/>
      <c r="O9" s="514"/>
    </row>
    <row r="10" spans="2:15" ht="15">
      <c r="B10" s="343">
        <f t="shared" si="0"/>
        <v>3</v>
      </c>
      <c r="C10" s="513"/>
      <c r="D10" s="514"/>
      <c r="E10" s="514"/>
      <c r="F10" s="253" t="e">
        <f>'1.5.1a-TCJA RBAM'!I10</f>
        <v>#DIV/0!</v>
      </c>
      <c r="G10" s="515"/>
      <c r="H10" s="515"/>
      <c r="I10" s="515"/>
      <c r="J10" s="515"/>
      <c r="K10" s="762"/>
      <c r="L10" s="766"/>
      <c r="M10" s="513"/>
      <c r="N10" s="513"/>
      <c r="O10" s="514"/>
    </row>
    <row r="11" spans="2:15" ht="15">
      <c r="B11" s="343">
        <f t="shared" si="0"/>
        <v>4</v>
      </c>
      <c r="C11" s="513"/>
      <c r="D11" s="514"/>
      <c r="E11" s="514"/>
      <c r="F11" s="253" t="e">
        <f>'1.5.1a-TCJA RBAM'!I11</f>
        <v>#DIV/0!</v>
      </c>
      <c r="G11" s="515"/>
      <c r="H11" s="515"/>
      <c r="I11" s="515"/>
      <c r="J11" s="515"/>
      <c r="K11" s="762"/>
      <c r="L11" s="766"/>
      <c r="M11" s="513"/>
      <c r="N11" s="513"/>
      <c r="O11" s="514"/>
    </row>
    <row r="12" spans="2:15" ht="15">
      <c r="B12" s="343">
        <f t="shared" si="0"/>
        <v>5</v>
      </c>
      <c r="C12" s="513"/>
      <c r="D12" s="514"/>
      <c r="E12" s="514"/>
      <c r="F12" s="253" t="e">
        <f>'1.5.1a-TCJA RBAM'!I12</f>
        <v>#DIV/0!</v>
      </c>
      <c r="G12" s="515"/>
      <c r="H12" s="515"/>
      <c r="I12" s="515"/>
      <c r="J12" s="515"/>
      <c r="K12" s="762"/>
      <c r="L12" s="766"/>
      <c r="M12" s="513"/>
      <c r="N12" s="513"/>
      <c r="O12" s="514"/>
    </row>
    <row r="13" spans="2:15" ht="15">
      <c r="B13" s="343">
        <f t="shared" si="0"/>
        <v>6</v>
      </c>
      <c r="C13" s="242"/>
      <c r="D13" s="254"/>
      <c r="E13" s="254"/>
      <c r="F13" s="253"/>
      <c r="G13" s="253"/>
      <c r="H13" s="253"/>
      <c r="I13" s="253"/>
      <c r="J13" s="253"/>
      <c r="K13" s="253"/>
      <c r="L13" s="253"/>
      <c r="M13" s="253"/>
      <c r="N13" s="253"/>
      <c r="O13" s="249"/>
    </row>
    <row r="14" spans="2:15" ht="15">
      <c r="B14" s="343">
        <f t="shared" si="0"/>
        <v>7</v>
      </c>
      <c r="C14" s="242"/>
      <c r="D14" s="255" t="s">
        <v>43</v>
      </c>
      <c r="E14" s="255"/>
      <c r="F14" s="253" t="e">
        <f>SUM(F8:F12)</f>
        <v>#DIV/0!</v>
      </c>
      <c r="G14" s="253" t="e">
        <f>SUM(G8:G12)</f>
        <v>#DIV/0!</v>
      </c>
      <c r="H14" s="253">
        <f>SUM(H8:H12)</f>
        <v>0</v>
      </c>
      <c r="I14" s="253" t="e">
        <f>SUM(I8:I12)</f>
        <v>#DIV/0!</v>
      </c>
      <c r="J14" s="253">
        <f>SUM(J8:J12)</f>
        <v>0</v>
      </c>
      <c r="K14" s="253"/>
      <c r="L14" s="253"/>
      <c r="M14" s="253"/>
      <c r="N14" s="253"/>
      <c r="O14" s="249"/>
    </row>
    <row r="15" spans="2:15" ht="15">
      <c r="B15" s="343">
        <f t="shared" si="0"/>
        <v>8</v>
      </c>
      <c r="C15" s="508"/>
      <c r="D15" s="256" t="s">
        <v>44</v>
      </c>
      <c r="E15" s="256"/>
      <c r="F15" s="253"/>
      <c r="G15" s="564">
        <f>0</f>
        <v>0</v>
      </c>
      <c r="H15" s="564">
        <f>1</f>
        <v>1</v>
      </c>
      <c r="I15" s="564" t="e">
        <f>AppendixA!$H$27</f>
        <v>#DIV/0!</v>
      </c>
      <c r="J15" s="564" t="e">
        <f>AppendixA!$H$16</f>
        <v>#DIV/0!</v>
      </c>
      <c r="K15" s="257"/>
      <c r="L15" s="249"/>
      <c r="M15" s="249"/>
      <c r="N15" s="249"/>
      <c r="O15" s="249"/>
    </row>
    <row r="16" spans="2:15" ht="15">
      <c r="B16" s="343">
        <f t="shared" si="0"/>
        <v>9</v>
      </c>
      <c r="C16" s="242"/>
      <c r="D16" s="255" t="s">
        <v>974</v>
      </c>
      <c r="E16" s="255"/>
      <c r="F16" s="253"/>
      <c r="G16" s="253" t="e">
        <f>G14*G15</f>
        <v>#DIV/0!</v>
      </c>
      <c r="H16" s="253">
        <f>H14*H15</f>
        <v>0</v>
      </c>
      <c r="I16" s="253" t="e">
        <f>I14*I15</f>
        <v>#DIV/0!</v>
      </c>
      <c r="J16" s="253" t="e">
        <f>J14*J15</f>
        <v>#DIV/0!</v>
      </c>
      <c r="K16" s="662" t="e">
        <f>-SUM(G16:J16)</f>
        <v>#DIV/0!</v>
      </c>
      <c r="L16" s="258"/>
      <c r="M16" s="258"/>
      <c r="N16" s="258"/>
      <c r="O16" s="249" t="s">
        <v>1036</v>
      </c>
    </row>
    <row r="17" spans="2:15" ht="15">
      <c r="B17" s="343">
        <f t="shared" si="0"/>
        <v>10</v>
      </c>
      <c r="C17" s="242"/>
      <c r="D17" s="255"/>
      <c r="E17" s="255"/>
      <c r="F17" s="253"/>
      <c r="G17" s="253"/>
      <c r="H17" s="253"/>
      <c r="I17" s="253"/>
      <c r="J17" s="253"/>
      <c r="K17" s="253"/>
      <c r="L17" s="258"/>
      <c r="M17" s="258"/>
      <c r="N17" s="258"/>
      <c r="O17" s="249"/>
    </row>
    <row r="18" spans="2:15" ht="15">
      <c r="B18" s="343">
        <f t="shared" si="0"/>
        <v>11</v>
      </c>
      <c r="C18" s="242"/>
      <c r="D18" s="255"/>
      <c r="E18" s="255"/>
      <c r="F18" s="253"/>
      <c r="G18" s="253"/>
      <c r="H18" s="253"/>
      <c r="I18" s="253"/>
      <c r="J18" s="253"/>
      <c r="K18" s="253"/>
      <c r="L18" s="258"/>
      <c r="M18" s="258"/>
      <c r="N18" s="258"/>
      <c r="O18" s="249"/>
    </row>
    <row r="19" spans="2:15" ht="14.25" customHeight="1">
      <c r="B19" s="343">
        <f t="shared" si="0"/>
        <v>12</v>
      </c>
      <c r="C19" s="819">
        <v>182.3</v>
      </c>
      <c r="D19" s="774" t="str">
        <f>+'1.5.1b-EDIT Remeasure '!D31</f>
        <v>Regulatory Assets / Liabilities</v>
      </c>
      <c r="E19" s="1022" t="s">
        <v>1637</v>
      </c>
      <c r="F19" s="253" t="e">
        <f>'1.5.2a-Tax Change RBAM'!I19</f>
        <v>#DIV/0!</v>
      </c>
      <c r="G19" s="515"/>
      <c r="H19" s="515"/>
      <c r="I19" s="515"/>
      <c r="J19" s="515"/>
      <c r="K19" s="253"/>
      <c r="L19" s="802"/>
      <c r="M19" s="802"/>
      <c r="N19" s="802"/>
      <c r="O19" s="801"/>
    </row>
    <row r="20" spans="2:15" ht="14.25" customHeight="1">
      <c r="B20" s="343">
        <f t="shared" si="0"/>
        <v>13</v>
      </c>
      <c r="C20" s="819">
        <v>182.3</v>
      </c>
      <c r="D20" s="774" t="str">
        <f>+'1.5.1b-EDIT Remeasure '!D32</f>
        <v>Unbilled Revenue</v>
      </c>
      <c r="E20" s="1022" t="s">
        <v>1638</v>
      </c>
      <c r="F20" s="253" t="e">
        <f>'1.5.2a-Tax Change RBAM'!I20</f>
        <v>#DIV/0!</v>
      </c>
      <c r="G20" s="515"/>
      <c r="H20" s="515"/>
      <c r="I20" s="515" t="e">
        <f>F20</f>
        <v>#DIV/0!</v>
      </c>
      <c r="J20" s="515"/>
      <c r="K20" s="762"/>
      <c r="L20" s="766"/>
      <c r="M20" s="513"/>
      <c r="N20" s="513"/>
      <c r="O20" s="514"/>
    </row>
    <row r="21" spans="2:15" ht="14.25" customHeight="1">
      <c r="B21" s="343">
        <f t="shared" si="0"/>
        <v>14</v>
      </c>
      <c r="C21" s="819">
        <v>182.3</v>
      </c>
      <c r="D21" s="774" t="str">
        <f>+'1.5.1b-EDIT Remeasure '!D33</f>
        <v>Compensation Accruals</v>
      </c>
      <c r="E21" s="1022" t="s">
        <v>1639</v>
      </c>
      <c r="F21" s="253" t="e">
        <f>'1.5.2a-Tax Change RBAM'!I21</f>
        <v>#DIV/0!</v>
      </c>
      <c r="G21" s="515"/>
      <c r="H21" s="515"/>
      <c r="I21" s="515"/>
      <c r="J21" s="515" t="e">
        <f>F21</f>
        <v>#DIV/0!</v>
      </c>
      <c r="K21" s="762"/>
      <c r="L21" s="766"/>
      <c r="M21" s="513"/>
      <c r="N21" s="513"/>
      <c r="O21" s="514"/>
    </row>
    <row r="22" spans="2:15" ht="14.25" customHeight="1">
      <c r="B22" s="343">
        <f t="shared" si="0"/>
        <v>15</v>
      </c>
      <c r="C22" s="819">
        <v>182.3</v>
      </c>
      <c r="D22" s="774" t="str">
        <f>+'1.5.1b-EDIT Remeasure '!D34</f>
        <v>Reserves &amp; Accruals</v>
      </c>
      <c r="E22" s="1022" t="s">
        <v>1640</v>
      </c>
      <c r="F22" s="253" t="e">
        <f>'1.5.2a-Tax Change RBAM'!I22</f>
        <v>#DIV/0!</v>
      </c>
      <c r="G22" s="515"/>
      <c r="H22" s="515"/>
      <c r="I22" s="515" t="e">
        <f>F22</f>
        <v>#DIV/0!</v>
      </c>
      <c r="J22" s="515"/>
      <c r="K22" s="762"/>
      <c r="L22" s="766"/>
      <c r="M22" s="513"/>
      <c r="N22" s="513"/>
      <c r="O22" s="514"/>
    </row>
    <row r="23" spans="2:15" ht="14.25" customHeight="1">
      <c r="B23" s="343">
        <f t="shared" si="0"/>
        <v>16</v>
      </c>
      <c r="C23" s="819">
        <v>182.3</v>
      </c>
      <c r="D23" s="774" t="str">
        <f>+'1.5.1b-EDIT Remeasure '!D35</f>
        <v>Pension / Postretirement Benefits</v>
      </c>
      <c r="E23" s="1022" t="s">
        <v>1641</v>
      </c>
      <c r="F23" s="253" t="e">
        <f>'1.5.2a-Tax Change RBAM'!I23</f>
        <v>#DIV/0!</v>
      </c>
      <c r="G23" s="515"/>
      <c r="H23" s="515"/>
      <c r="I23" s="515"/>
      <c r="J23" s="515" t="e">
        <f>F23</f>
        <v>#DIV/0!</v>
      </c>
      <c r="K23" s="762"/>
      <c r="L23" s="766"/>
      <c r="M23" s="513"/>
      <c r="N23" s="513"/>
      <c r="O23" s="514"/>
    </row>
    <row r="24" spans="2:15" ht="14.25" customHeight="1">
      <c r="B24" s="343">
        <f t="shared" si="0"/>
        <v>17</v>
      </c>
      <c r="C24" s="819">
        <v>182.3</v>
      </c>
      <c r="D24" s="774" t="str">
        <f>+'1.5.1b-EDIT Remeasure '!D36</f>
        <v>Environmental Liability</v>
      </c>
      <c r="E24" s="1022" t="s">
        <v>1642</v>
      </c>
      <c r="F24" s="253" t="e">
        <f>'1.5.2a-Tax Change RBAM'!I24</f>
        <v>#DIV/0!</v>
      </c>
      <c r="G24" s="515" t="e">
        <f>F24</f>
        <v>#DIV/0!</v>
      </c>
      <c r="H24" s="515"/>
      <c r="I24" s="515"/>
      <c r="J24" s="515"/>
      <c r="K24" s="762"/>
      <c r="L24" s="766"/>
      <c r="M24" s="513"/>
      <c r="N24" s="513"/>
      <c r="O24" s="514"/>
    </row>
    <row r="25" spans="2:15" ht="14.25" customHeight="1">
      <c r="B25" s="343">
        <f t="shared" si="0"/>
        <v>18</v>
      </c>
      <c r="C25" s="819">
        <v>182.3</v>
      </c>
      <c r="D25" s="774" t="str">
        <f>+'1.5.1b-EDIT Remeasure '!D37</f>
        <v>Interest Rate Hedge</v>
      </c>
      <c r="E25" s="1022" t="s">
        <v>1643</v>
      </c>
      <c r="F25" s="253" t="e">
        <f>'1.5.2a-Tax Change RBAM'!I25</f>
        <v>#DIV/0!</v>
      </c>
      <c r="G25" s="515"/>
      <c r="H25" s="515"/>
      <c r="I25" s="515"/>
      <c r="J25" s="515"/>
      <c r="K25" s="762"/>
      <c r="L25" s="766"/>
      <c r="M25" s="513"/>
      <c r="N25" s="513"/>
      <c r="O25" s="514"/>
    </row>
    <row r="26" spans="2:15" ht="14.25" customHeight="1">
      <c r="B26" s="343">
        <f t="shared" si="0"/>
        <v>19</v>
      </c>
      <c r="C26" s="819">
        <v>182.3</v>
      </c>
      <c r="D26" s="774" t="str">
        <f>+'1.5.1b-EDIT Remeasure '!D38</f>
        <v>Customer Advances</v>
      </c>
      <c r="E26" s="1022" t="s">
        <v>1644</v>
      </c>
      <c r="F26" s="253" t="e">
        <f>'1.5.2a-Tax Change RBAM'!I26</f>
        <v>#DIV/0!</v>
      </c>
      <c r="G26" s="515"/>
      <c r="H26" s="515"/>
      <c r="I26" s="515"/>
      <c r="J26" s="515"/>
      <c r="K26" s="762"/>
      <c r="L26" s="766"/>
      <c r="M26" s="513"/>
      <c r="N26" s="513"/>
      <c r="O26" s="514"/>
    </row>
    <row r="27" spans="2:15" ht="14.25" customHeight="1">
      <c r="B27" s="343">
        <f>B26+1</f>
        <v>20</v>
      </c>
      <c r="C27" s="819">
        <v>182.3</v>
      </c>
      <c r="D27" s="774" t="str">
        <f>+'1.5.1b-EDIT Remeasure '!D39</f>
        <v>Net Operating Loss</v>
      </c>
      <c r="E27" s="1022" t="s">
        <v>1645</v>
      </c>
      <c r="F27" s="253" t="e">
        <f>'1.5.2a-Tax Change RBAM'!I27</f>
        <v>#DIV/0!</v>
      </c>
      <c r="G27" s="515"/>
      <c r="H27" s="515"/>
      <c r="I27" s="515" t="e">
        <f>F27</f>
        <v>#DIV/0!</v>
      </c>
      <c r="J27" s="515"/>
      <c r="K27" s="762"/>
      <c r="L27" s="766"/>
      <c r="M27" s="513"/>
      <c r="N27" s="513"/>
      <c r="O27" s="765"/>
    </row>
    <row r="28" spans="2:15" ht="14.25" customHeight="1">
      <c r="B28" s="343">
        <f t="shared" si="0"/>
        <v>21</v>
      </c>
      <c r="C28" s="819">
        <v>182.3</v>
      </c>
      <c r="D28" s="774" t="str">
        <f>+'1.5.1b-EDIT Remeasure '!D40</f>
        <v>Non-jurisdictional (SD Gas, NE Gas)</v>
      </c>
      <c r="E28" s="1022" t="s">
        <v>1646</v>
      </c>
      <c r="F28" s="253" t="e">
        <f>'1.5.2a-Tax Change RBAM'!I28</f>
        <v>#DIV/0!</v>
      </c>
      <c r="G28" s="515" t="e">
        <f>F28</f>
        <v>#DIV/0!</v>
      </c>
      <c r="H28" s="515"/>
      <c r="I28" s="515"/>
      <c r="J28" s="515"/>
      <c r="K28" s="762"/>
      <c r="L28" s="766"/>
      <c r="M28" s="513"/>
      <c r="N28" s="513"/>
      <c r="O28" s="514"/>
    </row>
    <row r="29" spans="2:15" ht="15">
      <c r="B29" s="343">
        <f t="shared" si="0"/>
        <v>22</v>
      </c>
      <c r="C29" s="513"/>
      <c r="D29" s="800"/>
      <c r="E29" s="800"/>
      <c r="F29" s="253" t="e">
        <f>'1.5.2a-Tax Change RBAM'!I29</f>
        <v>#DIV/0!</v>
      </c>
      <c r="G29" s="515"/>
      <c r="H29" s="515"/>
      <c r="I29" s="515"/>
      <c r="J29" s="515"/>
      <c r="L29" s="800"/>
      <c r="M29" s="800"/>
      <c r="N29" s="800"/>
      <c r="O29" s="800"/>
    </row>
    <row r="30" spans="2:15" ht="15">
      <c r="B30" s="343">
        <f t="shared" si="0"/>
        <v>23</v>
      </c>
      <c r="C30" s="513"/>
      <c r="D30" s="514"/>
      <c r="E30" s="514"/>
      <c r="F30" s="253" t="e">
        <f>'1.5.2a-Tax Change RBAM'!I30</f>
        <v>#DIV/0!</v>
      </c>
      <c r="G30" s="515"/>
      <c r="H30" s="515"/>
      <c r="I30" s="515"/>
      <c r="J30" s="515"/>
      <c r="K30" s="762"/>
      <c r="L30" s="766"/>
      <c r="M30" s="513"/>
      <c r="N30" s="513"/>
      <c r="O30" s="514"/>
    </row>
    <row r="31" spans="2:15" ht="15">
      <c r="B31" s="343">
        <f t="shared" si="0"/>
        <v>24</v>
      </c>
      <c r="C31" s="513"/>
      <c r="D31" s="514"/>
      <c r="E31" s="514"/>
      <c r="F31" s="253" t="e">
        <f>'1.5.2a-Tax Change RBAM'!I31</f>
        <v>#DIV/0!</v>
      </c>
      <c r="G31" s="515"/>
      <c r="H31" s="515"/>
      <c r="I31" s="515"/>
      <c r="J31" s="515"/>
      <c r="K31" s="762"/>
      <c r="L31" s="766"/>
      <c r="M31" s="513"/>
      <c r="N31" s="513"/>
      <c r="O31" s="514"/>
    </row>
    <row r="32" spans="2:15" ht="15">
      <c r="B32" s="343">
        <f t="shared" si="0"/>
        <v>25</v>
      </c>
      <c r="C32" s="242"/>
      <c r="D32" s="254"/>
      <c r="E32" s="254"/>
      <c r="F32" s="253"/>
      <c r="G32" s="253"/>
      <c r="H32" s="253"/>
      <c r="I32" s="253"/>
      <c r="J32" s="253"/>
      <c r="K32" s="253"/>
      <c r="L32" s="253"/>
      <c r="M32" s="253"/>
      <c r="N32" s="253"/>
      <c r="O32" s="249"/>
    </row>
    <row r="33" spans="2:15" ht="15">
      <c r="B33" s="343">
        <f t="shared" si="0"/>
        <v>26</v>
      </c>
      <c r="C33" s="242"/>
      <c r="D33" s="255" t="s">
        <v>43</v>
      </c>
      <c r="E33" s="255"/>
      <c r="F33" s="253" t="e">
        <f>SUM(F19:F31)</f>
        <v>#DIV/0!</v>
      </c>
      <c r="G33" s="253" t="e">
        <f>SUM(G19:G31)</f>
        <v>#DIV/0!</v>
      </c>
      <c r="H33" s="253">
        <f>SUM(H19:H31)</f>
        <v>0</v>
      </c>
      <c r="I33" s="253" t="e">
        <f>SUM(I19:I31)</f>
        <v>#DIV/0!</v>
      </c>
      <c r="J33" s="253" t="e">
        <f>SUM(J19:J31)</f>
        <v>#DIV/0!</v>
      </c>
      <c r="K33" s="253"/>
      <c r="L33" s="253"/>
      <c r="M33" s="253"/>
      <c r="N33" s="253"/>
      <c r="O33" s="249"/>
    </row>
    <row r="34" spans="2:15" ht="15.75" thickBot="1">
      <c r="B34" s="343">
        <f t="shared" si="0"/>
        <v>27</v>
      </c>
      <c r="C34" s="242"/>
      <c r="D34" s="255" t="s">
        <v>982</v>
      </c>
      <c r="E34" s="255"/>
      <c r="F34" s="253" t="e">
        <f>F14+F33</f>
        <v>#DIV/0!</v>
      </c>
      <c r="G34" s="253"/>
      <c r="H34" s="253"/>
      <c r="I34" s="253"/>
      <c r="J34" s="253"/>
      <c r="K34" s="253"/>
      <c r="L34" s="253"/>
      <c r="M34" s="253"/>
      <c r="N34" s="253"/>
      <c r="O34" s="249"/>
    </row>
    <row r="35" spans="2:15" ht="29.25" thickBot="1">
      <c r="B35" s="343">
        <f t="shared" si="0"/>
        <v>28</v>
      </c>
      <c r="C35" s="242"/>
      <c r="D35" s="1070" t="s">
        <v>1562</v>
      </c>
      <c r="E35" s="769"/>
      <c r="F35" s="663">
        <f>+Inputs!D313</f>
        <v>0</v>
      </c>
      <c r="G35" s="325"/>
      <c r="H35" s="325"/>
      <c r="I35" s="325"/>
      <c r="J35" s="325"/>
      <c r="K35" s="325"/>
      <c r="L35" s="253"/>
      <c r="M35" s="253"/>
      <c r="N35" s="253"/>
      <c r="O35" s="249"/>
    </row>
    <row r="36" spans="2:15" ht="15">
      <c r="B36" s="343">
        <f t="shared" si="0"/>
        <v>29</v>
      </c>
      <c r="C36" s="508"/>
      <c r="D36" s="256" t="s">
        <v>44</v>
      </c>
      <c r="E36" s="256"/>
      <c r="F36" s="253"/>
      <c r="G36" s="564">
        <f>0</f>
        <v>0</v>
      </c>
      <c r="H36" s="564">
        <f>1</f>
        <v>1</v>
      </c>
      <c r="I36" s="564" t="e">
        <f>AppendixA!$H$27</f>
        <v>#DIV/0!</v>
      </c>
      <c r="J36" s="564" t="e">
        <f>AppendixA!$H$16</f>
        <v>#DIV/0!</v>
      </c>
      <c r="K36" s="257"/>
      <c r="L36" s="249"/>
      <c r="M36" s="249"/>
      <c r="N36" s="249"/>
      <c r="O36" s="249"/>
    </row>
    <row r="37" spans="2:15" ht="15">
      <c r="B37" s="343">
        <f t="shared" si="0"/>
        <v>30</v>
      </c>
      <c r="C37" s="242"/>
      <c r="D37" s="255" t="s">
        <v>973</v>
      </c>
      <c r="E37" s="255"/>
      <c r="F37" s="253"/>
      <c r="G37" s="253" t="e">
        <f>G33*G36</f>
        <v>#DIV/0!</v>
      </c>
      <c r="H37" s="253">
        <f>H33*H36</f>
        <v>0</v>
      </c>
      <c r="I37" s="253" t="e">
        <f>I33*I36</f>
        <v>#DIV/0!</v>
      </c>
      <c r="J37" s="253" t="e">
        <f>J33*J36</f>
        <v>#DIV/0!</v>
      </c>
      <c r="K37" s="662" t="e">
        <f>-SUM(G37:J37)</f>
        <v>#DIV/0!</v>
      </c>
      <c r="L37" s="258"/>
      <c r="M37" s="258"/>
      <c r="N37" s="258"/>
      <c r="O37" s="249" t="s">
        <v>1036</v>
      </c>
    </row>
    <row r="38" spans="2:15" ht="15.75" thickBot="1">
      <c r="B38" s="343">
        <f t="shared" si="0"/>
        <v>31</v>
      </c>
      <c r="C38" s="242"/>
      <c r="D38" s="255"/>
      <c r="E38" s="255"/>
      <c r="F38" s="253"/>
      <c r="G38" s="253"/>
      <c r="H38" s="253"/>
      <c r="I38" s="253"/>
      <c r="J38" s="253"/>
      <c r="K38" s="253"/>
      <c r="L38" s="258"/>
      <c r="M38" s="258"/>
      <c r="N38" s="258"/>
      <c r="O38" s="249"/>
    </row>
    <row r="39" spans="2:15" ht="15.75" thickBot="1">
      <c r="B39" s="343">
        <f t="shared" si="0"/>
        <v>32</v>
      </c>
      <c r="C39" s="242"/>
      <c r="D39" s="255" t="s">
        <v>1217</v>
      </c>
      <c r="E39" s="255"/>
      <c r="F39" s="253"/>
      <c r="G39" s="253"/>
      <c r="H39" s="253"/>
      <c r="I39" s="253"/>
      <c r="J39" s="253"/>
      <c r="K39" s="663" t="e">
        <f>K16+K37</f>
        <v>#DIV/0!</v>
      </c>
      <c r="L39" s="258"/>
      <c r="M39" s="258"/>
      <c r="N39" s="258"/>
      <c r="O39" s="249" t="s">
        <v>1036</v>
      </c>
    </row>
    <row r="40" spans="2:15" ht="15">
      <c r="B40" s="343">
        <f t="shared" si="0"/>
        <v>33</v>
      </c>
      <c r="C40" s="242"/>
      <c r="D40" s="255"/>
      <c r="E40" s="255"/>
      <c r="F40" s="253"/>
      <c r="G40" s="253"/>
      <c r="H40" s="253"/>
      <c r="I40" s="253"/>
      <c r="J40" s="253"/>
      <c r="K40" s="253"/>
      <c r="L40" s="258"/>
      <c r="M40" s="258"/>
      <c r="N40" s="258"/>
      <c r="O40" s="249"/>
    </row>
    <row r="41" spans="2:15" ht="15">
      <c r="B41" s="343">
        <f t="shared" si="0"/>
        <v>34</v>
      </c>
      <c r="C41" s="242"/>
      <c r="D41" s="255"/>
      <c r="E41" s="255"/>
      <c r="F41" s="253"/>
      <c r="G41" s="249"/>
      <c r="H41" s="249"/>
      <c r="I41" s="249"/>
      <c r="J41" s="249"/>
      <c r="K41" s="249"/>
      <c r="L41" s="249"/>
      <c r="M41" s="249"/>
      <c r="N41" s="249"/>
      <c r="O41" s="249"/>
    </row>
    <row r="42" spans="2:15" ht="21" customHeight="1">
      <c r="B42" s="343">
        <f t="shared" si="0"/>
        <v>35</v>
      </c>
      <c r="C42" s="819">
        <v>254</v>
      </c>
      <c r="D42" s="774" t="str">
        <f>+'1.5.1b-EDIT Remeasure '!D54</f>
        <v>Accel Depr &amp; Amort. - Protected</v>
      </c>
      <c r="E42" s="1022" t="s">
        <v>1647</v>
      </c>
      <c r="F42" s="253" t="e">
        <f>'1.5.2a-Tax Change RBAM'!I42</f>
        <v>#DIV/0!</v>
      </c>
      <c r="G42" s="515"/>
      <c r="H42" s="515"/>
      <c r="I42" s="515" t="e">
        <f>F42</f>
        <v>#DIV/0!</v>
      </c>
      <c r="J42" s="515"/>
      <c r="K42" s="762"/>
      <c r="L42" s="767"/>
      <c r="M42" s="513"/>
      <c r="N42" s="513"/>
      <c r="O42" s="514"/>
    </row>
    <row r="43" spans="2:15" ht="21" customHeight="1">
      <c r="B43" s="343">
        <f t="shared" si="0"/>
        <v>36</v>
      </c>
      <c r="C43" s="819">
        <v>254</v>
      </c>
      <c r="D43" s="774" t="str">
        <f>+'1.5.1b-EDIT Remeasure '!D55</f>
        <v>Non-jurisdictional (SD Gas, NE Gas) - Protected</v>
      </c>
      <c r="E43" s="1022" t="s">
        <v>1648</v>
      </c>
      <c r="F43" s="253" t="e">
        <f>'1.5.2a-Tax Change RBAM'!I43</f>
        <v>#DIV/0!</v>
      </c>
      <c r="G43" s="515" t="e">
        <f>F43</f>
        <v>#DIV/0!</v>
      </c>
      <c r="H43" s="515"/>
      <c r="I43" s="515"/>
      <c r="J43" s="515"/>
      <c r="K43" s="762"/>
      <c r="L43" s="766"/>
      <c r="M43" s="513"/>
      <c r="N43" s="513"/>
      <c r="O43" s="514"/>
    </row>
    <row r="44" spans="2:15" ht="15">
      <c r="B44" s="343">
        <f t="shared" si="0"/>
        <v>37</v>
      </c>
      <c r="C44" s="513"/>
      <c r="D44" s="514"/>
      <c r="E44" s="514"/>
      <c r="F44" s="253" t="e">
        <f>'1.5.2a-Tax Change RBAM'!I44</f>
        <v>#DIV/0!</v>
      </c>
      <c r="G44" s="515"/>
      <c r="H44" s="515"/>
      <c r="I44" s="515"/>
      <c r="J44" s="515"/>
      <c r="K44" s="762"/>
      <c r="L44" s="767"/>
      <c r="M44" s="513"/>
      <c r="N44" s="513"/>
      <c r="O44" s="514"/>
    </row>
    <row r="45" spans="2:15" ht="15">
      <c r="B45" s="343">
        <f t="shared" si="0"/>
        <v>38</v>
      </c>
      <c r="C45" s="513"/>
      <c r="D45" s="514"/>
      <c r="E45" s="514"/>
      <c r="F45" s="253" t="e">
        <f>'1.5.2a-Tax Change RBAM'!I45</f>
        <v>#DIV/0!</v>
      </c>
      <c r="G45" s="515"/>
      <c r="H45" s="515"/>
      <c r="I45" s="515"/>
      <c r="J45" s="515"/>
      <c r="K45" s="762"/>
      <c r="L45" s="767"/>
      <c r="M45" s="513"/>
      <c r="N45" s="513"/>
      <c r="O45" s="514"/>
    </row>
    <row r="46" spans="2:15" ht="15">
      <c r="B46" s="343">
        <f t="shared" si="0"/>
        <v>39</v>
      </c>
      <c r="C46" s="513"/>
      <c r="D46" s="514"/>
      <c r="E46" s="514"/>
      <c r="F46" s="253" t="e">
        <f>'1.5.2a-Tax Change RBAM'!I46</f>
        <v>#DIV/0!</v>
      </c>
      <c r="G46" s="515"/>
      <c r="H46" s="515"/>
      <c r="I46" s="515"/>
      <c r="J46" s="515"/>
      <c r="K46" s="762"/>
      <c r="L46" s="767"/>
      <c r="M46" s="513"/>
      <c r="N46" s="513"/>
      <c r="O46" s="514"/>
    </row>
    <row r="47" spans="2:15" ht="15">
      <c r="B47" s="343">
        <f t="shared" si="0"/>
        <v>40</v>
      </c>
      <c r="C47" s="506"/>
      <c r="D47" s="249"/>
      <c r="E47" s="249"/>
      <c r="F47" s="253"/>
      <c r="G47" s="253"/>
      <c r="H47" s="253"/>
      <c r="I47" s="253"/>
      <c r="J47" s="253"/>
      <c r="K47" s="253"/>
      <c r="L47" s="253"/>
      <c r="M47" s="253"/>
      <c r="N47" s="253"/>
      <c r="O47" s="260"/>
    </row>
    <row r="48" spans="2:15" ht="15">
      <c r="B48" s="343">
        <f t="shared" si="0"/>
        <v>41</v>
      </c>
      <c r="C48" s="506"/>
      <c r="D48" s="261" t="s">
        <v>505</v>
      </c>
      <c r="E48" s="261"/>
      <c r="F48" s="253" t="e">
        <f>SUM(F42:F46)</f>
        <v>#DIV/0!</v>
      </c>
      <c r="G48" s="253" t="e">
        <f>SUM(G42:G46)</f>
        <v>#DIV/0!</v>
      </c>
      <c r="H48" s="253">
        <f>SUM(H42:H46)</f>
        <v>0</v>
      </c>
      <c r="I48" s="253" t="e">
        <f>SUM(I42:I46)</f>
        <v>#DIV/0!</v>
      </c>
      <c r="J48" s="253">
        <f>SUM(J42:J46)</f>
        <v>0</v>
      </c>
      <c r="K48" s="253"/>
      <c r="L48" s="253"/>
      <c r="M48" s="253"/>
      <c r="N48" s="253"/>
      <c r="O48" s="260"/>
    </row>
    <row r="49" spans="2:15" ht="15">
      <c r="B49" s="343">
        <f t="shared" si="0"/>
        <v>42</v>
      </c>
      <c r="C49" s="506"/>
      <c r="D49" s="256" t="s">
        <v>44</v>
      </c>
      <c r="E49" s="256"/>
      <c r="F49" s="253"/>
      <c r="G49" s="564">
        <f>G36</f>
        <v>0</v>
      </c>
      <c r="H49" s="564">
        <f>H36</f>
        <v>1</v>
      </c>
      <c r="I49" s="564" t="e">
        <f>AppendixA!$H$27</f>
        <v>#DIV/0!</v>
      </c>
      <c r="J49" s="564" t="e">
        <f>AppendixA!$H$16</f>
        <v>#DIV/0!</v>
      </c>
      <c r="K49" s="257"/>
      <c r="L49" s="249"/>
      <c r="M49" s="249"/>
      <c r="N49" s="249"/>
      <c r="O49" s="260"/>
    </row>
    <row r="50" spans="2:15" ht="15">
      <c r="B50" s="343">
        <f t="shared" si="0"/>
        <v>43</v>
      </c>
      <c r="C50" s="509"/>
      <c r="D50" s="255" t="s">
        <v>971</v>
      </c>
      <c r="E50" s="255"/>
      <c r="F50" s="253"/>
      <c r="G50" s="253" t="e">
        <f>G48*G49</f>
        <v>#DIV/0!</v>
      </c>
      <c r="H50" s="253">
        <f>H48*H49</f>
        <v>0</v>
      </c>
      <c r="I50" s="253" t="e">
        <f>I48*I49</f>
        <v>#DIV/0!</v>
      </c>
      <c r="J50" s="253" t="e">
        <f>J48*J49</f>
        <v>#DIV/0!</v>
      </c>
      <c r="K50" s="662" t="e">
        <f>-SUM(G50:J50)</f>
        <v>#DIV/0!</v>
      </c>
      <c r="L50" s="258"/>
      <c r="M50" s="258"/>
      <c r="N50" s="258"/>
      <c r="O50" s="249" t="s">
        <v>1036</v>
      </c>
    </row>
    <row r="51" spans="2:15" ht="15">
      <c r="B51" s="343">
        <f t="shared" si="0"/>
        <v>44</v>
      </c>
      <c r="C51" s="509"/>
      <c r="D51" s="255"/>
      <c r="E51" s="255"/>
      <c r="F51" s="253"/>
      <c r="G51" s="253"/>
      <c r="H51" s="253"/>
      <c r="I51" s="253"/>
      <c r="J51" s="253"/>
      <c r="K51" s="253"/>
      <c r="L51" s="258"/>
      <c r="M51" s="258"/>
      <c r="N51" s="258"/>
      <c r="O51" s="249"/>
    </row>
    <row r="52" spans="2:15" ht="15">
      <c r="B52" s="343">
        <f t="shared" si="0"/>
        <v>45</v>
      </c>
      <c r="C52" s="509"/>
      <c r="D52" s="255"/>
      <c r="E52" s="255"/>
      <c r="F52" s="253"/>
      <c r="G52" s="253"/>
      <c r="H52" s="253"/>
      <c r="I52" s="253"/>
      <c r="J52" s="253"/>
      <c r="K52" s="253"/>
      <c r="L52" s="258"/>
      <c r="M52" s="258"/>
      <c r="N52" s="258"/>
      <c r="O52" s="249"/>
    </row>
    <row r="53" spans="2:15" ht="15">
      <c r="B53" s="343">
        <f t="shared" si="0"/>
        <v>46</v>
      </c>
      <c r="C53" s="510"/>
      <c r="D53" s="255"/>
      <c r="E53" s="255"/>
      <c r="F53" s="253"/>
      <c r="G53" s="253"/>
      <c r="H53" s="253"/>
      <c r="I53" s="253"/>
      <c r="J53" s="253"/>
      <c r="K53" s="253"/>
      <c r="L53" s="258"/>
      <c r="M53" s="258"/>
      <c r="N53" s="258"/>
      <c r="O53" s="249"/>
    </row>
    <row r="54" spans="2:15" ht="14.25" customHeight="1">
      <c r="B54" s="343">
        <f t="shared" si="0"/>
        <v>47</v>
      </c>
      <c r="C54" s="819">
        <v>254</v>
      </c>
      <c r="D54" s="774" t="str">
        <f>+'1.5.1b-EDIT Remeasure '!D66</f>
        <v>Accel Depr &amp; Amort. - Unprotected (282)</v>
      </c>
      <c r="E54" s="1022" t="s">
        <v>1649</v>
      </c>
      <c r="F54" s="253" t="e">
        <f>'1.5.2a-Tax Change RBAM'!I54</f>
        <v>#DIV/0!</v>
      </c>
      <c r="G54" s="515"/>
      <c r="H54" s="515"/>
      <c r="I54" s="515" t="e">
        <f>F54</f>
        <v>#DIV/0!</v>
      </c>
      <c r="J54" s="515"/>
      <c r="K54" s="762"/>
      <c r="L54" s="767"/>
      <c r="M54" s="513"/>
      <c r="N54" s="513"/>
      <c r="O54" s="514"/>
    </row>
    <row r="55" spans="2:15" ht="14.25" customHeight="1">
      <c r="B55" s="343">
        <f t="shared" si="0"/>
        <v>48</v>
      </c>
      <c r="C55" s="819">
        <v>254</v>
      </c>
      <c r="D55" s="774" t="str">
        <f>+'1.5.1b-EDIT Remeasure '!D67</f>
        <v>Non-jurisdictional (SD Gas, NE Gas) - Unprotected (282)</v>
      </c>
      <c r="E55" s="1022" t="s">
        <v>1650</v>
      </c>
      <c r="F55" s="253" t="e">
        <f>'1.5.2a-Tax Change RBAM'!I55</f>
        <v>#DIV/0!</v>
      </c>
      <c r="G55" s="515" t="e">
        <f>+F55</f>
        <v>#DIV/0!</v>
      </c>
      <c r="H55" s="515"/>
      <c r="I55" s="515"/>
      <c r="J55" s="515"/>
      <c r="K55" s="762"/>
      <c r="L55" s="767"/>
      <c r="M55" s="513"/>
      <c r="N55" s="513"/>
      <c r="O55" s="514"/>
    </row>
    <row r="56" spans="2:15" ht="14.25" customHeight="1">
      <c r="B56" s="343">
        <f t="shared" si="0"/>
        <v>49</v>
      </c>
      <c r="C56" s="819">
        <v>254</v>
      </c>
      <c r="D56" s="774" t="str">
        <f>+'1.5.1b-EDIT Remeasure '!D68</f>
        <v>Regulatory Assets - Unprotected (283)</v>
      </c>
      <c r="E56" s="1022" t="s">
        <v>1651</v>
      </c>
      <c r="F56" s="253" t="e">
        <f>'1.5.2a-Tax Change RBAM'!I56</f>
        <v>#DIV/0!</v>
      </c>
      <c r="G56" s="515" t="e">
        <f>F56</f>
        <v>#DIV/0!</v>
      </c>
      <c r="H56" s="515"/>
      <c r="I56" s="515"/>
      <c r="J56" s="515"/>
      <c r="K56" s="762"/>
      <c r="L56" s="766"/>
      <c r="M56" s="513"/>
      <c r="N56" s="513"/>
      <c r="O56" s="514"/>
    </row>
    <row r="57" spans="2:15" ht="14.25" customHeight="1">
      <c r="B57" s="343">
        <f t="shared" si="0"/>
        <v>50</v>
      </c>
      <c r="C57" s="819">
        <v>254</v>
      </c>
      <c r="D57" s="774" t="str">
        <f>+'1.5.1b-EDIT Remeasure '!D69</f>
        <v>Non-jurisdictional (SD Gas, NE Gas) - Unprotected (283)</v>
      </c>
      <c r="E57" s="1022" t="s">
        <v>1652</v>
      </c>
      <c r="F57" s="253" t="e">
        <f>'1.5.2a-Tax Change RBAM'!I57</f>
        <v>#DIV/0!</v>
      </c>
      <c r="G57" s="515" t="e">
        <f>F57</f>
        <v>#DIV/0!</v>
      </c>
      <c r="H57" s="515"/>
      <c r="I57" s="515"/>
      <c r="J57" s="515"/>
      <c r="K57" s="762"/>
      <c r="L57" s="766"/>
      <c r="M57" s="513"/>
      <c r="N57" s="513"/>
      <c r="O57" s="514"/>
    </row>
    <row r="58" spans="2:15" ht="14.25" customHeight="1">
      <c r="B58" s="343">
        <f t="shared" si="0"/>
        <v>51</v>
      </c>
      <c r="C58" s="513"/>
      <c r="D58" s="514"/>
      <c r="E58" s="514"/>
      <c r="F58" s="253" t="e">
        <f>'1.5.2a-Tax Change RBAM'!I58</f>
        <v>#DIV/0!</v>
      </c>
      <c r="G58" s="515" t="e">
        <f>F58</f>
        <v>#DIV/0!</v>
      </c>
      <c r="H58" s="515"/>
      <c r="I58" s="515"/>
      <c r="J58" s="515"/>
      <c r="K58" s="762"/>
      <c r="L58" s="766"/>
      <c r="M58" s="513"/>
      <c r="N58" s="513"/>
      <c r="O58" s="514"/>
    </row>
    <row r="59" spans="2:15" ht="15">
      <c r="B59" s="343">
        <f t="shared" si="0"/>
        <v>52</v>
      </c>
      <c r="C59" s="513"/>
      <c r="D59" s="514"/>
      <c r="E59" s="514"/>
      <c r="F59" s="253" t="e">
        <f>'1.5.2a-Tax Change RBAM'!I59</f>
        <v>#DIV/0!</v>
      </c>
      <c r="G59" s="515"/>
      <c r="H59" s="515"/>
      <c r="I59" s="515"/>
      <c r="J59" s="515"/>
      <c r="K59" s="762"/>
      <c r="L59" s="766"/>
      <c r="M59" s="513"/>
      <c r="N59" s="513"/>
      <c r="O59" s="514"/>
    </row>
    <row r="60" spans="2:15" ht="15">
      <c r="B60" s="343">
        <f t="shared" si="0"/>
        <v>53</v>
      </c>
      <c r="C60" s="513"/>
      <c r="D60" s="514"/>
      <c r="E60" s="514"/>
      <c r="F60" s="253" t="e">
        <f>'1.5.2a-Tax Change RBAM'!I60</f>
        <v>#DIV/0!</v>
      </c>
      <c r="G60" s="515"/>
      <c r="H60" s="515"/>
      <c r="I60" s="515"/>
      <c r="J60" s="515"/>
      <c r="K60" s="762"/>
      <c r="L60" s="766"/>
      <c r="M60" s="513"/>
      <c r="N60" s="513"/>
      <c r="O60" s="514"/>
    </row>
    <row r="61" spans="2:15" ht="15">
      <c r="B61" s="343">
        <f t="shared" si="0"/>
        <v>54</v>
      </c>
      <c r="C61" s="252"/>
      <c r="D61" s="249"/>
      <c r="E61" s="249"/>
      <c r="F61" s="253"/>
      <c r="G61" s="253"/>
      <c r="H61" s="253"/>
      <c r="I61" s="253"/>
      <c r="J61" s="253"/>
      <c r="K61" s="253"/>
      <c r="L61" s="253"/>
      <c r="M61" s="253"/>
      <c r="N61" s="253"/>
      <c r="O61" s="249"/>
    </row>
    <row r="62" spans="2:15" ht="15">
      <c r="B62" s="343">
        <f t="shared" si="0"/>
        <v>55</v>
      </c>
      <c r="C62" s="252"/>
      <c r="D62" s="255" t="s">
        <v>505</v>
      </c>
      <c r="E62" s="255"/>
      <c r="F62" s="253" t="e">
        <f>SUM(F54:F60)</f>
        <v>#DIV/0!</v>
      </c>
      <c r="G62" s="253" t="e">
        <f>SUM(G54:G60)</f>
        <v>#DIV/0!</v>
      </c>
      <c r="H62" s="253">
        <f>SUM(H54:H60)</f>
        <v>0</v>
      </c>
      <c r="I62" s="253" t="e">
        <f>SUM(I54:I60)</f>
        <v>#DIV/0!</v>
      </c>
      <c r="J62" s="253">
        <f>SUM(J54:J60)</f>
        <v>0</v>
      </c>
      <c r="K62" s="253"/>
      <c r="L62" s="253"/>
      <c r="M62" s="253"/>
      <c r="N62" s="253"/>
      <c r="O62" s="249"/>
    </row>
    <row r="63" spans="2:15" ht="15.75" thickBot="1">
      <c r="B63" s="343">
        <f t="shared" si="0"/>
        <v>56</v>
      </c>
      <c r="C63" s="252"/>
      <c r="D63" s="255" t="s">
        <v>981</v>
      </c>
      <c r="E63" s="255"/>
      <c r="F63" s="253" t="e">
        <f>F48+F62</f>
        <v>#DIV/0!</v>
      </c>
      <c r="G63" s="253"/>
      <c r="H63" s="253"/>
      <c r="I63" s="253"/>
      <c r="J63" s="253"/>
      <c r="K63" s="253"/>
      <c r="L63" s="253"/>
      <c r="M63" s="253"/>
      <c r="N63" s="253"/>
      <c r="O63" s="249"/>
    </row>
    <row r="64" spans="2:15" ht="29.25" thickBot="1">
      <c r="B64" s="343">
        <f t="shared" si="0"/>
        <v>57</v>
      </c>
      <c r="C64" s="252"/>
      <c r="D64" s="1070" t="s">
        <v>1563</v>
      </c>
      <c r="E64" s="769"/>
      <c r="F64" s="663">
        <f>+Inputs!D314</f>
        <v>0</v>
      </c>
      <c r="G64" s="325"/>
      <c r="H64" s="325"/>
      <c r="I64" s="325"/>
      <c r="J64" s="325"/>
      <c r="K64" s="325"/>
      <c r="L64" s="253"/>
      <c r="M64" s="253"/>
      <c r="N64" s="253"/>
      <c r="O64" s="521"/>
    </row>
    <row r="65" spans="2:15" ht="15">
      <c r="B65" s="343">
        <f t="shared" si="0"/>
        <v>58</v>
      </c>
      <c r="C65" s="252"/>
      <c r="D65" s="256" t="s">
        <v>44</v>
      </c>
      <c r="E65" s="256"/>
      <c r="F65" s="253"/>
      <c r="G65" s="564">
        <f>G49</f>
        <v>0</v>
      </c>
      <c r="H65" s="564">
        <f>H36</f>
        <v>1</v>
      </c>
      <c r="I65" s="564" t="e">
        <f>AppendixA!$H$27</f>
        <v>#DIV/0!</v>
      </c>
      <c r="J65" s="564" t="e">
        <f>AppendixA!$H$16</f>
        <v>#DIV/0!</v>
      </c>
      <c r="K65" s="257"/>
      <c r="L65" s="249"/>
      <c r="M65" s="249"/>
      <c r="N65" s="249"/>
      <c r="O65" s="249"/>
    </row>
    <row r="66" spans="2:15" ht="15">
      <c r="B66" s="343">
        <f t="shared" si="0"/>
        <v>59</v>
      </c>
      <c r="C66" s="242"/>
      <c r="D66" s="255" t="s">
        <v>972</v>
      </c>
      <c r="E66" s="255"/>
      <c r="F66" s="253"/>
      <c r="G66" s="253" t="e">
        <f>G62*G65</f>
        <v>#DIV/0!</v>
      </c>
      <c r="H66" s="253">
        <f>H62*H65</f>
        <v>0</v>
      </c>
      <c r="I66" s="253" t="e">
        <f>I62*I65</f>
        <v>#DIV/0!</v>
      </c>
      <c r="J66" s="253" t="e">
        <f>J62*J65</f>
        <v>#DIV/0!</v>
      </c>
      <c r="K66" s="662" t="e">
        <f>-SUM(G66:J66)</f>
        <v>#DIV/0!</v>
      </c>
      <c r="L66" s="761"/>
      <c r="M66" s="761"/>
      <c r="N66" s="761"/>
      <c r="O66" s="249" t="s">
        <v>1036</v>
      </c>
    </row>
    <row r="67" spans="2:15" ht="15.75" thickBot="1">
      <c r="B67" s="343">
        <f t="shared" si="0"/>
        <v>60</v>
      </c>
      <c r="C67" s="242"/>
      <c r="D67" s="255"/>
      <c r="E67" s="255"/>
      <c r="F67" s="253"/>
      <c r="G67" s="253"/>
      <c r="H67" s="253"/>
      <c r="I67" s="253"/>
      <c r="J67" s="253"/>
      <c r="K67" s="253"/>
      <c r="L67" s="258"/>
      <c r="M67" s="258"/>
      <c r="N67" s="258"/>
      <c r="O67" s="249"/>
    </row>
    <row r="68" spans="2:15" ht="15.75" thickBot="1">
      <c r="B68" s="343">
        <f t="shared" si="0"/>
        <v>61</v>
      </c>
      <c r="D68" s="255" t="s">
        <v>1218</v>
      </c>
      <c r="E68" s="255"/>
      <c r="F68" s="253"/>
      <c r="G68" s="253"/>
      <c r="H68" s="253"/>
      <c r="I68" s="253"/>
      <c r="J68" s="253"/>
      <c r="K68" s="663" t="e">
        <f>+K50+K66</f>
        <v>#DIV/0!</v>
      </c>
      <c r="L68" s="258"/>
      <c r="M68" s="258"/>
      <c r="N68" s="258"/>
      <c r="O68" s="249" t="s">
        <v>1036</v>
      </c>
    </row>
    <row r="69" spans="2:15" ht="15">
      <c r="B69" s="343">
        <f t="shared" si="0"/>
        <v>62</v>
      </c>
      <c r="D69" s="255"/>
      <c r="E69" s="255"/>
      <c r="F69" s="253"/>
      <c r="G69" s="253"/>
      <c r="H69" s="253"/>
      <c r="I69" s="253"/>
      <c r="J69" s="253"/>
      <c r="K69" s="253"/>
      <c r="L69" s="258"/>
      <c r="M69" s="258"/>
      <c r="N69" s="258"/>
      <c r="O69" s="249"/>
    </row>
    <row r="70" spans="2:15" ht="15" customHeight="1">
      <c r="B70" s="343">
        <f t="shared" si="0"/>
        <v>63</v>
      </c>
      <c r="D70" s="824" t="s">
        <v>1040</v>
      </c>
      <c r="E70" s="824"/>
      <c r="F70" s="824"/>
      <c r="G70" s="824"/>
      <c r="H70" s="824"/>
      <c r="I70" s="824"/>
      <c r="J70" s="825"/>
      <c r="K70" s="825"/>
      <c r="L70" s="826"/>
      <c r="M70" s="826"/>
      <c r="N70" s="355"/>
      <c r="O70" s="356"/>
    </row>
    <row r="71" spans="2:15" ht="15">
      <c r="B71" s="343">
        <f t="shared" si="0"/>
        <v>64</v>
      </c>
      <c r="D71" s="827" t="s">
        <v>1041</v>
      </c>
      <c r="E71" s="827"/>
      <c r="F71" s="827"/>
      <c r="G71" s="827"/>
      <c r="H71" s="827"/>
      <c r="I71" s="827"/>
      <c r="J71" s="825"/>
      <c r="K71" s="825"/>
      <c r="L71" s="826"/>
      <c r="M71" s="826"/>
      <c r="N71" s="355"/>
      <c r="O71" s="356"/>
    </row>
    <row r="72" spans="2:15" ht="15" customHeight="1">
      <c r="B72" s="343">
        <f t="shared" si="0"/>
        <v>65</v>
      </c>
      <c r="D72" s="821" t="s">
        <v>1229</v>
      </c>
      <c r="E72" s="821"/>
      <c r="F72" s="821"/>
      <c r="G72" s="821"/>
      <c r="H72" s="821"/>
      <c r="I72" s="821"/>
      <c r="J72" s="822"/>
      <c r="K72" s="822"/>
      <c r="L72" s="823"/>
      <c r="M72" s="823"/>
      <c r="N72" s="359"/>
      <c r="O72" s="356"/>
    </row>
    <row r="73" spans="2:15" s="1" customFormat="1" ht="15" customHeight="1">
      <c r="B73" s="343"/>
      <c r="C73" s="82"/>
      <c r="D73" s="795"/>
      <c r="E73" s="795"/>
      <c r="F73" s="795"/>
      <c r="G73" s="795"/>
      <c r="H73" s="795"/>
      <c r="I73" s="795"/>
      <c r="J73" s="356"/>
      <c r="K73" s="356"/>
      <c r="L73" s="359"/>
      <c r="M73" s="359"/>
      <c r="N73" s="359"/>
      <c r="O73" s="356"/>
    </row>
    <row r="74" spans="2:15" ht="15">
      <c r="B74" s="1117" t="s">
        <v>1437</v>
      </c>
      <c r="C74" s="1117"/>
      <c r="D74" s="1117"/>
      <c r="E74" s="1117"/>
      <c r="F74" s="1117"/>
      <c r="G74" s="1117"/>
      <c r="H74" s="1117"/>
      <c r="I74" s="1117"/>
      <c r="J74" s="1117"/>
      <c r="K74" s="1117"/>
      <c r="L74" s="1117"/>
      <c r="M74" s="1117"/>
      <c r="N74" s="1117"/>
      <c r="O74" s="1117"/>
    </row>
    <row r="75" spans="2:15" ht="15">
      <c r="B75" s="1112" t="s">
        <v>517</v>
      </c>
      <c r="C75" s="1112"/>
      <c r="D75" s="1112"/>
      <c r="E75" s="1112"/>
      <c r="F75" s="1112"/>
      <c r="G75" s="1112"/>
      <c r="H75" s="1112"/>
      <c r="I75" s="1112"/>
      <c r="J75" s="1112"/>
      <c r="K75" s="1112"/>
      <c r="L75" s="1112"/>
      <c r="M75" s="1112"/>
      <c r="N75" s="1112"/>
      <c r="O75" s="1112"/>
    </row>
  </sheetData>
  <sheetProtection/>
  <mergeCells count="14">
    <mergeCell ref="B74:O74"/>
    <mergeCell ref="B75:O75"/>
    <mergeCell ref="B1:O1"/>
    <mergeCell ref="B2:O2"/>
    <mergeCell ref="F5:F7"/>
    <mergeCell ref="G5:G7"/>
    <mergeCell ref="H5:H7"/>
    <mergeCell ref="I5:I7"/>
    <mergeCell ref="J5:J7"/>
    <mergeCell ref="K5:K7"/>
    <mergeCell ref="L5:L7"/>
    <mergeCell ref="M5:M7"/>
    <mergeCell ref="N5:N7"/>
    <mergeCell ref="O5:O7"/>
  </mergeCells>
  <printOptions horizontalCentered="1"/>
  <pageMargins left="0.7" right="0.7" top="0.75" bottom="0.75" header="0.3" footer="0.3"/>
  <pageSetup fitToHeight="1" fitToWidth="1" horizontalDpi="600" verticalDpi="600" orientation="landscape" scale="43" r:id="rId1"/>
  <headerFooter>
    <oddHeader>&amp;CADDENDUM 27 TO ATTACHMENT H, Page &amp;P of &amp;N
NorthWestern Corporation (South Dakota)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S73"/>
  <sheetViews>
    <sheetView zoomScale="75" zoomScaleNormal="75" zoomScaleSheetLayoutView="80" zoomScalePageLayoutView="0" workbookViewId="0" topLeftCell="A1">
      <selection activeCell="F51" sqref="F51"/>
    </sheetView>
  </sheetViews>
  <sheetFormatPr defaultColWidth="9.140625" defaultRowHeight="12.75"/>
  <cols>
    <col min="1" max="1" width="4.7109375" style="95" customWidth="1"/>
    <col min="2" max="2" width="5.7109375" style="95" customWidth="1"/>
    <col min="3" max="3" width="63.7109375" style="95" customWidth="1"/>
    <col min="4" max="4" width="3.140625" style="95" customWidth="1"/>
    <col min="5" max="5" width="16.7109375" style="135" customWidth="1"/>
    <col min="6" max="6" width="12.7109375" style="95" customWidth="1"/>
    <col min="7" max="7" width="12.00390625" style="95" bestFit="1" customWidth="1"/>
    <col min="8" max="16384" width="9.140625" style="95" customWidth="1"/>
  </cols>
  <sheetData>
    <row r="1" spans="1:8" ht="18">
      <c r="A1" s="1140"/>
      <c r="B1" s="1140"/>
      <c r="C1" s="1140"/>
      <c r="D1" s="1140"/>
      <c r="E1" s="1140"/>
      <c r="F1" s="1140"/>
      <c r="G1" s="1140"/>
      <c r="H1" s="1141"/>
    </row>
    <row r="2" spans="1:11" s="66" customFormat="1" ht="20.25">
      <c r="A2" s="47"/>
      <c r="C2" s="116"/>
      <c r="D2" s="95"/>
      <c r="E2" s="135"/>
      <c r="F2" s="95"/>
      <c r="G2" s="49"/>
      <c r="H2" s="49"/>
      <c r="I2" s="49"/>
      <c r="J2" s="49"/>
      <c r="K2" s="45"/>
    </row>
    <row r="3" spans="1:8" s="66" customFormat="1" ht="18" customHeight="1">
      <c r="A3" s="1142" t="s">
        <v>570</v>
      </c>
      <c r="B3" s="1143"/>
      <c r="C3" s="1143"/>
      <c r="D3" s="1143"/>
      <c r="E3" s="1143"/>
      <c r="F3" s="1144"/>
      <c r="G3" s="1144"/>
      <c r="H3" s="1144"/>
    </row>
    <row r="4" spans="1:8" s="66" customFormat="1" ht="18" customHeight="1">
      <c r="A4" s="1145" t="str">
        <f>Inputs!B2</f>
        <v>(For Rate Year Beginning April 1, 20xx, Based on December 31, 20xx Data)</v>
      </c>
      <c r="B4" s="1145"/>
      <c r="C4" s="1145"/>
      <c r="D4" s="1145"/>
      <c r="E4" s="1145"/>
      <c r="F4" s="1145"/>
      <c r="G4" s="1145"/>
      <c r="H4" s="1145"/>
    </row>
    <row r="5" spans="1:4" ht="12.75">
      <c r="A5" s="66"/>
      <c r="B5" s="66"/>
      <c r="C5" s="66"/>
      <c r="D5" s="48"/>
    </row>
    <row r="6" spans="1:7" ht="12.75">
      <c r="A6" s="66"/>
      <c r="B6" s="66"/>
      <c r="C6" s="66"/>
      <c r="D6" s="48"/>
      <c r="E6" s="151" t="s">
        <v>182</v>
      </c>
      <c r="F6" s="151" t="s">
        <v>183</v>
      </c>
      <c r="G6" s="151" t="s">
        <v>184</v>
      </c>
    </row>
    <row r="8" spans="1:8" s="66" customFormat="1" ht="12.75">
      <c r="A8" s="95"/>
      <c r="B8" s="95"/>
      <c r="C8" s="95"/>
      <c r="D8" s="73"/>
      <c r="E8" s="73" t="s">
        <v>185</v>
      </c>
      <c r="F8" s="73"/>
      <c r="G8" s="73" t="s">
        <v>404</v>
      </c>
      <c r="H8" s="73"/>
    </row>
    <row r="9" spans="1:8" s="66" customFormat="1" ht="12.75">
      <c r="A9" s="347" t="s">
        <v>104</v>
      </c>
      <c r="B9" s="104"/>
      <c r="D9" s="73"/>
      <c r="E9" s="73" t="s">
        <v>403</v>
      </c>
      <c r="F9" s="73" t="s">
        <v>145</v>
      </c>
      <c r="G9" s="73" t="s">
        <v>405</v>
      </c>
      <c r="H9" s="73"/>
    </row>
    <row r="10" spans="1:8" s="66" customFormat="1" ht="12.75">
      <c r="A10" s="104"/>
      <c r="B10" s="104"/>
      <c r="D10" s="73"/>
      <c r="E10" s="136"/>
      <c r="F10" s="73"/>
      <c r="G10" s="73"/>
      <c r="H10" s="73"/>
    </row>
    <row r="11" spans="1:8" s="66" customFormat="1" ht="12.75">
      <c r="A11" s="104"/>
      <c r="B11" s="864"/>
      <c r="D11" s="73"/>
      <c r="E11" s="136"/>
      <c r="F11" s="73"/>
      <c r="G11" s="73"/>
      <c r="H11" s="73"/>
    </row>
    <row r="12" spans="1:8" s="66" customFormat="1" ht="12.75">
      <c r="A12" s="104"/>
      <c r="B12" s="864"/>
      <c r="C12" s="352" t="s">
        <v>603</v>
      </c>
      <c r="D12" s="73"/>
      <c r="E12" s="136"/>
      <c r="F12" s="73"/>
      <c r="G12" s="73"/>
      <c r="H12" s="73"/>
    </row>
    <row r="13" spans="2:8" s="66" customFormat="1" ht="13.5" customHeight="1">
      <c r="B13" s="772"/>
      <c r="D13" s="73"/>
      <c r="E13" s="136"/>
      <c r="F13" s="1146" t="s">
        <v>444</v>
      </c>
      <c r="G13" s="73"/>
      <c r="H13" s="81"/>
    </row>
    <row r="14" spans="1:9" s="66" customFormat="1" ht="13.5" customHeight="1">
      <c r="A14" s="137"/>
      <c r="B14" s="347" t="s">
        <v>103</v>
      </c>
      <c r="C14" s="876"/>
      <c r="D14" s="73"/>
      <c r="E14" s="138"/>
      <c r="F14" s="1147"/>
      <c r="G14" s="73"/>
      <c r="H14" s="112"/>
      <c r="I14" s="45"/>
    </row>
    <row r="15" spans="1:9" s="66" customFormat="1" ht="12.75">
      <c r="A15" s="137"/>
      <c r="B15" s="876"/>
      <c r="C15" s="876"/>
      <c r="D15" s="73"/>
      <c r="E15" s="138"/>
      <c r="F15" s="73"/>
      <c r="G15" s="73"/>
      <c r="H15" s="323"/>
      <c r="I15" s="45"/>
    </row>
    <row r="16" spans="1:10" s="66" customFormat="1" ht="12.75" customHeight="1">
      <c r="A16" s="137">
        <v>1</v>
      </c>
      <c r="B16" s="876" t="s">
        <v>16</v>
      </c>
      <c r="C16" s="895"/>
      <c r="D16" s="139"/>
      <c r="E16" s="146">
        <f>+Inputs!D76+Inputs!D77+Inputs!D78</f>
        <v>0</v>
      </c>
      <c r="F16" s="140"/>
      <c r="G16" s="45"/>
      <c r="H16" s="139"/>
      <c r="I16" s="45"/>
      <c r="J16" s="45"/>
    </row>
    <row r="17" spans="1:10" s="66" customFormat="1" ht="12.75" customHeight="1">
      <c r="A17" s="137"/>
      <c r="B17" s="1151" t="s">
        <v>702</v>
      </c>
      <c r="C17" s="1151"/>
      <c r="D17" s="139"/>
      <c r="E17" s="146"/>
      <c r="F17" s="140"/>
      <c r="G17" s="45"/>
      <c r="H17" s="139"/>
      <c r="I17" s="45"/>
      <c r="J17" s="45"/>
    </row>
    <row r="18" spans="1:10" s="66" customFormat="1" ht="12.75" customHeight="1">
      <c r="A18" s="137"/>
      <c r="B18" s="1151"/>
      <c r="C18" s="1151"/>
      <c r="D18" s="139"/>
      <c r="E18" s="146"/>
      <c r="F18" s="140"/>
      <c r="G18" s="45"/>
      <c r="H18" s="139"/>
      <c r="I18" s="45"/>
      <c r="J18" s="45"/>
    </row>
    <row r="19" spans="1:10" s="66" customFormat="1" ht="12.75" customHeight="1">
      <c r="A19" s="137">
        <v>2</v>
      </c>
      <c r="B19" s="876"/>
      <c r="C19" s="876"/>
      <c r="F19" s="140"/>
      <c r="G19" s="45"/>
      <c r="H19" s="139"/>
      <c r="I19" s="45"/>
      <c r="J19" s="45"/>
    </row>
    <row r="20" spans="1:10" s="66" customFormat="1" ht="12.75" customHeight="1">
      <c r="A20" s="137"/>
      <c r="B20" s="876"/>
      <c r="C20" s="876"/>
      <c r="F20" s="140"/>
      <c r="G20" s="45"/>
      <c r="H20" s="139"/>
      <c r="I20" s="45"/>
      <c r="J20" s="45"/>
    </row>
    <row r="21" spans="1:10" s="66" customFormat="1" ht="12.75" customHeight="1">
      <c r="A21" s="137">
        <v>3</v>
      </c>
      <c r="B21" s="876" t="s">
        <v>703</v>
      </c>
      <c r="C21" s="876"/>
      <c r="E21" s="447">
        <f>Inputs!D82</f>
        <v>0</v>
      </c>
      <c r="F21" s="140"/>
      <c r="G21" s="45"/>
      <c r="H21" s="112"/>
      <c r="I21" s="45"/>
      <c r="J21" s="45"/>
    </row>
    <row r="22" spans="1:8" s="66" customFormat="1" ht="12.75" customHeight="1">
      <c r="A22" s="137">
        <v>4</v>
      </c>
      <c r="B22" s="876"/>
      <c r="C22" s="895"/>
      <c r="D22" s="45"/>
      <c r="E22" s="146"/>
      <c r="F22" s="140"/>
      <c r="H22" s="141"/>
    </row>
    <row r="23" spans="1:8" s="66" customFormat="1" ht="12.75" customHeight="1">
      <c r="A23" s="137">
        <v>5</v>
      </c>
      <c r="B23" s="876"/>
      <c r="C23" s="890"/>
      <c r="D23" s="45"/>
      <c r="E23" s="146"/>
      <c r="H23" s="141"/>
    </row>
    <row r="24" spans="1:8" s="66" customFormat="1" ht="12.75" customHeight="1">
      <c r="A24" s="137">
        <v>6</v>
      </c>
      <c r="B24" s="876"/>
      <c r="C24" s="895"/>
      <c r="D24" s="139"/>
      <c r="E24" s="318"/>
      <c r="F24" s="140"/>
      <c r="H24" s="141"/>
    </row>
    <row r="25" spans="1:8" s="66" customFormat="1" ht="12.75" customHeight="1">
      <c r="A25" s="137">
        <v>7</v>
      </c>
      <c r="B25" s="104" t="s">
        <v>59</v>
      </c>
      <c r="C25" s="876"/>
      <c r="D25" s="141"/>
      <c r="E25" s="142">
        <f>SUM(E16:E24)</f>
        <v>0</v>
      </c>
      <c r="F25" s="324" t="e">
        <f>AppendixA!H$27</f>
        <v>#DIV/0!</v>
      </c>
      <c r="G25" s="664" t="e">
        <f>+E25*F25</f>
        <v>#DIV/0!</v>
      </c>
      <c r="H25" s="141"/>
    </row>
    <row r="26" spans="1:8" s="66" customFormat="1" ht="12.75" customHeight="1">
      <c r="A26" s="137"/>
      <c r="B26" s="864"/>
      <c r="D26" s="141"/>
      <c r="E26" s="142"/>
      <c r="F26" s="324"/>
      <c r="G26" s="665"/>
      <c r="H26" s="141"/>
    </row>
    <row r="27" spans="1:8" s="66" customFormat="1" ht="12.75" customHeight="1">
      <c r="A27" s="137"/>
      <c r="B27" s="864"/>
      <c r="D27" s="141"/>
      <c r="E27" s="142"/>
      <c r="F27" s="324"/>
      <c r="G27" s="665"/>
      <c r="H27" s="141"/>
    </row>
    <row r="28" spans="1:8" s="66" customFormat="1" ht="21" customHeight="1">
      <c r="A28" s="137"/>
      <c r="B28" s="772"/>
      <c r="D28" s="141"/>
      <c r="E28" s="143"/>
      <c r="F28" s="1152" t="s">
        <v>514</v>
      </c>
      <c r="G28" s="139"/>
      <c r="H28" s="141"/>
    </row>
    <row r="29" spans="1:8" s="66" customFormat="1" ht="21" customHeight="1">
      <c r="A29" s="137"/>
      <c r="B29" s="347" t="s">
        <v>102</v>
      </c>
      <c r="D29" s="141"/>
      <c r="E29" s="143"/>
      <c r="F29" s="1153"/>
      <c r="G29" s="139"/>
      <c r="H29" s="141"/>
    </row>
    <row r="30" spans="1:8" s="66" customFormat="1" ht="12.75" customHeight="1">
      <c r="A30" s="137"/>
      <c r="D30" s="141"/>
      <c r="E30" s="143"/>
      <c r="F30" s="139"/>
      <c r="G30" s="139"/>
      <c r="H30" s="141"/>
    </row>
    <row r="31" spans="1:8" s="66" customFormat="1" ht="12.75" customHeight="1">
      <c r="A31" s="137">
        <v>8</v>
      </c>
      <c r="B31" s="66" t="s">
        <v>704</v>
      </c>
      <c r="C31" s="45"/>
      <c r="D31" s="144"/>
      <c r="E31" s="146">
        <f>+Inputs!D83+Inputs!D84</f>
        <v>0</v>
      </c>
      <c r="F31" s="666"/>
      <c r="G31" s="666"/>
      <c r="H31" s="144"/>
    </row>
    <row r="32" spans="1:7" s="66" customFormat="1" ht="12.75">
      <c r="A32" s="137">
        <v>9</v>
      </c>
      <c r="B32" s="66" t="s">
        <v>706</v>
      </c>
      <c r="C32" s="45"/>
      <c r="E32" s="146">
        <f>+Inputs!D85</f>
        <v>0</v>
      </c>
      <c r="F32" s="45"/>
      <c r="G32" s="45"/>
    </row>
    <row r="33" spans="1:7" s="66" customFormat="1" ht="12.75">
      <c r="A33" s="137">
        <v>10</v>
      </c>
      <c r="B33" s="66" t="s">
        <v>705</v>
      </c>
      <c r="C33" s="45"/>
      <c r="E33" s="146">
        <f>+Inputs!D86</f>
        <v>0</v>
      </c>
      <c r="F33" s="45"/>
      <c r="G33" s="45"/>
    </row>
    <row r="34" spans="1:7" s="66" customFormat="1" ht="12.75">
      <c r="A34" s="137">
        <v>11</v>
      </c>
      <c r="C34" s="45"/>
      <c r="E34" s="147"/>
      <c r="F34" s="45"/>
      <c r="G34" s="45"/>
    </row>
    <row r="35" spans="1:7" s="66" customFormat="1" ht="12.75">
      <c r="A35" s="137">
        <v>12</v>
      </c>
      <c r="C35" s="45"/>
      <c r="E35" s="319"/>
      <c r="F35" s="45"/>
      <c r="G35" s="667"/>
    </row>
    <row r="36" spans="1:7" s="66" customFormat="1" ht="12.75">
      <c r="A36" s="137">
        <v>13</v>
      </c>
      <c r="B36" s="104" t="s">
        <v>520</v>
      </c>
      <c r="E36" s="142">
        <f>SUM(E31:E35)</f>
        <v>0</v>
      </c>
      <c r="F36" s="668" t="e">
        <f>AppendixA!H16</f>
        <v>#DIV/0!</v>
      </c>
      <c r="G36" s="664" t="e">
        <f>+F36*E36</f>
        <v>#DIV/0!</v>
      </c>
    </row>
    <row r="37" spans="1:7" s="66" customFormat="1" ht="12.75">
      <c r="A37" s="137"/>
      <c r="B37" s="104"/>
      <c r="C37" s="143"/>
      <c r="E37" s="118"/>
      <c r="F37" s="45"/>
      <c r="G37" s="45"/>
    </row>
    <row r="38" spans="1:7" s="66" customFormat="1" ht="12.75">
      <c r="A38" s="137"/>
      <c r="E38" s="118"/>
      <c r="F38" s="45"/>
      <c r="G38" s="45"/>
    </row>
    <row r="39" spans="1:7" s="66" customFormat="1" ht="12.75">
      <c r="A39" s="137">
        <v>14</v>
      </c>
      <c r="B39" s="104" t="s">
        <v>186</v>
      </c>
      <c r="E39" s="145"/>
      <c r="G39" s="664" t="e">
        <f>G36+G25</f>
        <v>#DIV/0!</v>
      </c>
    </row>
    <row r="40" spans="1:5" s="66" customFormat="1" ht="12.75">
      <c r="A40" s="137"/>
      <c r="C40" s="58"/>
      <c r="E40" s="118"/>
    </row>
    <row r="41" spans="1:6" s="66" customFormat="1" ht="12.75">
      <c r="A41" s="137"/>
      <c r="C41" s="58"/>
      <c r="E41" s="118"/>
      <c r="F41" s="146"/>
    </row>
    <row r="42" spans="1:5" s="66" customFormat="1" ht="12.75">
      <c r="A42" s="137"/>
      <c r="C42" s="352" t="s">
        <v>604</v>
      </c>
      <c r="E42" s="118"/>
    </row>
    <row r="43" spans="1:10" s="66" customFormat="1" ht="12.75">
      <c r="A43" s="137"/>
      <c r="E43" s="118"/>
      <c r="G43" s="83"/>
      <c r="H43" s="45"/>
      <c r="I43" s="45"/>
      <c r="J43" s="147"/>
    </row>
    <row r="44" spans="1:19" ht="12.75">
      <c r="A44" s="137">
        <v>15</v>
      </c>
      <c r="B44" s="66" t="s">
        <v>707</v>
      </c>
      <c r="C44" s="45"/>
      <c r="D44" s="45"/>
      <c r="E44" s="146">
        <f>+Inputs!D81</f>
        <v>0</v>
      </c>
      <c r="F44" s="45" t="s">
        <v>454</v>
      </c>
      <c r="G44" s="78"/>
      <c r="H44" s="149"/>
      <c r="I44" s="78"/>
      <c r="J44" s="150"/>
      <c r="K44" s="78"/>
      <c r="L44" s="78"/>
      <c r="M44" s="78"/>
      <c r="N44" s="78"/>
      <c r="O44" s="78"/>
      <c r="P44" s="78"/>
      <c r="Q44" s="78"/>
      <c r="R44" s="78"/>
      <c r="S44" s="78"/>
    </row>
    <row r="45" spans="1:19" ht="12.75">
      <c r="A45" s="137"/>
      <c r="B45" s="66" t="s">
        <v>17</v>
      </c>
      <c r="C45" s="45"/>
      <c r="D45" s="45"/>
      <c r="E45" s="146"/>
      <c r="F45" s="45"/>
      <c r="G45" s="78"/>
      <c r="H45" s="149"/>
      <c r="I45" s="78"/>
      <c r="J45" s="150"/>
      <c r="K45" s="78"/>
      <c r="L45" s="78"/>
      <c r="M45" s="78"/>
      <c r="N45" s="78"/>
      <c r="O45" s="78"/>
      <c r="P45" s="78"/>
      <c r="Q45" s="78"/>
      <c r="R45" s="78"/>
      <c r="S45" s="78"/>
    </row>
    <row r="46" spans="1:19" s="66" customFormat="1" ht="12.75">
      <c r="A46" s="151">
        <v>16</v>
      </c>
      <c r="B46" s="1150" t="s">
        <v>708</v>
      </c>
      <c r="C46" s="1150"/>
      <c r="D46" s="45"/>
      <c r="E46" s="146">
        <f>+Inputs!D79</f>
        <v>0</v>
      </c>
      <c r="F46" s="45" t="s">
        <v>454</v>
      </c>
      <c r="G46" s="45"/>
      <c r="H46" s="58"/>
      <c r="I46" s="45"/>
      <c r="J46" s="147"/>
      <c r="K46" s="45"/>
      <c r="L46" s="45"/>
      <c r="M46" s="45"/>
      <c r="N46" s="45"/>
      <c r="O46" s="45"/>
      <c r="P46" s="45"/>
      <c r="Q46" s="45"/>
      <c r="R46" s="45"/>
      <c r="S46" s="45"/>
    </row>
    <row r="47" spans="1:19" s="66" customFormat="1" ht="12.75">
      <c r="A47" s="151"/>
      <c r="B47" s="1150"/>
      <c r="C47" s="1150"/>
      <c r="D47" s="45"/>
      <c r="E47" s="146"/>
      <c r="F47" s="45"/>
      <c r="G47" s="45"/>
      <c r="H47" s="58"/>
      <c r="I47" s="45"/>
      <c r="J47" s="147"/>
      <c r="K47" s="45"/>
      <c r="L47" s="45"/>
      <c r="M47" s="45"/>
      <c r="N47" s="45"/>
      <c r="O47" s="45"/>
      <c r="P47" s="45"/>
      <c r="Q47" s="45"/>
      <c r="R47" s="45"/>
      <c r="S47" s="45"/>
    </row>
    <row r="48" spans="1:19" s="66" customFormat="1" ht="12.75">
      <c r="A48" s="137">
        <v>17</v>
      </c>
      <c r="B48" s="66" t="s">
        <v>723</v>
      </c>
      <c r="C48" s="45"/>
      <c r="D48" s="45"/>
      <c r="E48" s="146">
        <f>+Inputs!D80</f>
        <v>0</v>
      </c>
      <c r="F48" s="45" t="s">
        <v>454</v>
      </c>
      <c r="G48" s="45"/>
      <c r="H48" s="58"/>
      <c r="I48" s="45"/>
      <c r="J48" s="147"/>
      <c r="K48" s="45"/>
      <c r="L48" s="45"/>
      <c r="M48" s="45"/>
      <c r="N48" s="45"/>
      <c r="O48" s="45"/>
      <c r="P48" s="45"/>
      <c r="Q48" s="45"/>
      <c r="R48" s="45"/>
      <c r="S48" s="45"/>
    </row>
    <row r="49" spans="1:6" s="66" customFormat="1" ht="12.75">
      <c r="A49" s="137">
        <v>18</v>
      </c>
      <c r="C49" s="139"/>
      <c r="D49" s="45"/>
      <c r="E49" s="146"/>
      <c r="F49" s="45" t="s">
        <v>454</v>
      </c>
    </row>
    <row r="50" spans="1:6" s="66" customFormat="1" ht="12.75">
      <c r="A50" s="94">
        <v>19</v>
      </c>
      <c r="B50" s="45"/>
      <c r="C50" s="45"/>
      <c r="D50" s="45"/>
      <c r="E50" s="320"/>
      <c r="F50" s="45"/>
    </row>
    <row r="51" spans="1:5" s="66" customFormat="1" ht="12.75">
      <c r="A51" s="137">
        <v>20</v>
      </c>
      <c r="C51" s="83" t="s">
        <v>709</v>
      </c>
      <c r="D51" s="45"/>
      <c r="E51" s="152">
        <f>SUM(E44:E50)</f>
        <v>0</v>
      </c>
    </row>
    <row r="52" spans="1:5" s="66" customFormat="1" ht="12.75">
      <c r="A52" s="137"/>
      <c r="C52" s="45"/>
      <c r="D52" s="45"/>
      <c r="E52" s="152"/>
    </row>
    <row r="53" spans="1:8" s="66" customFormat="1" ht="12.75">
      <c r="A53" s="137">
        <v>21</v>
      </c>
      <c r="B53" s="83" t="s">
        <v>710</v>
      </c>
      <c r="C53" s="84"/>
      <c r="D53" s="45"/>
      <c r="E53" s="146">
        <f>E51+E36+E25</f>
        <v>0</v>
      </c>
      <c r="F53" s="1154"/>
      <c r="G53" s="1155"/>
      <c r="H53" s="1155"/>
    </row>
    <row r="54" spans="1:8" s="66" customFormat="1" ht="12.75">
      <c r="A54" s="137"/>
      <c r="B54" s="45"/>
      <c r="C54" s="85"/>
      <c r="D54" s="45"/>
      <c r="E54" s="147"/>
      <c r="F54" s="1155"/>
      <c r="G54" s="1155"/>
      <c r="H54" s="1155"/>
    </row>
    <row r="55" spans="1:8" ht="12.75">
      <c r="A55" s="137">
        <v>22</v>
      </c>
      <c r="B55" s="83" t="s">
        <v>18</v>
      </c>
      <c r="C55" s="84"/>
      <c r="D55" s="153"/>
      <c r="E55" s="321">
        <f>Inputs!D31</f>
        <v>0</v>
      </c>
      <c r="F55" s="1155"/>
      <c r="G55" s="1155"/>
      <c r="H55" s="1155"/>
    </row>
    <row r="56" spans="1:8" s="66" customFormat="1" ht="12.75">
      <c r="A56" s="95"/>
      <c r="B56" s="78"/>
      <c r="C56" s="154"/>
      <c r="D56" s="154"/>
      <c r="E56" s="155"/>
      <c r="F56" s="1155"/>
      <c r="G56" s="1155"/>
      <c r="H56" s="1155"/>
    </row>
    <row r="57" spans="1:8" ht="12.75">
      <c r="A57" s="137">
        <v>23</v>
      </c>
      <c r="B57" s="45"/>
      <c r="C57" s="449" t="s">
        <v>657</v>
      </c>
      <c r="D57" s="449"/>
      <c r="E57" s="450">
        <f>+E53-E55</f>
        <v>0</v>
      </c>
      <c r="F57" s="1155"/>
      <c r="G57" s="1155"/>
      <c r="H57" s="1155"/>
    </row>
    <row r="58" spans="1:8" s="66" customFormat="1" ht="12.75">
      <c r="A58" s="95"/>
      <c r="B58" s="78"/>
      <c r="C58" s="154"/>
      <c r="D58" s="154"/>
      <c r="E58" s="157"/>
      <c r="F58" s="156"/>
      <c r="G58" s="156"/>
      <c r="H58" s="70"/>
    </row>
    <row r="59" spans="1:8" ht="12.75">
      <c r="A59" s="66"/>
      <c r="B59" s="45" t="s">
        <v>513</v>
      </c>
      <c r="C59" s="45"/>
      <c r="D59" s="45"/>
      <c r="E59" s="146"/>
      <c r="F59" s="148"/>
      <c r="G59" s="148"/>
      <c r="H59" s="148"/>
    </row>
    <row r="60" spans="1:11" s="66" customFormat="1" ht="21" customHeight="1">
      <c r="A60" s="95"/>
      <c r="B60" s="78" t="s">
        <v>456</v>
      </c>
      <c r="C60" s="45" t="s">
        <v>725</v>
      </c>
      <c r="D60" s="78"/>
      <c r="E60" s="158"/>
      <c r="F60" s="62"/>
      <c r="G60" s="62"/>
      <c r="H60" s="62"/>
      <c r="K60" s="161"/>
    </row>
    <row r="61" spans="1:8" s="66" customFormat="1" ht="21" customHeight="1">
      <c r="A61" s="95"/>
      <c r="B61" s="78" t="s">
        <v>506</v>
      </c>
      <c r="C61" s="45" t="s">
        <v>724</v>
      </c>
      <c r="D61" s="78"/>
      <c r="E61" s="158"/>
      <c r="F61" s="78"/>
      <c r="G61" s="62"/>
      <c r="H61" s="62"/>
    </row>
    <row r="62" spans="2:8" s="66" customFormat="1" ht="21" customHeight="1">
      <c r="B62" s="78" t="s">
        <v>443</v>
      </c>
      <c r="C62" s="78" t="s">
        <v>372</v>
      </c>
      <c r="D62" s="78"/>
      <c r="E62" s="158"/>
      <c r="F62" s="78"/>
      <c r="G62" s="62"/>
      <c r="H62" s="62"/>
    </row>
    <row r="63" spans="2:8" ht="21" customHeight="1">
      <c r="B63" s="45"/>
      <c r="C63" s="112"/>
      <c r="D63" s="45"/>
      <c r="E63" s="146"/>
      <c r="F63" s="45"/>
      <c r="G63" s="148"/>
      <c r="H63" s="148"/>
    </row>
    <row r="64" spans="2:11" ht="12.75">
      <c r="B64" s="78"/>
      <c r="C64" s="45"/>
      <c r="D64" s="78"/>
      <c r="E64" s="158"/>
      <c r="F64" s="78"/>
      <c r="G64" s="78"/>
      <c r="H64" s="78"/>
      <c r="K64" s="161"/>
    </row>
    <row r="65" spans="2:3" ht="12.75">
      <c r="B65" s="78"/>
      <c r="C65" s="78"/>
    </row>
    <row r="66" spans="2:3" ht="12.75">
      <c r="B66" s="78"/>
      <c r="C66" s="78"/>
    </row>
    <row r="67" ht="12.75">
      <c r="C67" s="78"/>
    </row>
    <row r="68" ht="12.75">
      <c r="C68" s="78"/>
    </row>
    <row r="69" ht="12.75">
      <c r="C69" s="78"/>
    </row>
    <row r="72" spans="1:8" ht="13.5" customHeight="1">
      <c r="A72" s="1148" t="s">
        <v>436</v>
      </c>
      <c r="B72" s="1149"/>
      <c r="C72" s="1149"/>
      <c r="D72" s="1149"/>
      <c r="E72" s="1149"/>
      <c r="F72" s="1149"/>
      <c r="G72" s="1149"/>
      <c r="H72" s="1149"/>
    </row>
    <row r="73" spans="1:8" ht="13.5" customHeight="1">
      <c r="A73" s="1148" t="s">
        <v>517</v>
      </c>
      <c r="B73" s="1149"/>
      <c r="C73" s="1149"/>
      <c r="D73" s="1149"/>
      <c r="E73" s="1149"/>
      <c r="F73" s="1149"/>
      <c r="G73" s="1149"/>
      <c r="H73" s="1149"/>
    </row>
  </sheetData>
  <sheetProtection/>
  <mergeCells count="10">
    <mergeCell ref="A1:H1"/>
    <mergeCell ref="A3:H3"/>
    <mergeCell ref="A4:H4"/>
    <mergeCell ref="F13:F14"/>
    <mergeCell ref="A73:H73"/>
    <mergeCell ref="B46:C47"/>
    <mergeCell ref="B17:C18"/>
    <mergeCell ref="F28:F29"/>
    <mergeCell ref="F53:H57"/>
    <mergeCell ref="A72:H72"/>
  </mergeCells>
  <printOptions horizontalCentered="1"/>
  <pageMargins left="0.75" right="0.75" top="1" bottom="1" header="0.5" footer="0.5"/>
  <pageSetup fitToHeight="1" fitToWidth="1" horizontalDpi="600" verticalDpi="600" orientation="portrait" scale="64" r:id="rId1"/>
  <headerFooter alignWithMargins="0">
    <oddHeader>&amp;C&amp;"Arial,Bold"&amp;16ADDENDUM 27 TO ATTACHMENT H, Page &amp;P of &amp;N
NorthWestern Corporation (South Dakota)</oddHeader>
  </headerFooter>
</worksheet>
</file>

<file path=xl/worksheets/sheet14.xml><?xml version="1.0" encoding="utf-8"?>
<worksheet xmlns="http://schemas.openxmlformats.org/spreadsheetml/2006/main" xmlns:r="http://schemas.openxmlformats.org/officeDocument/2006/relationships">
  <dimension ref="A1:BW30"/>
  <sheetViews>
    <sheetView zoomScale="75" zoomScaleNormal="75" zoomScaleSheetLayoutView="75" workbookViewId="0" topLeftCell="A13">
      <selection activeCell="B21" sqref="B21"/>
    </sheetView>
  </sheetViews>
  <sheetFormatPr defaultColWidth="9.140625" defaultRowHeight="12.75"/>
  <cols>
    <col min="1" max="1" width="4.140625" style="43" customWidth="1"/>
    <col min="2" max="2" width="111.7109375" style="0" customWidth="1"/>
    <col min="3" max="3" width="1.7109375" style="0" customWidth="1"/>
    <col min="4" max="4" width="10.140625" style="67" customWidth="1"/>
    <col min="5" max="5" width="1.28515625" style="0" customWidth="1"/>
    <col min="6" max="6" width="6.7109375" style="0" customWidth="1"/>
  </cols>
  <sheetData>
    <row r="1" spans="1:7" ht="18">
      <c r="A1" s="1140" t="s">
        <v>571</v>
      </c>
      <c r="B1" s="1157"/>
      <c r="C1" s="1157"/>
      <c r="D1" s="1157"/>
      <c r="E1" s="1119"/>
      <c r="F1" s="1119"/>
      <c r="G1" s="1119"/>
    </row>
    <row r="2" spans="1:7" ht="15">
      <c r="A2" s="1158" t="str">
        <f>Inputs!B2</f>
        <v>(For Rate Year Beginning April 1, 20xx, Based on December 31, 20xx Data)</v>
      </c>
      <c r="B2" s="1159"/>
      <c r="C2" s="1159"/>
      <c r="D2" s="1159"/>
      <c r="E2" s="1119"/>
      <c r="F2" s="1119"/>
      <c r="G2" s="1119"/>
    </row>
    <row r="3" spans="2:5" ht="12.75">
      <c r="B3" s="30"/>
      <c r="C3" s="43"/>
      <c r="E3" s="43"/>
    </row>
    <row r="4" ht="12.75">
      <c r="B4" s="63" t="s">
        <v>421</v>
      </c>
    </row>
    <row r="5" spans="1:7" ht="12.75">
      <c r="A5" s="43">
        <v>1</v>
      </c>
      <c r="B5" s="112" t="s">
        <v>711</v>
      </c>
      <c r="C5" s="43"/>
      <c r="D5" s="279">
        <f>Inputs!D75</f>
        <v>0</v>
      </c>
      <c r="E5" s="1"/>
      <c r="F5" s="71"/>
      <c r="G5" s="44"/>
    </row>
    <row r="6" spans="1:7" ht="20.25" customHeight="1">
      <c r="A6" s="43">
        <v>2</v>
      </c>
      <c r="B6" s="72" t="s">
        <v>427</v>
      </c>
      <c r="C6" s="43"/>
      <c r="D6" s="669" t="e">
        <f>AppendixA!H37</f>
        <v>#DIV/0!</v>
      </c>
      <c r="E6" s="1"/>
      <c r="F6" s="71"/>
      <c r="G6" s="44"/>
    </row>
    <row r="7" spans="1:7" ht="20.25" customHeight="1">
      <c r="A7" s="43">
        <v>3</v>
      </c>
      <c r="B7" s="72" t="s">
        <v>241</v>
      </c>
      <c r="C7" s="43"/>
      <c r="D7" s="279" t="e">
        <f>D5*D6</f>
        <v>#DIV/0!</v>
      </c>
      <c r="E7" s="1"/>
      <c r="F7" s="71"/>
      <c r="G7" s="44"/>
    </row>
    <row r="8" spans="2:7" ht="12.75">
      <c r="B8" s="74"/>
      <c r="C8" s="74"/>
      <c r="D8" s="68"/>
      <c r="G8" s="46"/>
    </row>
    <row r="9" spans="1:75" s="106" customFormat="1" ht="12.75">
      <c r="A9" s="82"/>
      <c r="B9" s="113" t="s">
        <v>162</v>
      </c>
      <c r="C9" s="74"/>
      <c r="D9" s="381"/>
      <c r="E9" s="1"/>
      <c r="F9" s="1"/>
      <c r="G9" s="114"/>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s="106" customFormat="1" ht="18" customHeight="1">
      <c r="A10" s="82">
        <v>4</v>
      </c>
      <c r="B10" s="894" t="s">
        <v>732</v>
      </c>
      <c r="C10" s="43"/>
      <c r="D10" s="381">
        <f>Inputs!D114</f>
        <v>0</v>
      </c>
      <c r="E10" s="315"/>
      <c r="F10" s="315"/>
      <c r="G10" s="315"/>
      <c r="H10" s="1"/>
      <c r="I10" s="1"/>
      <c r="J1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s="106" customFormat="1" ht="18" customHeight="1">
      <c r="A11" s="82"/>
      <c r="B11" s="894"/>
      <c r="C11" s="43"/>
      <c r="D11" s="381"/>
      <c r="E11" s="315"/>
      <c r="F11" s="315"/>
      <c r="G11" s="315"/>
      <c r="H11" s="1"/>
      <c r="I11" s="1"/>
      <c r="J1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10" ht="19.5" customHeight="1">
      <c r="A12" s="1160">
        <v>5</v>
      </c>
      <c r="B12" s="1162" t="s">
        <v>733</v>
      </c>
      <c r="C12" s="1156"/>
      <c r="D12" s="892">
        <f>Inputs!D116</f>
        <v>0</v>
      </c>
      <c r="E12" s="315"/>
      <c r="F12" s="315"/>
      <c r="G12" s="315"/>
      <c r="H12" s="1"/>
      <c r="I12" s="1"/>
      <c r="J12" s="1"/>
    </row>
    <row r="13" spans="1:10" ht="6" customHeight="1">
      <c r="A13" s="1161"/>
      <c r="B13" s="1162"/>
      <c r="C13" s="1156"/>
      <c r="D13" s="892"/>
      <c r="E13" s="1"/>
      <c r="F13" s="1"/>
      <c r="G13" s="105"/>
      <c r="H13" s="1"/>
      <c r="I13" s="1"/>
      <c r="J13" s="1"/>
    </row>
    <row r="14" spans="1:10" ht="12.75">
      <c r="A14" s="893"/>
      <c r="B14" s="890"/>
      <c r="C14" s="891"/>
      <c r="D14" s="892"/>
      <c r="E14" s="1"/>
      <c r="F14" s="1"/>
      <c r="G14" s="105"/>
      <c r="H14" s="1"/>
      <c r="I14" s="1"/>
      <c r="J14" s="1"/>
    </row>
    <row r="15" spans="1:4" ht="12.75">
      <c r="A15" s="836">
        <v>6</v>
      </c>
      <c r="B15" s="894" t="s">
        <v>726</v>
      </c>
      <c r="C15" s="895"/>
      <c r="D15" s="892">
        <f>Inputs!D111</f>
        <v>0</v>
      </c>
    </row>
    <row r="16" spans="1:4" ht="12.75">
      <c r="A16" s="836"/>
      <c r="B16" s="894"/>
      <c r="C16" s="895"/>
      <c r="D16" s="892"/>
    </row>
    <row r="17" spans="1:4" ht="12.75">
      <c r="A17" s="836">
        <v>7</v>
      </c>
      <c r="B17" s="894" t="s">
        <v>727</v>
      </c>
      <c r="C17" s="895"/>
      <c r="D17" s="892">
        <f>Inputs!D115</f>
        <v>0</v>
      </c>
    </row>
    <row r="18" spans="1:5" ht="12.75">
      <c r="A18" s="836"/>
      <c r="B18" s="896"/>
      <c r="C18" s="895"/>
      <c r="D18" s="897"/>
      <c r="E18" s="1"/>
    </row>
    <row r="19" spans="1:5" ht="12.75">
      <c r="A19" s="1009">
        <v>8</v>
      </c>
      <c r="B19" s="1010" t="s">
        <v>1431</v>
      </c>
      <c r="C19" s="895"/>
      <c r="D19" s="1011"/>
      <c r="E19" s="1"/>
    </row>
    <row r="20" spans="1:5" ht="12.75">
      <c r="A20" s="836"/>
      <c r="B20" s="896"/>
      <c r="C20" s="895"/>
      <c r="D20" s="897"/>
      <c r="E20" s="1"/>
    </row>
    <row r="21" spans="1:28" ht="12.75">
      <c r="A21" s="1009" t="s">
        <v>1534</v>
      </c>
      <c r="B21" s="1071" t="s">
        <v>1580</v>
      </c>
      <c r="C21" s="876"/>
      <c r="D21" s="1012" t="e">
        <f>SUM(D7:D19)</f>
        <v>#DIV/0!</v>
      </c>
      <c r="E21" s="1"/>
      <c r="F21" s="1"/>
      <c r="G21" s="1"/>
      <c r="H21" s="1"/>
      <c r="I21" s="1"/>
      <c r="J21" s="1"/>
      <c r="K21" s="1"/>
      <c r="M21" s="1"/>
      <c r="N21" s="1"/>
      <c r="O21" s="1"/>
      <c r="P21" s="1"/>
      <c r="Q21" s="1"/>
      <c r="R21" s="1"/>
      <c r="S21" s="1"/>
      <c r="T21" s="1"/>
      <c r="U21" s="1"/>
      <c r="V21" s="1"/>
      <c r="W21" s="1"/>
      <c r="X21" s="1"/>
      <c r="Y21" s="1"/>
      <c r="Z21" s="1"/>
      <c r="AA21" s="1"/>
      <c r="AB21" s="1"/>
    </row>
    <row r="22" spans="1:5" ht="12.75">
      <c r="A22" s="898"/>
      <c r="B22" s="899"/>
      <c r="C22" s="876"/>
      <c r="D22" s="900"/>
      <c r="E22" s="1"/>
    </row>
    <row r="23" spans="1:5" ht="51">
      <c r="A23" s="97"/>
      <c r="B23" s="901" t="s">
        <v>1482</v>
      </c>
      <c r="C23" s="95"/>
      <c r="D23" s="96"/>
      <c r="E23" s="117"/>
    </row>
    <row r="24" spans="1:5" ht="12.75">
      <c r="A24" s="97"/>
      <c r="B24" s="862"/>
      <c r="C24" s="95"/>
      <c r="D24" s="96"/>
      <c r="E24" s="1"/>
    </row>
    <row r="25" spans="1:5" ht="38.25">
      <c r="A25" s="97"/>
      <c r="B25" s="901" t="s">
        <v>1444</v>
      </c>
      <c r="C25" s="47"/>
      <c r="D25" s="77"/>
      <c r="E25" s="117"/>
    </row>
    <row r="26" spans="1:7" ht="12.75">
      <c r="A26" s="94"/>
      <c r="B26" s="895"/>
      <c r="C26" s="95"/>
      <c r="D26" s="98"/>
      <c r="E26" s="1"/>
      <c r="F26" s="1"/>
      <c r="G26" s="1"/>
    </row>
    <row r="27" spans="1:5" ht="38.25">
      <c r="A27" s="97"/>
      <c r="B27" s="902" t="s">
        <v>1445</v>
      </c>
      <c r="C27" s="99"/>
      <c r="D27" s="77"/>
      <c r="E27" s="117"/>
    </row>
    <row r="28" spans="1:5" ht="12.75">
      <c r="A28" s="82"/>
      <c r="B28" s="863"/>
      <c r="D28" s="69"/>
      <c r="E28" s="1"/>
    </row>
    <row r="29" spans="1:4" ht="12.75">
      <c r="A29" s="1118" t="s">
        <v>424</v>
      </c>
      <c r="B29" s="1119"/>
      <c r="C29" s="1119"/>
      <c r="D29" s="1119"/>
    </row>
    <row r="30" spans="1:4" ht="12.75">
      <c r="A30" s="1118" t="s">
        <v>517</v>
      </c>
      <c r="B30" s="1119"/>
      <c r="C30" s="1119"/>
      <c r="D30" s="1119"/>
    </row>
  </sheetData>
  <sheetProtection/>
  <mergeCells count="7">
    <mergeCell ref="A29:D29"/>
    <mergeCell ref="A30:D30"/>
    <mergeCell ref="C12:C13"/>
    <mergeCell ref="A1:G1"/>
    <mergeCell ref="A2:G2"/>
    <mergeCell ref="A12:A13"/>
    <mergeCell ref="B12:B13"/>
  </mergeCells>
  <printOptions horizontalCentered="1"/>
  <pageMargins left="0.5" right="0.5" top="1" bottom="1" header="0.5" footer="0.5"/>
  <pageSetup horizontalDpi="600" verticalDpi="600" orientation="landscape" scale="95" r:id="rId1"/>
  <headerFooter alignWithMargins="0">
    <oddHeader>&amp;C&amp;"Arial,Bold"&amp;16ADDENDUM 27 TO ATTACHMENT H, Page &amp;P of &amp;N
NorthWestern Corporation (South Dakota)</oddHeader>
  </headerFooter>
</worksheet>
</file>

<file path=xl/worksheets/sheet15.xml><?xml version="1.0" encoding="utf-8"?>
<worksheet xmlns="http://schemas.openxmlformats.org/spreadsheetml/2006/main" xmlns:r="http://schemas.openxmlformats.org/officeDocument/2006/relationships">
  <dimension ref="A1:Q35"/>
  <sheetViews>
    <sheetView zoomScale="60" zoomScaleNormal="60" zoomScaleSheetLayoutView="80" zoomScalePageLayoutView="0" workbookViewId="0" topLeftCell="A1">
      <selection activeCell="K14" sqref="K14"/>
    </sheetView>
  </sheetViews>
  <sheetFormatPr defaultColWidth="9.140625" defaultRowHeight="12.75"/>
  <cols>
    <col min="1" max="1" width="4.7109375" style="162" customWidth="1"/>
    <col min="2" max="2" width="9.140625" style="162" customWidth="1"/>
    <col min="3" max="3" width="10.7109375" style="162" customWidth="1"/>
    <col min="4" max="5" width="9.140625" style="162" customWidth="1"/>
    <col min="6" max="6" width="0.85546875" style="162" customWidth="1"/>
    <col min="7" max="7" width="11.7109375" style="162" customWidth="1"/>
    <col min="8" max="8" width="0.85546875" style="162" customWidth="1"/>
    <col min="9" max="9" width="13.7109375" style="162" customWidth="1"/>
    <col min="10" max="10" width="0.85546875" style="162" customWidth="1"/>
    <col min="11" max="11" width="12.57421875" style="162" customWidth="1"/>
    <col min="12" max="12" width="0.85546875" style="162" customWidth="1"/>
    <col min="13" max="13" width="8.7109375" style="162" customWidth="1"/>
    <col min="14" max="14" width="0.85546875" style="162" customWidth="1"/>
    <col min="15" max="15" width="18.00390625" style="162" customWidth="1"/>
    <col min="16" max="16384" width="9.140625" style="162" customWidth="1"/>
  </cols>
  <sheetData>
    <row r="1" spans="1:15" ht="18.75" customHeight="1">
      <c r="A1" s="1165" t="s">
        <v>133</v>
      </c>
      <c r="B1" s="1166"/>
      <c r="C1" s="1166"/>
      <c r="D1" s="1166"/>
      <c r="E1" s="1166"/>
      <c r="F1" s="1166"/>
      <c r="G1" s="1166"/>
      <c r="H1" s="1166"/>
      <c r="I1" s="1166"/>
      <c r="J1" s="1166"/>
      <c r="K1" s="1166"/>
      <c r="L1" s="1166"/>
      <c r="M1" s="1166"/>
      <c r="N1" s="1166"/>
      <c r="O1" s="1166"/>
    </row>
    <row r="2" spans="1:15" ht="18.75" customHeight="1">
      <c r="A2" s="1167" t="str">
        <f>Inputs!B2</f>
        <v>(For Rate Year Beginning April 1, 20xx, Based on December 31, 20xx Data)</v>
      </c>
      <c r="B2" s="1168"/>
      <c r="C2" s="1168"/>
      <c r="D2" s="1168"/>
      <c r="E2" s="1168"/>
      <c r="F2" s="1168"/>
      <c r="G2" s="1168"/>
      <c r="H2" s="1168"/>
      <c r="I2" s="1168"/>
      <c r="J2" s="1168"/>
      <c r="K2" s="1168"/>
      <c r="L2" s="1168"/>
      <c r="M2" s="1168"/>
      <c r="N2" s="1168"/>
      <c r="O2" s="1168"/>
    </row>
    <row r="3" spans="2:14" ht="19.5">
      <c r="B3" s="181"/>
      <c r="C3" s="163"/>
      <c r="D3" s="163"/>
      <c r="E3" s="163"/>
      <c r="F3" s="163"/>
      <c r="G3" s="163"/>
      <c r="H3" s="163"/>
      <c r="I3" s="163"/>
      <c r="J3" s="163"/>
      <c r="K3" s="163"/>
      <c r="L3" s="163"/>
      <c r="M3" s="163"/>
      <c r="N3" s="163"/>
    </row>
    <row r="4" spans="2:13" ht="12.75" customHeight="1">
      <c r="B4" s="171"/>
      <c r="C4" s="1172" t="s">
        <v>199</v>
      </c>
      <c r="D4" s="1173"/>
      <c r="E4" s="1173"/>
      <c r="F4" s="1173"/>
      <c r="G4" s="1173"/>
      <c r="H4" s="1173"/>
      <c r="I4" s="1173"/>
      <c r="J4" s="1173"/>
      <c r="K4" s="1173"/>
      <c r="L4" s="1173"/>
      <c r="M4" s="1174"/>
    </row>
    <row r="5" spans="2:13" ht="12.75" customHeight="1">
      <c r="B5" s="171"/>
      <c r="C5" s="1175"/>
      <c r="D5" s="1176"/>
      <c r="E5" s="1176"/>
      <c r="F5" s="1176"/>
      <c r="G5" s="1176"/>
      <c r="H5" s="1176"/>
      <c r="I5" s="1176"/>
      <c r="J5" s="1176"/>
      <c r="K5" s="1176"/>
      <c r="L5" s="1176"/>
      <c r="M5" s="1177"/>
    </row>
    <row r="6" spans="2:13" ht="12.75" customHeight="1">
      <c r="B6" s="171"/>
      <c r="C6" s="1175"/>
      <c r="D6" s="1176"/>
      <c r="E6" s="1176"/>
      <c r="F6" s="1176"/>
      <c r="G6" s="1176"/>
      <c r="H6" s="1176"/>
      <c r="I6" s="1176"/>
      <c r="J6" s="1176"/>
      <c r="K6" s="1176"/>
      <c r="L6" s="1176"/>
      <c r="M6" s="1177"/>
    </row>
    <row r="7" spans="2:13" ht="12.75" customHeight="1">
      <c r="B7" s="171"/>
      <c r="C7" s="1178"/>
      <c r="D7" s="1179"/>
      <c r="E7" s="1179"/>
      <c r="F7" s="1179"/>
      <c r="G7" s="1179"/>
      <c r="H7" s="1179"/>
      <c r="I7" s="1179"/>
      <c r="J7" s="1179"/>
      <c r="K7" s="1179"/>
      <c r="L7" s="1179"/>
      <c r="M7" s="1180"/>
    </row>
    <row r="11" spans="2:15" ht="12.75">
      <c r="B11" s="851"/>
      <c r="G11" s="1169" t="s">
        <v>67</v>
      </c>
      <c r="H11" s="163"/>
      <c r="I11" s="1169" t="s">
        <v>728</v>
      </c>
      <c r="J11" s="163"/>
      <c r="K11" s="1170" t="s">
        <v>420</v>
      </c>
      <c r="L11" s="179"/>
      <c r="M11" s="1181" t="s">
        <v>132</v>
      </c>
      <c r="O11" s="1163" t="s">
        <v>140</v>
      </c>
    </row>
    <row r="12" spans="2:15" ht="15" customHeight="1">
      <c r="B12" s="851"/>
      <c r="D12" s="163"/>
      <c r="G12" s="1164"/>
      <c r="H12" s="163"/>
      <c r="I12" s="1164"/>
      <c r="J12" s="163"/>
      <c r="K12" s="1171"/>
      <c r="L12" s="179"/>
      <c r="M12" s="1171"/>
      <c r="O12" s="1164"/>
    </row>
    <row r="13" spans="1:15" ht="12.75">
      <c r="A13" s="176"/>
      <c r="B13" s="851"/>
      <c r="D13" s="163"/>
      <c r="G13" s="236"/>
      <c r="H13" s="163"/>
      <c r="I13" s="236"/>
      <c r="J13" s="163"/>
      <c r="K13" s="1050" t="s">
        <v>1567</v>
      </c>
      <c r="L13" s="179"/>
      <c r="M13" s="179"/>
      <c r="O13" s="241" t="s">
        <v>131</v>
      </c>
    </row>
    <row r="14" spans="1:15" ht="12.75">
      <c r="A14" s="176"/>
      <c r="B14" s="851"/>
      <c r="D14" s="163"/>
      <c r="G14" s="236"/>
      <c r="H14" s="163"/>
      <c r="I14" s="236"/>
      <c r="J14" s="163"/>
      <c r="K14" s="237"/>
      <c r="L14" s="179"/>
      <c r="M14" s="179"/>
      <c r="O14" s="236"/>
    </row>
    <row r="15" spans="1:15" ht="12.75">
      <c r="A15" s="176"/>
      <c r="B15" s="851"/>
      <c r="D15" s="163"/>
      <c r="G15" s="236"/>
      <c r="H15" s="163"/>
      <c r="I15" s="236"/>
      <c r="J15" s="163"/>
      <c r="K15" s="240" t="s">
        <v>139</v>
      </c>
      <c r="L15" s="179"/>
      <c r="M15" s="239" t="s">
        <v>129</v>
      </c>
      <c r="O15" s="238" t="s">
        <v>128</v>
      </c>
    </row>
    <row r="16" spans="1:15" ht="12.75">
      <c r="A16" s="176"/>
      <c r="B16" s="851"/>
      <c r="D16" s="163"/>
      <c r="G16" s="236"/>
      <c r="H16" s="163"/>
      <c r="I16" s="236"/>
      <c r="J16" s="163"/>
      <c r="K16" s="237"/>
      <c r="L16" s="179"/>
      <c r="M16" s="179"/>
      <c r="O16" s="236"/>
    </row>
    <row r="17" spans="2:9" ht="12.75">
      <c r="B17" s="169" t="s">
        <v>127</v>
      </c>
      <c r="C17" s="878"/>
      <c r="D17" s="878"/>
      <c r="E17" s="878"/>
      <c r="F17" s="878"/>
      <c r="G17" s="878"/>
      <c r="H17" s="878"/>
      <c r="I17" s="878"/>
    </row>
    <row r="18" spans="1:9" ht="12.75">
      <c r="A18" s="176" t="s">
        <v>249</v>
      </c>
      <c r="B18" s="878"/>
      <c r="C18" s="878"/>
      <c r="D18" s="878"/>
      <c r="E18" s="878"/>
      <c r="F18" s="878"/>
      <c r="G18" s="878"/>
      <c r="H18" s="878"/>
      <c r="I18" s="878"/>
    </row>
    <row r="19" spans="1:15" ht="12.75">
      <c r="A19" s="233" t="s">
        <v>534</v>
      </c>
      <c r="B19" s="878" t="s">
        <v>605</v>
      </c>
      <c r="C19" s="878"/>
      <c r="D19" s="878"/>
      <c r="E19" s="878"/>
      <c r="F19" s="878"/>
      <c r="G19" s="884">
        <v>228.2</v>
      </c>
      <c r="H19" s="885"/>
      <c r="I19" s="885">
        <v>925</v>
      </c>
      <c r="K19" s="522">
        <f>+Inputs!D30</f>
        <v>0</v>
      </c>
      <c r="M19" s="670" t="e">
        <f>AppendixA!H30</f>
        <v>#DIV/0!</v>
      </c>
      <c r="N19" s="187"/>
      <c r="O19" s="671" t="e">
        <f>K19*M19</f>
        <v>#DIV/0!</v>
      </c>
    </row>
    <row r="20" spans="1:15" ht="12.75">
      <c r="A20" s="163"/>
      <c r="B20" s="878"/>
      <c r="C20" s="878"/>
      <c r="D20" s="878"/>
      <c r="E20" s="878"/>
      <c r="F20" s="878"/>
      <c r="G20" s="886"/>
      <c r="H20" s="878"/>
      <c r="I20" s="878"/>
      <c r="M20" s="670"/>
      <c r="N20" s="187"/>
      <c r="O20" s="187"/>
    </row>
    <row r="21" spans="1:17" ht="12.75">
      <c r="A21" s="233" t="s">
        <v>531</v>
      </c>
      <c r="B21" s="878" t="s">
        <v>606</v>
      </c>
      <c r="C21" s="878"/>
      <c r="D21" s="878"/>
      <c r="E21" s="878"/>
      <c r="F21" s="878"/>
      <c r="G21" s="887"/>
      <c r="H21" s="885"/>
      <c r="I21" s="885"/>
      <c r="J21" s="163"/>
      <c r="K21" s="163"/>
      <c r="M21" s="670" t="e">
        <f>M19</f>
        <v>#DIV/0!</v>
      </c>
      <c r="N21" s="187"/>
      <c r="O21" s="672" t="e">
        <f>K21*M21</f>
        <v>#DIV/0!</v>
      </c>
      <c r="P21" s="311"/>
      <c r="Q21" s="311"/>
    </row>
    <row r="22" spans="2:15" ht="12.75">
      <c r="B22" s="878"/>
      <c r="C22" s="878"/>
      <c r="D22" s="878"/>
      <c r="E22" s="878"/>
      <c r="F22" s="878"/>
      <c r="G22" s="878"/>
      <c r="H22" s="878"/>
      <c r="I22" s="878"/>
      <c r="M22" s="187"/>
      <c r="N22" s="187"/>
      <c r="O22" s="187"/>
    </row>
    <row r="23" spans="1:15" ht="12.75">
      <c r="A23" s="233" t="s">
        <v>528</v>
      </c>
      <c r="B23" s="169" t="s">
        <v>1442</v>
      </c>
      <c r="C23" s="878"/>
      <c r="D23" s="888"/>
      <c r="E23" s="888"/>
      <c r="F23" s="888"/>
      <c r="G23" s="888"/>
      <c r="H23" s="878"/>
      <c r="I23" s="878"/>
      <c r="K23" s="235">
        <f>SUM(K19:K21)</f>
        <v>0</v>
      </c>
      <c r="M23" s="187"/>
      <c r="N23" s="187"/>
      <c r="O23" s="673" t="e">
        <f>SUM(O19:O21)</f>
        <v>#DIV/0!</v>
      </c>
    </row>
    <row r="24" spans="1:15" ht="12.75">
      <c r="A24" s="233"/>
      <c r="B24" s="169"/>
      <c r="C24" s="878"/>
      <c r="D24" s="888"/>
      <c r="E24" s="888"/>
      <c r="F24" s="878"/>
      <c r="G24" s="878"/>
      <c r="H24" s="878"/>
      <c r="I24" s="878"/>
      <c r="K24" s="234"/>
      <c r="M24" s="187"/>
      <c r="N24" s="187"/>
      <c r="O24" s="674"/>
    </row>
    <row r="25" spans="1:11" ht="12.75">
      <c r="A25" s="233" t="s">
        <v>525</v>
      </c>
      <c r="B25" s="878" t="s">
        <v>19</v>
      </c>
      <c r="C25" s="878"/>
      <c r="D25" s="878"/>
      <c r="E25" s="878"/>
      <c r="F25" s="878"/>
      <c r="G25" s="878"/>
      <c r="H25" s="878"/>
      <c r="I25" s="878"/>
      <c r="K25" s="303">
        <f>Inputs!D30</f>
        <v>0</v>
      </c>
    </row>
    <row r="26" ht="12.75">
      <c r="B26" s="851"/>
    </row>
    <row r="27" ht="12.75">
      <c r="B27" s="851"/>
    </row>
    <row r="28" ht="14.25">
      <c r="B28" s="889" t="s">
        <v>1443</v>
      </c>
    </row>
    <row r="29" ht="12.75">
      <c r="B29" s="171" t="s">
        <v>734</v>
      </c>
    </row>
    <row r="30" ht="12.75">
      <c r="B30" s="171" t="s">
        <v>380</v>
      </c>
    </row>
    <row r="34" ht="12.75">
      <c r="G34" s="186" t="s">
        <v>401</v>
      </c>
    </row>
    <row r="35" ht="12.75">
      <c r="G35" s="163" t="s">
        <v>517</v>
      </c>
    </row>
  </sheetData>
  <sheetProtection/>
  <mergeCells count="8">
    <mergeCell ref="O11:O12"/>
    <mergeCell ref="A1:O1"/>
    <mergeCell ref="A2:O2"/>
    <mergeCell ref="G11:G12"/>
    <mergeCell ref="I11:I12"/>
    <mergeCell ref="K11:K12"/>
    <mergeCell ref="C4:M7"/>
    <mergeCell ref="M11:M12"/>
  </mergeCells>
  <printOptions horizontalCentered="1"/>
  <pageMargins left="0.7" right="0.7" top="0.75" bottom="0.75" header="0.3" footer="0.3"/>
  <pageSetup horizontalDpi="600" verticalDpi="600" orientation="landscape" r:id="rId1"/>
  <headerFooter alignWithMargins="0">
    <oddHeader>&amp;C&amp;"Arial,Bold"&amp;16ADDENDUM 27 TO ATTACHMENT H, Page &amp;P of &amp;N
NorthWestern Corporation (South Dakota)</oddHeader>
  </headerFooter>
</worksheet>
</file>

<file path=xl/worksheets/sheet16.xml><?xml version="1.0" encoding="utf-8"?>
<worksheet xmlns="http://schemas.openxmlformats.org/spreadsheetml/2006/main" xmlns:r="http://schemas.openxmlformats.org/officeDocument/2006/relationships">
  <dimension ref="A2:IQ538"/>
  <sheetViews>
    <sheetView view="pageBreakPreview" zoomScale="60" zoomScaleNormal="50" zoomScalePageLayoutView="0" workbookViewId="0" topLeftCell="A1">
      <selection activeCell="J14" sqref="J14"/>
    </sheetView>
  </sheetViews>
  <sheetFormatPr defaultColWidth="9.140625" defaultRowHeight="12.75"/>
  <cols>
    <col min="1" max="1" width="6.7109375" style="8" customWidth="1"/>
    <col min="2" max="2" width="2.7109375" style="8" customWidth="1"/>
    <col min="3" max="3" width="43.00390625" style="8" customWidth="1"/>
    <col min="4" max="4" width="15.421875" style="8" customWidth="1"/>
    <col min="5" max="5" width="14.8515625" style="8" customWidth="1"/>
    <col min="6" max="6" width="40.140625" style="8" customWidth="1"/>
    <col min="7" max="7" width="19.7109375" style="8" customWidth="1"/>
    <col min="8" max="8" width="1.7109375" style="8" customWidth="1"/>
    <col min="9" max="9" width="18.7109375" style="8" customWidth="1"/>
    <col min="10" max="10" width="20.57421875" style="8" customWidth="1"/>
    <col min="11" max="11" width="22.7109375" style="8" customWidth="1"/>
    <col min="12" max="12" width="31.7109375" style="8" customWidth="1"/>
    <col min="13" max="13" width="1.7109375" style="8" customWidth="1"/>
    <col min="14" max="14" width="9.140625" style="8" customWidth="1"/>
    <col min="15" max="15" width="10.8515625" style="8" bestFit="1" customWidth="1"/>
    <col min="16" max="16384" width="9.140625" style="8" customWidth="1"/>
  </cols>
  <sheetData>
    <row r="2" spans="1:36" ht="21" customHeight="1">
      <c r="A2" s="1215" t="s">
        <v>515</v>
      </c>
      <c r="B2" s="1216"/>
      <c r="C2" s="1216"/>
      <c r="D2" s="1216"/>
      <c r="E2" s="1216"/>
      <c r="F2" s="1216"/>
      <c r="G2" s="1216"/>
      <c r="H2" s="1216"/>
      <c r="I2" s="1216"/>
      <c r="J2" s="1216"/>
      <c r="K2" s="1216"/>
      <c r="L2" s="1216"/>
      <c r="M2" s="12"/>
      <c r="N2" s="12"/>
      <c r="O2" s="12"/>
      <c r="P2" s="12"/>
      <c r="Q2" s="12"/>
      <c r="R2" s="12"/>
      <c r="S2" s="12"/>
      <c r="T2" s="12"/>
      <c r="U2" s="12"/>
      <c r="V2" s="12"/>
      <c r="W2" s="12"/>
      <c r="X2" s="12"/>
      <c r="Y2" s="12"/>
      <c r="Z2" s="12"/>
      <c r="AA2" s="12"/>
      <c r="AB2" s="12"/>
      <c r="AC2" s="12"/>
      <c r="AD2" s="12"/>
      <c r="AE2" s="12"/>
      <c r="AF2" s="12"/>
      <c r="AG2" s="12"/>
      <c r="AH2" s="12"/>
      <c r="AI2" s="12"/>
      <c r="AJ2" s="12"/>
    </row>
    <row r="3" spans="1:36" ht="21" customHeight="1">
      <c r="A3" s="1217" t="str">
        <f>Inputs!B2</f>
        <v>(For Rate Year Beginning April 1, 20xx, Based on December 31, 20xx Data)</v>
      </c>
      <c r="B3" s="1218"/>
      <c r="C3" s="1218"/>
      <c r="D3" s="1218"/>
      <c r="E3" s="1218"/>
      <c r="F3" s="1218"/>
      <c r="G3" s="1218"/>
      <c r="H3" s="1218"/>
      <c r="I3" s="1218"/>
      <c r="J3" s="1218"/>
      <c r="K3" s="1218"/>
      <c r="L3" s="1218"/>
      <c r="M3" s="12"/>
      <c r="N3" s="12"/>
      <c r="O3" s="12"/>
      <c r="P3" s="12"/>
      <c r="Q3" s="12"/>
      <c r="R3" s="12"/>
      <c r="S3" s="12"/>
      <c r="T3" s="12"/>
      <c r="U3" s="12"/>
      <c r="V3" s="12"/>
      <c r="W3" s="12"/>
      <c r="X3" s="12"/>
      <c r="Y3" s="12"/>
      <c r="Z3" s="12"/>
      <c r="AA3" s="12"/>
      <c r="AB3" s="12"/>
      <c r="AC3" s="12"/>
      <c r="AD3" s="12"/>
      <c r="AE3" s="12"/>
      <c r="AF3" s="12"/>
      <c r="AG3" s="12"/>
      <c r="AH3" s="12"/>
      <c r="AI3" s="12"/>
      <c r="AJ3" s="12"/>
    </row>
    <row r="4" spans="1:36" ht="9.75" customHeight="1" thickBot="1">
      <c r="A4" s="286"/>
      <c r="B4" s="388"/>
      <c r="C4" s="388"/>
      <c r="D4" s="388"/>
      <c r="E4" s="388"/>
      <c r="F4" s="388"/>
      <c r="G4" s="388"/>
      <c r="H4" s="388"/>
      <c r="I4" s="388"/>
      <c r="J4" s="388"/>
      <c r="K4" s="388"/>
      <c r="L4" s="388"/>
      <c r="M4" s="12"/>
      <c r="N4" s="12"/>
      <c r="O4" s="12"/>
      <c r="P4" s="12"/>
      <c r="Q4" s="12"/>
      <c r="R4" s="12"/>
      <c r="S4" s="12"/>
      <c r="T4" s="12"/>
      <c r="U4" s="12"/>
      <c r="V4" s="12"/>
      <c r="W4" s="12"/>
      <c r="X4" s="12"/>
      <c r="Y4" s="12"/>
      <c r="Z4" s="12"/>
      <c r="AA4" s="12"/>
      <c r="AB4" s="12"/>
      <c r="AC4" s="12"/>
      <c r="AD4" s="12"/>
      <c r="AE4" s="12"/>
      <c r="AF4" s="12"/>
      <c r="AG4" s="12"/>
      <c r="AH4" s="12"/>
      <c r="AI4" s="12"/>
      <c r="AJ4" s="12"/>
    </row>
    <row r="5" spans="1:36" ht="32.25" thickBot="1">
      <c r="A5" s="1209" t="s">
        <v>470</v>
      </c>
      <c r="B5" s="1210"/>
      <c r="C5" s="1210"/>
      <c r="D5" s="1210"/>
      <c r="E5" s="1210"/>
      <c r="F5" s="1211"/>
      <c r="G5" s="327" t="s">
        <v>20</v>
      </c>
      <c r="H5" s="327"/>
      <c r="I5" s="327" t="s">
        <v>444</v>
      </c>
      <c r="J5" s="333" t="s">
        <v>611</v>
      </c>
      <c r="K5" s="1212" t="s">
        <v>406</v>
      </c>
      <c r="L5" s="1214"/>
      <c r="M5" s="12"/>
      <c r="N5" s="12"/>
      <c r="O5" s="12"/>
      <c r="P5" s="12"/>
      <c r="Q5" s="12"/>
      <c r="R5" s="12"/>
      <c r="S5" s="12"/>
      <c r="T5" s="12"/>
      <c r="U5" s="12"/>
      <c r="V5" s="12"/>
      <c r="W5" s="12"/>
      <c r="X5" s="12"/>
      <c r="Y5" s="12"/>
      <c r="Z5" s="12"/>
      <c r="AA5" s="12"/>
      <c r="AB5" s="12"/>
      <c r="AC5" s="12"/>
      <c r="AD5" s="12"/>
      <c r="AE5" s="12"/>
      <c r="AF5" s="12"/>
      <c r="AG5" s="12"/>
      <c r="AH5" s="12"/>
      <c r="AI5" s="12"/>
      <c r="AJ5" s="12"/>
    </row>
    <row r="6" spans="1:36" ht="15">
      <c r="A6" s="979"/>
      <c r="B6" s="980"/>
      <c r="C6" s="981" t="s">
        <v>1528</v>
      </c>
      <c r="D6" s="982"/>
      <c r="E6" s="1184" t="s">
        <v>1535</v>
      </c>
      <c r="F6" s="1185"/>
      <c r="G6" s="994">
        <f>Inputs!D9</f>
        <v>0</v>
      </c>
      <c r="H6" s="981"/>
      <c r="I6" s="984"/>
      <c r="J6" s="983"/>
      <c r="K6" s="484"/>
      <c r="L6" s="524"/>
      <c r="M6" s="12"/>
      <c r="N6" s="12"/>
      <c r="O6" s="12"/>
      <c r="P6" s="12"/>
      <c r="Q6" s="12"/>
      <c r="R6" s="12"/>
      <c r="S6" s="12"/>
      <c r="T6" s="12"/>
      <c r="U6" s="12"/>
      <c r="V6" s="12"/>
      <c r="W6" s="12"/>
      <c r="X6" s="12"/>
      <c r="Y6" s="12"/>
      <c r="Z6" s="12"/>
      <c r="AA6" s="12"/>
      <c r="AB6" s="12"/>
      <c r="AC6" s="12"/>
      <c r="AD6" s="12"/>
      <c r="AE6" s="12"/>
      <c r="AF6" s="12"/>
      <c r="AG6" s="12"/>
      <c r="AH6" s="12"/>
      <c r="AI6" s="12"/>
      <c r="AJ6" s="12"/>
    </row>
    <row r="7" spans="1:36" ht="15" customHeight="1">
      <c r="A7" s="979"/>
      <c r="B7" s="980"/>
      <c r="C7" s="981" t="s">
        <v>1529</v>
      </c>
      <c r="D7" s="982"/>
      <c r="E7" s="1184" t="s">
        <v>1519</v>
      </c>
      <c r="F7" s="1185"/>
      <c r="G7" s="995">
        <f>Inputs!D8</f>
        <v>0</v>
      </c>
      <c r="H7" s="986"/>
      <c r="I7" s="985"/>
      <c r="J7" s="981"/>
      <c r="K7" s="529"/>
      <c r="L7" s="530"/>
      <c r="M7" s="12"/>
      <c r="N7" s="12"/>
      <c r="O7" s="12"/>
      <c r="P7" s="12"/>
      <c r="Q7" s="12"/>
      <c r="R7" s="12"/>
      <c r="S7" s="12"/>
      <c r="T7" s="12"/>
      <c r="U7" s="12"/>
      <c r="V7" s="12"/>
      <c r="W7" s="12"/>
      <c r="X7" s="12"/>
      <c r="Y7" s="12"/>
      <c r="Z7" s="12"/>
      <c r="AA7" s="12"/>
      <c r="AB7" s="12"/>
      <c r="AC7" s="12"/>
      <c r="AD7" s="12"/>
      <c r="AE7" s="12"/>
      <c r="AF7" s="12"/>
      <c r="AG7" s="12"/>
      <c r="AH7" s="12"/>
      <c r="AI7" s="12"/>
      <c r="AJ7" s="12"/>
    </row>
    <row r="8" spans="1:36" ht="16.5" thickBot="1">
      <c r="A8" s="987">
        <v>37</v>
      </c>
      <c r="B8" s="988"/>
      <c r="C8" s="989" t="s">
        <v>1530</v>
      </c>
      <c r="D8" s="990"/>
      <c r="E8" s="1186" t="s">
        <v>1520</v>
      </c>
      <c r="F8" s="1187"/>
      <c r="G8" s="996">
        <f>(G7+G6)/2</f>
        <v>0</v>
      </c>
      <c r="H8" s="991"/>
      <c r="I8" s="992" t="e">
        <f>AppendixA!H27</f>
        <v>#DIV/0!</v>
      </c>
      <c r="J8" s="993" t="e">
        <f>G8*I8</f>
        <v>#DIV/0!</v>
      </c>
      <c r="K8" s="165"/>
      <c r="L8" s="531"/>
      <c r="M8" s="12"/>
      <c r="N8" s="12"/>
      <c r="O8" s="12"/>
      <c r="P8" s="12"/>
      <c r="Q8" s="12"/>
      <c r="R8" s="12"/>
      <c r="S8" s="12"/>
      <c r="T8" s="12"/>
      <c r="U8" s="12"/>
      <c r="V8" s="12"/>
      <c r="W8" s="12"/>
      <c r="X8" s="12"/>
      <c r="Y8" s="12"/>
      <c r="Z8" s="12"/>
      <c r="AA8" s="12"/>
      <c r="AB8" s="12"/>
      <c r="AC8" s="12"/>
      <c r="AD8" s="12"/>
      <c r="AE8" s="12"/>
      <c r="AF8" s="12"/>
      <c r="AG8" s="12"/>
      <c r="AH8" s="12"/>
      <c r="AI8" s="12"/>
      <c r="AJ8" s="12"/>
    </row>
    <row r="9" spans="1:36" ht="15.75">
      <c r="A9" s="38"/>
      <c r="B9" s="38"/>
      <c r="C9" s="115"/>
      <c r="D9" s="309"/>
      <c r="E9" s="482"/>
      <c r="F9" s="482"/>
      <c r="G9" s="40"/>
      <c r="H9" s="40"/>
      <c r="I9" s="551"/>
      <c r="J9" s="40"/>
      <c r="K9" s="25"/>
      <c r="L9" s="392"/>
      <c r="M9" s="12"/>
      <c r="N9" s="12"/>
      <c r="O9" s="12"/>
      <c r="P9" s="12"/>
      <c r="Q9" s="12"/>
      <c r="R9" s="12"/>
      <c r="S9" s="12"/>
      <c r="T9" s="12"/>
      <c r="U9" s="12"/>
      <c r="V9" s="12"/>
      <c r="W9" s="12"/>
      <c r="X9" s="12"/>
      <c r="Y9" s="12"/>
      <c r="Z9" s="12"/>
      <c r="AA9" s="12"/>
      <c r="AB9" s="12"/>
      <c r="AC9" s="12"/>
      <c r="AD9" s="12"/>
      <c r="AE9" s="12"/>
      <c r="AF9" s="12"/>
      <c r="AG9" s="12"/>
      <c r="AH9" s="12"/>
      <c r="AI9" s="12"/>
      <c r="AJ9" s="12"/>
    </row>
    <row r="10" spans="1:36" ht="16.5" thickBot="1">
      <c r="A10" s="38"/>
      <c r="B10" s="38"/>
      <c r="C10" s="115"/>
      <c r="D10" s="309"/>
      <c r="E10" s="482"/>
      <c r="F10" s="482"/>
      <c r="G10" s="40"/>
      <c r="H10" s="40"/>
      <c r="I10" s="551"/>
      <c r="J10" s="40"/>
      <c r="K10" s="25"/>
      <c r="L10" s="39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32.25" thickBot="1">
      <c r="A11" s="1228" t="s">
        <v>468</v>
      </c>
      <c r="B11" s="1229"/>
      <c r="C11" s="1229"/>
      <c r="D11" s="1229"/>
      <c r="E11" s="1229"/>
      <c r="F11" s="1230"/>
      <c r="G11" s="1013" t="s">
        <v>20</v>
      </c>
      <c r="H11" s="1013"/>
      <c r="I11" s="1013" t="s">
        <v>1525</v>
      </c>
      <c r="J11" s="1015" t="s">
        <v>611</v>
      </c>
      <c r="K11" s="1182" t="s">
        <v>406</v>
      </c>
      <c r="L11" s="1183"/>
      <c r="M11" s="12"/>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36" ht="15">
      <c r="A12" s="979"/>
      <c r="B12" s="980"/>
      <c r="C12" s="981" t="s">
        <v>1531</v>
      </c>
      <c r="D12" s="982"/>
      <c r="E12" s="1184" t="s">
        <v>1538</v>
      </c>
      <c r="F12" s="1185"/>
      <c r="G12" s="994">
        <f>Inputs!D42</f>
        <v>0</v>
      </c>
      <c r="H12" s="981"/>
      <c r="I12" s="984"/>
      <c r="J12" s="983"/>
      <c r="K12" s="1016"/>
      <c r="L12" s="1017"/>
      <c r="M12" s="12"/>
      <c r="N12" s="12"/>
      <c r="O12" s="12"/>
      <c r="P12" s="12"/>
      <c r="Q12" s="12"/>
      <c r="R12" s="12"/>
      <c r="S12" s="12"/>
      <c r="T12" s="12"/>
      <c r="U12" s="12"/>
      <c r="V12" s="12"/>
      <c r="W12" s="12"/>
      <c r="X12" s="12"/>
      <c r="Y12" s="12"/>
      <c r="Z12" s="12"/>
      <c r="AA12" s="12"/>
      <c r="AB12" s="12"/>
      <c r="AC12" s="12"/>
      <c r="AD12" s="12"/>
      <c r="AE12" s="12"/>
      <c r="AF12" s="12"/>
      <c r="AG12" s="12"/>
      <c r="AH12" s="12"/>
      <c r="AI12" s="12"/>
      <c r="AJ12" s="12"/>
    </row>
    <row r="13" spans="1:36" ht="15" customHeight="1">
      <c r="A13" s="979"/>
      <c r="B13" s="980"/>
      <c r="C13" s="981" t="s">
        <v>1532</v>
      </c>
      <c r="D13" s="982"/>
      <c r="E13" s="1184" t="s">
        <v>1539</v>
      </c>
      <c r="F13" s="1185"/>
      <c r="G13" s="995">
        <f>Inputs!D44</f>
        <v>0</v>
      </c>
      <c r="H13" s="986"/>
      <c r="I13" s="985"/>
      <c r="J13" s="981"/>
      <c r="K13" s="1018"/>
      <c r="L13" s="1019"/>
      <c r="M13" s="12"/>
      <c r="N13" s="12"/>
      <c r="O13" s="12"/>
      <c r="P13" s="12"/>
      <c r="Q13" s="12"/>
      <c r="R13" s="12"/>
      <c r="S13" s="12"/>
      <c r="T13" s="12"/>
      <c r="U13" s="12"/>
      <c r="V13" s="12"/>
      <c r="W13" s="12"/>
      <c r="X13" s="12"/>
      <c r="Y13" s="12"/>
      <c r="Z13" s="12"/>
      <c r="AA13" s="12"/>
      <c r="AB13" s="12"/>
      <c r="AC13" s="12"/>
      <c r="AD13" s="12"/>
      <c r="AE13" s="12"/>
      <c r="AF13" s="12"/>
      <c r="AG13" s="12"/>
      <c r="AH13" s="12"/>
      <c r="AI13" s="12"/>
      <c r="AJ13" s="12"/>
    </row>
    <row r="14" spans="1:36" ht="16.5" thickBot="1">
      <c r="A14" s="987">
        <v>41</v>
      </c>
      <c r="B14" s="988"/>
      <c r="C14" s="989" t="s">
        <v>1533</v>
      </c>
      <c r="D14" s="990"/>
      <c r="E14" s="1186" t="s">
        <v>1524</v>
      </c>
      <c r="F14" s="1187"/>
      <c r="G14" s="996">
        <f>(G13+G12)/2</f>
        <v>0</v>
      </c>
      <c r="H14" s="991"/>
      <c r="I14" s="992" t="e">
        <f>G57</f>
        <v>#DIV/0!</v>
      </c>
      <c r="J14" s="993" t="e">
        <f>G14*I14</f>
        <v>#DIV/0!</v>
      </c>
      <c r="K14" s="1020"/>
      <c r="L14" s="1021"/>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15.75">
      <c r="A15" s="38"/>
      <c r="B15" s="38"/>
      <c r="C15" s="115"/>
      <c r="D15" s="309"/>
      <c r="E15" s="482"/>
      <c r="F15" s="482"/>
      <c r="G15" s="40"/>
      <c r="H15" s="40"/>
      <c r="I15" s="551"/>
      <c r="J15" s="40"/>
      <c r="K15" s="25"/>
      <c r="L15" s="39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16.5" thickBot="1">
      <c r="A16" s="38"/>
      <c r="B16" s="38"/>
      <c r="C16" s="115"/>
      <c r="D16" s="309"/>
      <c r="E16" s="482"/>
      <c r="F16" s="482"/>
      <c r="G16" s="40"/>
      <c r="H16" s="40"/>
      <c r="I16" s="551"/>
      <c r="J16" s="40"/>
      <c r="K16" s="25"/>
      <c r="L16" s="39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30.75" customHeight="1" thickBot="1">
      <c r="A17" s="1209" t="s">
        <v>202</v>
      </c>
      <c r="B17" s="1219"/>
      <c r="C17" s="1210"/>
      <c r="D17" s="1210"/>
      <c r="E17" s="1210"/>
      <c r="F17" s="1211"/>
      <c r="G17" s="333" t="s">
        <v>20</v>
      </c>
      <c r="H17" s="452"/>
      <c r="I17" s="548" t="s">
        <v>735</v>
      </c>
      <c r="J17" s="333" t="s">
        <v>611</v>
      </c>
      <c r="K17" s="1212" t="s">
        <v>406</v>
      </c>
      <c r="L17" s="1214"/>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15.75">
      <c r="A18" s="498"/>
      <c r="B18" s="854"/>
      <c r="C18" s="499"/>
      <c r="D18" s="486"/>
      <c r="E18" s="487"/>
      <c r="F18" s="500"/>
      <c r="G18" s="527"/>
      <c r="H18" s="494"/>
      <c r="I18" s="552"/>
      <c r="J18" s="527"/>
      <c r="K18" s="532"/>
      <c r="L18" s="524"/>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ht="32.25" customHeight="1" thickBot="1">
      <c r="A19" s="329">
        <f>+AppendixA!A126</f>
        <v>63</v>
      </c>
      <c r="B19" s="855"/>
      <c r="C19" s="330" t="str">
        <f>+AppendixA!C126</f>
        <v>Regulatory Commission Exp Account 928</v>
      </c>
      <c r="D19" s="438"/>
      <c r="E19" s="1226" t="s">
        <v>713</v>
      </c>
      <c r="F19" s="1227"/>
      <c r="G19" s="526">
        <f>Inputs!D56</f>
        <v>0</v>
      </c>
      <c r="H19" s="331"/>
      <c r="I19" s="526">
        <f>Inputs!D107</f>
        <v>0</v>
      </c>
      <c r="J19" s="526">
        <f>+I19</f>
        <v>0</v>
      </c>
      <c r="K19" s="1194"/>
      <c r="L19" s="1195"/>
      <c r="M19" s="12"/>
      <c r="N19" s="12"/>
      <c r="O19" s="12"/>
      <c r="P19" s="12"/>
      <c r="Q19" s="12"/>
      <c r="R19" s="12"/>
      <c r="S19" s="12"/>
      <c r="T19" s="12"/>
      <c r="U19" s="12"/>
      <c r="V19" s="12"/>
      <c r="W19" s="12"/>
      <c r="X19" s="12"/>
      <c r="Y19" s="12"/>
      <c r="Z19" s="12"/>
      <c r="AA19" s="12"/>
      <c r="AB19" s="12"/>
      <c r="AC19" s="12"/>
      <c r="AD19" s="12"/>
      <c r="AE19" s="12"/>
      <c r="AF19" s="12"/>
      <c r="AG19" s="12"/>
      <c r="AH19" s="12"/>
      <c r="AI19" s="12"/>
      <c r="AJ19" s="12"/>
    </row>
    <row r="20" spans="1:36" ht="15">
      <c r="A20" s="495"/>
      <c r="B20" s="856"/>
      <c r="C20" s="334"/>
      <c r="D20" s="382"/>
      <c r="E20" s="334"/>
      <c r="F20" s="334"/>
      <c r="G20" s="496"/>
      <c r="H20" s="496"/>
      <c r="I20" s="549"/>
      <c r="J20" s="497"/>
      <c r="K20" s="132"/>
      <c r="L20" s="132"/>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36" ht="15.75" thickBot="1">
      <c r="A21" s="38"/>
      <c r="B21" s="857"/>
      <c r="C21" s="115"/>
      <c r="D21" s="40"/>
      <c r="E21" s="38"/>
      <c r="F21" s="115"/>
      <c r="G21" s="126"/>
      <c r="H21" s="126"/>
      <c r="I21" s="551"/>
      <c r="J21" s="126"/>
      <c r="K21" s="132"/>
      <c r="L21" s="13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36" ht="32.25" thickBot="1">
      <c r="A22" s="1209" t="s">
        <v>627</v>
      </c>
      <c r="B22" s="1219"/>
      <c r="C22" s="1210"/>
      <c r="D22" s="1210"/>
      <c r="E22" s="1210"/>
      <c r="F22" s="1211"/>
      <c r="G22" s="327" t="s">
        <v>20</v>
      </c>
      <c r="H22" s="452"/>
      <c r="I22" s="550" t="s">
        <v>340</v>
      </c>
      <c r="J22" s="333" t="s">
        <v>611</v>
      </c>
      <c r="K22" s="1212" t="s">
        <v>406</v>
      </c>
      <c r="L22" s="1214"/>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ht="15.75">
      <c r="A23" s="484"/>
      <c r="B23" s="858"/>
      <c r="C23" s="485"/>
      <c r="D23" s="486"/>
      <c r="E23" s="487"/>
      <c r="F23" s="488"/>
      <c r="G23" s="535"/>
      <c r="H23" s="40"/>
      <c r="I23" s="552"/>
      <c r="J23" s="535"/>
      <c r="K23" s="1188" t="s">
        <v>799</v>
      </c>
      <c r="L23" s="1189"/>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ht="15" customHeight="1">
      <c r="A24" s="483">
        <f>AppendixA!A127</f>
        <v>64</v>
      </c>
      <c r="B24" s="859"/>
      <c r="C24" s="25" t="s">
        <v>634</v>
      </c>
      <c r="D24" s="309"/>
      <c r="E24" s="489" t="s">
        <v>715</v>
      </c>
      <c r="F24" s="491"/>
      <c r="G24" s="536">
        <f>Inputs!D103</f>
        <v>0</v>
      </c>
      <c r="H24" s="537"/>
      <c r="I24" s="691" t="e">
        <f>+AppendixA!H37</f>
        <v>#DIV/0!</v>
      </c>
      <c r="J24" s="533" t="e">
        <f>G24*I24</f>
        <v>#DIV/0!</v>
      </c>
      <c r="K24" s="1190"/>
      <c r="L24" s="1191"/>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116.25" customHeight="1" thickBot="1">
      <c r="A25" s="120"/>
      <c r="B25" s="860"/>
      <c r="C25" s="121"/>
      <c r="D25" s="442"/>
      <c r="E25" s="490"/>
      <c r="F25" s="492"/>
      <c r="G25" s="528"/>
      <c r="H25" s="130"/>
      <c r="I25" s="553"/>
      <c r="J25" s="534"/>
      <c r="K25" s="1192"/>
      <c r="L25" s="1193"/>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ht="15.75">
      <c r="A26" s="38"/>
      <c r="B26" s="859"/>
      <c r="C26" s="115"/>
      <c r="D26" s="309"/>
      <c r="E26" s="473"/>
      <c r="F26" s="15"/>
      <c r="G26" s="25"/>
      <c r="H26" s="25"/>
      <c r="I26" s="554"/>
      <c r="J26" s="40"/>
      <c r="K26" s="25"/>
      <c r="L26" s="39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16.5" thickBot="1">
      <c r="A27" s="38"/>
      <c r="B27" s="859"/>
      <c r="C27" s="115"/>
      <c r="D27" s="309"/>
      <c r="E27" s="481"/>
      <c r="F27" s="482"/>
      <c r="G27" s="25"/>
      <c r="H27" s="25"/>
      <c r="I27" s="554"/>
      <c r="J27" s="40"/>
      <c r="K27" s="25"/>
      <c r="L27" s="39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32.25" thickBot="1">
      <c r="A28" s="1209" t="s">
        <v>201</v>
      </c>
      <c r="B28" s="1219"/>
      <c r="C28" s="1210"/>
      <c r="D28" s="1210"/>
      <c r="E28" s="1210"/>
      <c r="F28" s="1211"/>
      <c r="G28" s="327" t="s">
        <v>20</v>
      </c>
      <c r="H28" s="452"/>
      <c r="I28" s="550" t="s">
        <v>236</v>
      </c>
      <c r="J28" s="333" t="s">
        <v>611</v>
      </c>
      <c r="K28" s="1212" t="s">
        <v>406</v>
      </c>
      <c r="L28" s="1214"/>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15">
      <c r="A29" s="119"/>
      <c r="B29" s="857"/>
      <c r="C29" s="115"/>
      <c r="D29" s="19"/>
      <c r="E29" s="38"/>
      <c r="F29" s="328"/>
      <c r="G29" s="525"/>
      <c r="H29" s="126"/>
      <c r="I29" s="555"/>
      <c r="J29" s="525"/>
      <c r="K29" s="539"/>
      <c r="L29" s="540"/>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15">
      <c r="A30" s="119">
        <f>+AppendixA!A215</f>
        <v>103</v>
      </c>
      <c r="B30" s="115" t="s">
        <v>509</v>
      </c>
      <c r="C30" s="115"/>
      <c r="D30" s="19"/>
      <c r="E30" s="124" t="s">
        <v>716</v>
      </c>
      <c r="G30" s="533">
        <f>Inputs!D53</f>
        <v>0</v>
      </c>
      <c r="H30" s="126"/>
      <c r="I30" s="690" t="e">
        <f>AppendixA!H27</f>
        <v>#DIV/0!</v>
      </c>
      <c r="J30" s="533" t="e">
        <f>G30*I30</f>
        <v>#DIV/0!</v>
      </c>
      <c r="K30" s="1220"/>
      <c r="L30" s="1221"/>
      <c r="M30" s="12"/>
      <c r="N30" s="12"/>
      <c r="O30" s="12"/>
      <c r="P30" s="12"/>
      <c r="Q30" s="12"/>
      <c r="R30" s="12"/>
      <c r="S30" s="12"/>
      <c r="T30" s="12"/>
      <c r="U30" s="12"/>
      <c r="V30" s="12"/>
      <c r="W30" s="12"/>
      <c r="X30" s="12"/>
      <c r="Y30" s="12"/>
      <c r="Z30" s="12"/>
      <c r="AA30" s="12"/>
      <c r="AB30" s="12"/>
      <c r="AC30" s="12"/>
      <c r="AD30" s="12"/>
      <c r="AE30" s="12"/>
      <c r="AF30" s="12"/>
      <c r="AG30" s="12"/>
      <c r="AH30" s="12"/>
      <c r="AI30" s="12"/>
      <c r="AJ30" s="12"/>
    </row>
    <row r="31" spans="1:36" ht="15.75" thickBot="1">
      <c r="A31" s="120"/>
      <c r="B31" s="861"/>
      <c r="C31" s="121"/>
      <c r="D31" s="122"/>
      <c r="E31" s="127"/>
      <c r="F31" s="123"/>
      <c r="G31" s="538"/>
      <c r="H31" s="133"/>
      <c r="I31" s="322"/>
      <c r="J31" s="538"/>
      <c r="K31" s="1194"/>
      <c r="L31" s="1195"/>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15">
      <c r="A32" s="38"/>
      <c r="B32" s="857"/>
      <c r="C32" s="115"/>
      <c r="D32" s="19"/>
      <c r="E32" s="38"/>
      <c r="F32" s="129"/>
      <c r="G32" s="126"/>
      <c r="H32" s="126"/>
      <c r="I32" s="126"/>
      <c r="J32" s="126"/>
      <c r="K32" s="132"/>
      <c r="L32" s="132"/>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6" ht="15.75" thickBot="1">
      <c r="A33" s="12"/>
      <c r="B33" s="763"/>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ht="63.75" thickBot="1">
      <c r="A34" s="1222" t="s">
        <v>637</v>
      </c>
      <c r="B34" s="1223"/>
      <c r="C34" s="1224"/>
      <c r="D34" s="1224"/>
      <c r="E34" s="1224"/>
      <c r="F34" s="1225"/>
      <c r="G34" s="333" t="str">
        <f>+C37</f>
        <v>Revenues from Direct Assigned Transmission Facilities</v>
      </c>
      <c r="H34" s="53"/>
      <c r="I34" s="1212" t="s">
        <v>205</v>
      </c>
      <c r="J34" s="1213"/>
      <c r="K34" s="1213"/>
      <c r="L34" s="1214"/>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6" ht="25.5" customHeight="1">
      <c r="A35" s="439"/>
      <c r="B35" s="7"/>
      <c r="C35" s="7"/>
      <c r="D35" s="391"/>
      <c r="E35" s="440"/>
      <c r="F35" s="441"/>
      <c r="G35" s="326"/>
      <c r="H35" s="25"/>
      <c r="I35" s="1196" t="s">
        <v>635</v>
      </c>
      <c r="J35" s="1197"/>
      <c r="K35" s="1197"/>
      <c r="L35" s="1198"/>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6" ht="15.75">
      <c r="A36" s="326"/>
      <c r="B36" s="25"/>
      <c r="C36" s="25"/>
      <c r="D36" s="25"/>
      <c r="E36" s="25"/>
      <c r="F36" s="124"/>
      <c r="G36" s="436" t="s">
        <v>454</v>
      </c>
      <c r="H36" s="437"/>
      <c r="I36" s="1199"/>
      <c r="J36" s="1200"/>
      <c r="K36" s="1200"/>
      <c r="L36" s="1201"/>
      <c r="M36" s="12"/>
      <c r="N36" s="455"/>
      <c r="O36" s="12"/>
      <c r="P36" s="12"/>
      <c r="Q36" s="12"/>
      <c r="R36" s="12"/>
      <c r="S36" s="12"/>
      <c r="T36" s="12"/>
      <c r="U36" s="12"/>
      <c r="V36" s="12"/>
      <c r="W36" s="12"/>
      <c r="X36" s="12"/>
      <c r="Y36" s="12"/>
      <c r="Z36" s="12"/>
      <c r="AA36" s="12"/>
      <c r="AB36" s="12"/>
      <c r="AC36" s="12"/>
      <c r="AD36" s="12"/>
      <c r="AE36" s="12"/>
      <c r="AF36" s="12"/>
      <c r="AG36" s="12"/>
      <c r="AH36" s="12"/>
      <c r="AI36" s="12"/>
      <c r="AJ36" s="12"/>
    </row>
    <row r="37" spans="1:36" ht="15.75">
      <c r="A37" s="336">
        <f>+AppendixA!A247</f>
        <v>117</v>
      </c>
      <c r="B37" s="332"/>
      <c r="C37" s="332" t="str">
        <f>+AppendixA!C247</f>
        <v>Revenues from Direct Assigned Transmission Facilities</v>
      </c>
      <c r="D37" s="426"/>
      <c r="E37" s="1205" t="s">
        <v>717</v>
      </c>
      <c r="F37" s="1206"/>
      <c r="G37" s="360">
        <f>Inputs!D111</f>
        <v>0</v>
      </c>
      <c r="H37" s="440"/>
      <c r="I37" s="1199"/>
      <c r="J37" s="1200"/>
      <c r="K37" s="1200"/>
      <c r="L37" s="1201"/>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ht="20.25" customHeight="1" thickBot="1">
      <c r="A38" s="165"/>
      <c r="B38" s="130"/>
      <c r="C38" s="130"/>
      <c r="D38" s="130"/>
      <c r="E38" s="130"/>
      <c r="F38" s="134"/>
      <c r="G38" s="165"/>
      <c r="H38" s="130"/>
      <c r="I38" s="1202"/>
      <c r="J38" s="1203"/>
      <c r="K38" s="1203"/>
      <c r="L38" s="1204"/>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ht="24" customHeight="1">
      <c r="A39" s="25"/>
      <c r="B39" s="25"/>
      <c r="C39" s="25"/>
      <c r="D39" s="25"/>
      <c r="E39" s="25"/>
      <c r="F39" s="25"/>
      <c r="G39" s="25"/>
      <c r="H39" s="25"/>
      <c r="I39" s="516"/>
      <c r="J39" s="516"/>
      <c r="K39" s="516"/>
      <c r="L39" s="516"/>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6" ht="16.5" thickBot="1">
      <c r="A40" s="25"/>
      <c r="B40" s="25"/>
      <c r="C40" s="25"/>
      <c r="D40" s="25"/>
      <c r="E40" s="25"/>
      <c r="F40" s="25"/>
      <c r="G40" s="25"/>
      <c r="H40" s="25"/>
      <c r="I40" s="25"/>
      <c r="J40" s="25"/>
      <c r="K40" s="25"/>
      <c r="L40" s="392"/>
      <c r="M40" s="12"/>
      <c r="N40" s="12"/>
      <c r="O40" s="12"/>
      <c r="P40" s="12"/>
      <c r="Q40" s="12"/>
      <c r="R40" s="12"/>
      <c r="S40" s="12"/>
      <c r="T40" s="12"/>
      <c r="U40" s="12"/>
      <c r="V40" s="12"/>
      <c r="W40" s="12"/>
      <c r="X40" s="12"/>
      <c r="Y40" s="12"/>
      <c r="Z40" s="12"/>
      <c r="AA40" s="12"/>
      <c r="AB40" s="12"/>
      <c r="AC40" s="12"/>
      <c r="AD40" s="12"/>
      <c r="AE40" s="12"/>
      <c r="AF40" s="12"/>
      <c r="AG40" s="12"/>
      <c r="AH40" s="12"/>
      <c r="AI40" s="12"/>
      <c r="AJ40" s="12"/>
    </row>
    <row r="41" spans="1:251" ht="48" thickBot="1">
      <c r="A41" s="1209" t="s">
        <v>207</v>
      </c>
      <c r="B41" s="1210"/>
      <c r="C41" s="1210"/>
      <c r="D41" s="1210"/>
      <c r="E41" s="1210"/>
      <c r="F41" s="1211"/>
      <c r="G41" s="327" t="s">
        <v>505</v>
      </c>
      <c r="H41" s="452"/>
      <c r="I41" s="327" t="s">
        <v>631</v>
      </c>
      <c r="J41" s="333" t="s">
        <v>611</v>
      </c>
      <c r="K41" s="1212" t="s">
        <v>406</v>
      </c>
      <c r="L41" s="1214"/>
      <c r="M41" s="12"/>
      <c r="N41" s="38"/>
      <c r="O41" s="38"/>
      <c r="P41" s="115"/>
      <c r="Q41" s="38"/>
      <c r="R41" s="38"/>
      <c r="S41" s="38"/>
      <c r="T41" s="38"/>
      <c r="U41" s="38"/>
      <c r="V41" s="115"/>
      <c r="W41" s="38"/>
      <c r="X41" s="38"/>
      <c r="Y41" s="38"/>
      <c r="Z41" s="38"/>
      <c r="AA41" s="38"/>
      <c r="AB41" s="115"/>
      <c r="AC41" s="38"/>
      <c r="AD41" s="38"/>
      <c r="AE41" s="38"/>
      <c r="AF41" s="38"/>
      <c r="AG41" s="38"/>
      <c r="AH41" s="115"/>
      <c r="AI41" s="38"/>
      <c r="AJ41" s="38"/>
      <c r="AK41" s="38"/>
      <c r="AL41" s="38"/>
      <c r="AM41" s="38"/>
      <c r="AN41" s="115"/>
      <c r="AO41" s="38"/>
      <c r="AP41" s="38"/>
      <c r="AQ41" s="38"/>
      <c r="AR41" s="38"/>
      <c r="AS41" s="38"/>
      <c r="AT41" s="115"/>
      <c r="AU41" s="38"/>
      <c r="AV41" s="38"/>
      <c r="AW41" s="38"/>
      <c r="AX41" s="38"/>
      <c r="AY41" s="38"/>
      <c r="AZ41" s="115"/>
      <c r="BA41" s="38"/>
      <c r="BB41" s="38"/>
      <c r="BC41" s="38"/>
      <c r="BD41" s="38"/>
      <c r="BE41" s="38"/>
      <c r="BF41" s="115"/>
      <c r="BG41" s="38"/>
      <c r="BH41" s="38"/>
      <c r="BI41" s="38"/>
      <c r="BJ41" s="38"/>
      <c r="BK41" s="38"/>
      <c r="BL41" s="115"/>
      <c r="BM41" s="38"/>
      <c r="BN41" s="38"/>
      <c r="BO41" s="38"/>
      <c r="BP41" s="38"/>
      <c r="BQ41" s="38"/>
      <c r="BR41" s="115"/>
      <c r="BS41" s="38"/>
      <c r="BT41" s="38"/>
      <c r="BU41" s="38"/>
      <c r="BV41" s="38"/>
      <c r="BW41" s="38"/>
      <c r="BX41" s="115"/>
      <c r="BY41" s="38"/>
      <c r="BZ41" s="38"/>
      <c r="CA41" s="38"/>
      <c r="CB41" s="38"/>
      <c r="CC41" s="38"/>
      <c r="CD41" s="115"/>
      <c r="CE41" s="38"/>
      <c r="CF41" s="38"/>
      <c r="CG41" s="38"/>
      <c r="CH41" s="38"/>
      <c r="CI41" s="38"/>
      <c r="CJ41" s="115"/>
      <c r="CK41" s="38"/>
      <c r="CL41" s="38"/>
      <c r="CM41" s="38"/>
      <c r="CN41" s="38"/>
      <c r="CO41" s="38"/>
      <c r="CP41" s="115"/>
      <c r="CQ41" s="38"/>
      <c r="CR41" s="38"/>
      <c r="CS41" s="38"/>
      <c r="CT41" s="38"/>
      <c r="CU41" s="38"/>
      <c r="CV41" s="115"/>
      <c r="CW41" s="38"/>
      <c r="CX41" s="38"/>
      <c r="CY41" s="38"/>
      <c r="CZ41" s="38"/>
      <c r="DA41" s="38"/>
      <c r="DB41" s="115"/>
      <c r="DC41" s="38"/>
      <c r="DD41" s="38"/>
      <c r="DE41" s="38"/>
      <c r="DF41" s="38"/>
      <c r="DG41" s="38"/>
      <c r="DH41" s="115"/>
      <c r="DI41" s="38"/>
      <c r="DJ41" s="38"/>
      <c r="DK41" s="38"/>
      <c r="DL41" s="38"/>
      <c r="DM41" s="38"/>
      <c r="DN41" s="115"/>
      <c r="DO41" s="38"/>
      <c r="DP41" s="38"/>
      <c r="DQ41" s="38"/>
      <c r="DR41" s="38"/>
      <c r="DS41" s="38"/>
      <c r="DT41" s="115"/>
      <c r="DU41" s="38"/>
      <c r="DV41" s="38"/>
      <c r="DW41" s="38"/>
      <c r="DX41" s="38"/>
      <c r="DY41" s="38"/>
      <c r="DZ41" s="115"/>
      <c r="EA41" s="38"/>
      <c r="EB41" s="38"/>
      <c r="EC41" s="38"/>
      <c r="ED41" s="38"/>
      <c r="EE41" s="38"/>
      <c r="EF41" s="115"/>
      <c r="EG41" s="38"/>
      <c r="EH41" s="38"/>
      <c r="EI41" s="38"/>
      <c r="EJ41" s="38"/>
      <c r="EK41" s="38"/>
      <c r="EL41" s="115"/>
      <c r="EM41" s="38"/>
      <c r="EN41" s="38"/>
      <c r="EO41" s="38"/>
      <c r="EP41" s="38"/>
      <c r="EQ41" s="38"/>
      <c r="ER41" s="115"/>
      <c r="ES41" s="38"/>
      <c r="ET41" s="38"/>
      <c r="EU41" s="38"/>
      <c r="EV41" s="38"/>
      <c r="EW41" s="38"/>
      <c r="EX41" s="115"/>
      <c r="EY41" s="38"/>
      <c r="EZ41" s="38"/>
      <c r="FA41" s="38"/>
      <c r="FB41" s="38"/>
      <c r="FC41" s="38"/>
      <c r="FD41" s="115"/>
      <c r="FE41" s="38"/>
      <c r="FF41" s="38"/>
      <c r="FG41" s="38"/>
      <c r="FH41" s="38"/>
      <c r="FI41" s="38"/>
      <c r="FJ41" s="115"/>
      <c r="FK41" s="38"/>
      <c r="FL41" s="38"/>
      <c r="FM41" s="38"/>
      <c r="FN41" s="38"/>
      <c r="FO41" s="38"/>
      <c r="FP41" s="115"/>
      <c r="FQ41" s="38"/>
      <c r="FR41" s="38"/>
      <c r="FS41" s="38"/>
      <c r="FT41" s="38"/>
      <c r="FU41" s="38"/>
      <c r="FV41" s="115"/>
      <c r="FW41" s="38"/>
      <c r="FX41" s="38"/>
      <c r="FY41" s="38"/>
      <c r="FZ41" s="38"/>
      <c r="GA41" s="38"/>
      <c r="GB41" s="115"/>
      <c r="GC41" s="38"/>
      <c r="GD41" s="38"/>
      <c r="GE41" s="38"/>
      <c r="GF41" s="38"/>
      <c r="GG41" s="38"/>
      <c r="GH41" s="115"/>
      <c r="GI41" s="38"/>
      <c r="GJ41" s="38"/>
      <c r="GK41" s="38"/>
      <c r="GL41" s="38"/>
      <c r="GM41" s="38"/>
      <c r="GN41" s="115"/>
      <c r="GO41" s="38"/>
      <c r="GP41" s="38"/>
      <c r="GQ41" s="38"/>
      <c r="GR41" s="38"/>
      <c r="GS41" s="38"/>
      <c r="GT41" s="115"/>
      <c r="GU41" s="38"/>
      <c r="GV41" s="38"/>
      <c r="GW41" s="38"/>
      <c r="GX41" s="38"/>
      <c r="GY41" s="38"/>
      <c r="GZ41" s="115"/>
      <c r="HA41" s="38"/>
      <c r="HB41" s="38"/>
      <c r="HC41" s="38"/>
      <c r="HD41" s="38"/>
      <c r="HE41" s="38"/>
      <c r="HF41" s="115"/>
      <c r="HG41" s="38"/>
      <c r="HH41" s="38"/>
      <c r="HI41" s="38"/>
      <c r="HJ41" s="38"/>
      <c r="HK41" s="38"/>
      <c r="HL41" s="115"/>
      <c r="HM41" s="38"/>
      <c r="HN41" s="38"/>
      <c r="HO41" s="38"/>
      <c r="HP41" s="38"/>
      <c r="HQ41" s="38"/>
      <c r="HR41" s="115"/>
      <c r="HS41" s="38"/>
      <c r="HT41" s="38"/>
      <c r="HU41" s="38"/>
      <c r="HV41" s="38"/>
      <c r="HW41" s="38"/>
      <c r="HX41" s="115"/>
      <c r="HY41" s="38"/>
      <c r="HZ41" s="38"/>
      <c r="IA41" s="38"/>
      <c r="IB41" s="38"/>
      <c r="IC41" s="38"/>
      <c r="ID41" s="115"/>
      <c r="IE41" s="38"/>
      <c r="IF41" s="38"/>
      <c r="IG41" s="38"/>
      <c r="IH41" s="38"/>
      <c r="II41" s="38"/>
      <c r="IJ41" s="115"/>
      <c r="IK41" s="38"/>
      <c r="IL41" s="38"/>
      <c r="IM41" s="38"/>
      <c r="IN41" s="38"/>
      <c r="IO41" s="38"/>
      <c r="IP41" s="115"/>
      <c r="IQ41" s="38"/>
    </row>
    <row r="42" spans="1:251" ht="15.75">
      <c r="A42" s="493"/>
      <c r="B42" s="494"/>
      <c r="C42" s="494"/>
      <c r="D42" s="494"/>
      <c r="E42" s="494"/>
      <c r="F42" s="494"/>
      <c r="G42" s="557"/>
      <c r="H42" s="53"/>
      <c r="I42" s="561"/>
      <c r="J42" s="556"/>
      <c r="K42" s="541"/>
      <c r="L42" s="542"/>
      <c r="M42" s="12"/>
      <c r="N42" s="38"/>
      <c r="O42" s="38"/>
      <c r="P42" s="115"/>
      <c r="Q42" s="38"/>
      <c r="R42" s="38"/>
      <c r="S42" s="38"/>
      <c r="T42" s="38"/>
      <c r="U42" s="38"/>
      <c r="V42" s="115"/>
      <c r="W42" s="38"/>
      <c r="X42" s="38"/>
      <c r="Y42" s="38"/>
      <c r="Z42" s="38"/>
      <c r="AA42" s="38"/>
      <c r="AB42" s="115"/>
      <c r="AC42" s="38"/>
      <c r="AD42" s="38"/>
      <c r="AE42" s="38"/>
      <c r="AF42" s="38"/>
      <c r="AG42" s="38"/>
      <c r="AH42" s="115"/>
      <c r="AI42" s="38"/>
      <c r="AJ42" s="38"/>
      <c r="AK42" s="38"/>
      <c r="AL42" s="38"/>
      <c r="AM42" s="38"/>
      <c r="AN42" s="115"/>
      <c r="AO42" s="38"/>
      <c r="AP42" s="38"/>
      <c r="AQ42" s="38"/>
      <c r="AR42" s="38"/>
      <c r="AS42" s="38"/>
      <c r="AT42" s="115"/>
      <c r="AU42" s="38"/>
      <c r="AV42" s="38"/>
      <c r="AW42" s="38"/>
      <c r="AX42" s="38"/>
      <c r="AY42" s="38"/>
      <c r="AZ42" s="115"/>
      <c r="BA42" s="38"/>
      <c r="BB42" s="38"/>
      <c r="BC42" s="38"/>
      <c r="BD42" s="38"/>
      <c r="BE42" s="38"/>
      <c r="BF42" s="115"/>
      <c r="BG42" s="38"/>
      <c r="BH42" s="38"/>
      <c r="BI42" s="38"/>
      <c r="BJ42" s="38"/>
      <c r="BK42" s="38"/>
      <c r="BL42" s="115"/>
      <c r="BM42" s="38"/>
      <c r="BN42" s="38"/>
      <c r="BO42" s="38"/>
      <c r="BP42" s="38"/>
      <c r="BQ42" s="38"/>
      <c r="BR42" s="115"/>
      <c r="BS42" s="38"/>
      <c r="BT42" s="38"/>
      <c r="BU42" s="38"/>
      <c r="BV42" s="38"/>
      <c r="BW42" s="38"/>
      <c r="BX42" s="115"/>
      <c r="BY42" s="38"/>
      <c r="BZ42" s="38"/>
      <c r="CA42" s="38"/>
      <c r="CB42" s="38"/>
      <c r="CC42" s="38"/>
      <c r="CD42" s="115"/>
      <c r="CE42" s="38"/>
      <c r="CF42" s="38"/>
      <c r="CG42" s="38"/>
      <c r="CH42" s="38"/>
      <c r="CI42" s="38"/>
      <c r="CJ42" s="115"/>
      <c r="CK42" s="38"/>
      <c r="CL42" s="38"/>
      <c r="CM42" s="38"/>
      <c r="CN42" s="38"/>
      <c r="CO42" s="38"/>
      <c r="CP42" s="115"/>
      <c r="CQ42" s="38"/>
      <c r="CR42" s="38"/>
      <c r="CS42" s="38"/>
      <c r="CT42" s="38"/>
      <c r="CU42" s="38"/>
      <c r="CV42" s="115"/>
      <c r="CW42" s="38"/>
      <c r="CX42" s="38"/>
      <c r="CY42" s="38"/>
      <c r="CZ42" s="38"/>
      <c r="DA42" s="38"/>
      <c r="DB42" s="115"/>
      <c r="DC42" s="38"/>
      <c r="DD42" s="38"/>
      <c r="DE42" s="38"/>
      <c r="DF42" s="38"/>
      <c r="DG42" s="38"/>
      <c r="DH42" s="115"/>
      <c r="DI42" s="38"/>
      <c r="DJ42" s="38"/>
      <c r="DK42" s="38"/>
      <c r="DL42" s="38"/>
      <c r="DM42" s="38"/>
      <c r="DN42" s="115"/>
      <c r="DO42" s="38"/>
      <c r="DP42" s="38"/>
      <c r="DQ42" s="38"/>
      <c r="DR42" s="38"/>
      <c r="DS42" s="38"/>
      <c r="DT42" s="115"/>
      <c r="DU42" s="38"/>
      <c r="DV42" s="38"/>
      <c r="DW42" s="38"/>
      <c r="DX42" s="38"/>
      <c r="DY42" s="38"/>
      <c r="DZ42" s="115"/>
      <c r="EA42" s="38"/>
      <c r="EB42" s="38"/>
      <c r="EC42" s="38"/>
      <c r="ED42" s="38"/>
      <c r="EE42" s="38"/>
      <c r="EF42" s="115"/>
      <c r="EG42" s="38"/>
      <c r="EH42" s="38"/>
      <c r="EI42" s="38"/>
      <c r="EJ42" s="38"/>
      <c r="EK42" s="38"/>
      <c r="EL42" s="115"/>
      <c r="EM42" s="38"/>
      <c r="EN42" s="38"/>
      <c r="EO42" s="38"/>
      <c r="EP42" s="38"/>
      <c r="EQ42" s="38"/>
      <c r="ER42" s="115"/>
      <c r="ES42" s="38"/>
      <c r="ET42" s="38"/>
      <c r="EU42" s="38"/>
      <c r="EV42" s="38"/>
      <c r="EW42" s="38"/>
      <c r="EX42" s="115"/>
      <c r="EY42" s="38"/>
      <c r="EZ42" s="38"/>
      <c r="FA42" s="38"/>
      <c r="FB42" s="38"/>
      <c r="FC42" s="38"/>
      <c r="FD42" s="115"/>
      <c r="FE42" s="38"/>
      <c r="FF42" s="38"/>
      <c r="FG42" s="38"/>
      <c r="FH42" s="38"/>
      <c r="FI42" s="38"/>
      <c r="FJ42" s="115"/>
      <c r="FK42" s="38"/>
      <c r="FL42" s="38"/>
      <c r="FM42" s="38"/>
      <c r="FN42" s="38"/>
      <c r="FO42" s="38"/>
      <c r="FP42" s="115"/>
      <c r="FQ42" s="38"/>
      <c r="FR42" s="38"/>
      <c r="FS42" s="38"/>
      <c r="FT42" s="38"/>
      <c r="FU42" s="38"/>
      <c r="FV42" s="115"/>
      <c r="FW42" s="38"/>
      <c r="FX42" s="38"/>
      <c r="FY42" s="38"/>
      <c r="FZ42" s="38"/>
      <c r="GA42" s="38"/>
      <c r="GB42" s="115"/>
      <c r="GC42" s="38"/>
      <c r="GD42" s="38"/>
      <c r="GE42" s="38"/>
      <c r="GF42" s="38"/>
      <c r="GG42" s="38"/>
      <c r="GH42" s="115"/>
      <c r="GI42" s="38"/>
      <c r="GJ42" s="38"/>
      <c r="GK42" s="38"/>
      <c r="GL42" s="38"/>
      <c r="GM42" s="38"/>
      <c r="GN42" s="115"/>
      <c r="GO42" s="38"/>
      <c r="GP42" s="38"/>
      <c r="GQ42" s="38"/>
      <c r="GR42" s="38"/>
      <c r="GS42" s="38"/>
      <c r="GT42" s="115"/>
      <c r="GU42" s="38"/>
      <c r="GV42" s="38"/>
      <c r="GW42" s="38"/>
      <c r="GX42" s="38"/>
      <c r="GY42" s="38"/>
      <c r="GZ42" s="115"/>
      <c r="HA42" s="38"/>
      <c r="HB42" s="38"/>
      <c r="HC42" s="38"/>
      <c r="HD42" s="38"/>
      <c r="HE42" s="38"/>
      <c r="HF42" s="115"/>
      <c r="HG42" s="38"/>
      <c r="HH42" s="38"/>
      <c r="HI42" s="38"/>
      <c r="HJ42" s="38"/>
      <c r="HK42" s="38"/>
      <c r="HL42" s="115"/>
      <c r="HM42" s="38"/>
      <c r="HN42" s="38"/>
      <c r="HO42" s="38"/>
      <c r="HP42" s="38"/>
      <c r="HQ42" s="38"/>
      <c r="HR42" s="115"/>
      <c r="HS42" s="38"/>
      <c r="HT42" s="38"/>
      <c r="HU42" s="38"/>
      <c r="HV42" s="38"/>
      <c r="HW42" s="38"/>
      <c r="HX42" s="115"/>
      <c r="HY42" s="38"/>
      <c r="HZ42" s="38"/>
      <c r="IA42" s="38"/>
      <c r="IB42" s="38"/>
      <c r="IC42" s="38"/>
      <c r="ID42" s="115"/>
      <c r="IE42" s="38"/>
      <c r="IF42" s="38"/>
      <c r="IG42" s="38"/>
      <c r="IH42" s="38"/>
      <c r="II42" s="38"/>
      <c r="IJ42" s="115"/>
      <c r="IK42" s="38"/>
      <c r="IL42" s="38"/>
      <c r="IM42" s="38"/>
      <c r="IN42" s="38"/>
      <c r="IO42" s="38"/>
      <c r="IP42" s="115"/>
      <c r="IQ42" s="38"/>
    </row>
    <row r="43" spans="1:251" ht="15">
      <c r="A43" s="119"/>
      <c r="B43" s="38"/>
      <c r="C43" s="115"/>
      <c r="D43" s="38"/>
      <c r="E43" s="38"/>
      <c r="F43" s="38"/>
      <c r="G43" s="558"/>
      <c r="H43" s="38"/>
      <c r="I43" s="558"/>
      <c r="J43" s="558"/>
      <c r="K43" s="38"/>
      <c r="L43" s="128"/>
      <c r="M43" s="38"/>
      <c r="N43" s="38"/>
      <c r="O43" s="38"/>
      <c r="P43" s="115"/>
      <c r="Q43" s="38"/>
      <c r="R43" s="38"/>
      <c r="S43" s="38"/>
      <c r="T43" s="38"/>
      <c r="U43" s="38"/>
      <c r="V43" s="115"/>
      <c r="W43" s="38"/>
      <c r="X43" s="38"/>
      <c r="Y43" s="38"/>
      <c r="Z43" s="38"/>
      <c r="AA43" s="38"/>
      <c r="AB43" s="115"/>
      <c r="AC43" s="38"/>
      <c r="AD43" s="38"/>
      <c r="AE43" s="38"/>
      <c r="AF43" s="38"/>
      <c r="AG43" s="38"/>
      <c r="AH43" s="115"/>
      <c r="AI43" s="38"/>
      <c r="AJ43" s="38"/>
      <c r="AK43" s="38"/>
      <c r="AL43" s="38"/>
      <c r="AM43" s="38"/>
      <c r="AN43" s="115"/>
      <c r="AO43" s="38"/>
      <c r="AP43" s="38"/>
      <c r="AQ43" s="38"/>
      <c r="AR43" s="38"/>
      <c r="AS43" s="38"/>
      <c r="AT43" s="115"/>
      <c r="AU43" s="38"/>
      <c r="AV43" s="38"/>
      <c r="AW43" s="38"/>
      <c r="AX43" s="38"/>
      <c r="AY43" s="38"/>
      <c r="AZ43" s="115"/>
      <c r="BA43" s="38"/>
      <c r="BB43" s="38"/>
      <c r="BC43" s="38"/>
      <c r="BD43" s="38"/>
      <c r="BE43" s="38"/>
      <c r="BF43" s="115"/>
      <c r="BG43" s="38"/>
      <c r="BH43" s="38"/>
      <c r="BI43" s="38"/>
      <c r="BJ43" s="38"/>
      <c r="BK43" s="38"/>
      <c r="BL43" s="115"/>
      <c r="BM43" s="38"/>
      <c r="BN43" s="38"/>
      <c r="BO43" s="38"/>
      <c r="BP43" s="38"/>
      <c r="BQ43" s="38"/>
      <c r="BR43" s="115"/>
      <c r="BS43" s="38"/>
      <c r="BT43" s="38"/>
      <c r="BU43" s="38"/>
      <c r="BV43" s="38"/>
      <c r="BW43" s="38"/>
      <c r="BX43" s="115"/>
      <c r="BY43" s="38"/>
      <c r="BZ43" s="38"/>
      <c r="CA43" s="38"/>
      <c r="CB43" s="38"/>
      <c r="CC43" s="38"/>
      <c r="CD43" s="115"/>
      <c r="CE43" s="38"/>
      <c r="CF43" s="38"/>
      <c r="CG43" s="38"/>
      <c r="CH43" s="38"/>
      <c r="CI43" s="38"/>
      <c r="CJ43" s="115"/>
      <c r="CK43" s="38"/>
      <c r="CL43" s="38"/>
      <c r="CM43" s="38"/>
      <c r="CN43" s="38"/>
      <c r="CO43" s="38"/>
      <c r="CP43" s="115"/>
      <c r="CQ43" s="38"/>
      <c r="CR43" s="38"/>
      <c r="CS43" s="38"/>
      <c r="CT43" s="38"/>
      <c r="CU43" s="38"/>
      <c r="CV43" s="115"/>
      <c r="CW43" s="38"/>
      <c r="CX43" s="38"/>
      <c r="CY43" s="38"/>
      <c r="CZ43" s="38"/>
      <c r="DA43" s="38"/>
      <c r="DB43" s="115"/>
      <c r="DC43" s="38"/>
      <c r="DD43" s="38"/>
      <c r="DE43" s="38"/>
      <c r="DF43" s="38"/>
      <c r="DG43" s="38"/>
      <c r="DH43" s="115"/>
      <c r="DI43" s="38"/>
      <c r="DJ43" s="38"/>
      <c r="DK43" s="38"/>
      <c r="DL43" s="38"/>
      <c r="DM43" s="38"/>
      <c r="DN43" s="115"/>
      <c r="DO43" s="38"/>
      <c r="DP43" s="38"/>
      <c r="DQ43" s="38"/>
      <c r="DR43" s="38"/>
      <c r="DS43" s="38"/>
      <c r="DT43" s="115"/>
      <c r="DU43" s="38"/>
      <c r="DV43" s="38"/>
      <c r="DW43" s="38"/>
      <c r="DX43" s="38"/>
      <c r="DY43" s="38"/>
      <c r="DZ43" s="115"/>
      <c r="EA43" s="38"/>
      <c r="EB43" s="38"/>
      <c r="EC43" s="38"/>
      <c r="ED43" s="38"/>
      <c r="EE43" s="38"/>
      <c r="EF43" s="115"/>
      <c r="EG43" s="38"/>
      <c r="EH43" s="38"/>
      <c r="EI43" s="38"/>
      <c r="EJ43" s="38"/>
      <c r="EK43" s="38"/>
      <c r="EL43" s="115"/>
      <c r="EM43" s="38"/>
      <c r="EN43" s="38"/>
      <c r="EO43" s="38"/>
      <c r="EP43" s="38"/>
      <c r="EQ43" s="38"/>
      <c r="ER43" s="115"/>
      <c r="ES43" s="38"/>
      <c r="ET43" s="38"/>
      <c r="EU43" s="38"/>
      <c r="EV43" s="38"/>
      <c r="EW43" s="38"/>
      <c r="EX43" s="115"/>
      <c r="EY43" s="38"/>
      <c r="EZ43" s="38"/>
      <c r="FA43" s="38"/>
      <c r="FB43" s="38"/>
      <c r="FC43" s="38"/>
      <c r="FD43" s="115"/>
      <c r="FE43" s="38"/>
      <c r="FF43" s="38"/>
      <c r="FG43" s="38"/>
      <c r="FH43" s="38"/>
      <c r="FI43" s="38"/>
      <c r="FJ43" s="115"/>
      <c r="FK43" s="38"/>
      <c r="FL43" s="38"/>
      <c r="FM43" s="38"/>
      <c r="FN43" s="38"/>
      <c r="FO43" s="38"/>
      <c r="FP43" s="115"/>
      <c r="FQ43" s="38"/>
      <c r="FR43" s="38"/>
      <c r="FS43" s="38"/>
      <c r="FT43" s="38"/>
      <c r="FU43" s="38"/>
      <c r="FV43" s="115"/>
      <c r="FW43" s="38"/>
      <c r="FX43" s="38"/>
      <c r="FY43" s="38"/>
      <c r="FZ43" s="38"/>
      <c r="GA43" s="38"/>
      <c r="GB43" s="115"/>
      <c r="GC43" s="38"/>
      <c r="GD43" s="38"/>
      <c r="GE43" s="38"/>
      <c r="GF43" s="38"/>
      <c r="GG43" s="38"/>
      <c r="GH43" s="115"/>
      <c r="GI43" s="38"/>
      <c r="GJ43" s="38"/>
      <c r="GK43" s="38"/>
      <c r="GL43" s="38"/>
      <c r="GM43" s="38"/>
      <c r="GN43" s="115"/>
      <c r="GO43" s="38"/>
      <c r="GP43" s="38"/>
      <c r="GQ43" s="38"/>
      <c r="GR43" s="38"/>
      <c r="GS43" s="38"/>
      <c r="GT43" s="115"/>
      <c r="GU43" s="38"/>
      <c r="GV43" s="38"/>
      <c r="GW43" s="38"/>
      <c r="GX43" s="38"/>
      <c r="GY43" s="38"/>
      <c r="GZ43" s="115"/>
      <c r="HA43" s="38"/>
      <c r="HB43" s="38"/>
      <c r="HC43" s="38"/>
      <c r="HD43" s="38"/>
      <c r="HE43" s="38"/>
      <c r="HF43" s="115"/>
      <c r="HG43" s="38"/>
      <c r="HH43" s="38"/>
      <c r="HI43" s="38"/>
      <c r="HJ43" s="38"/>
      <c r="HK43" s="38"/>
      <c r="HL43" s="115"/>
      <c r="HM43" s="38"/>
      <c r="HN43" s="38"/>
      <c r="HO43" s="38"/>
      <c r="HP43" s="38"/>
      <c r="HQ43" s="38"/>
      <c r="HR43" s="115"/>
      <c r="HS43" s="38"/>
      <c r="HT43" s="38"/>
      <c r="HU43" s="38"/>
      <c r="HV43" s="38"/>
      <c r="HW43" s="38"/>
      <c r="HX43" s="115"/>
      <c r="HY43" s="38"/>
      <c r="HZ43" s="38"/>
      <c r="IA43" s="38"/>
      <c r="IB43" s="38"/>
      <c r="IC43" s="38"/>
      <c r="ID43" s="115"/>
      <c r="IE43" s="38"/>
      <c r="IF43" s="38"/>
      <c r="IG43" s="38"/>
      <c r="IH43" s="38"/>
      <c r="II43" s="38"/>
      <c r="IJ43" s="115"/>
      <c r="IK43" s="38"/>
      <c r="IL43" s="38"/>
      <c r="IM43" s="38"/>
      <c r="IN43" s="38"/>
      <c r="IO43" s="38"/>
      <c r="IP43" s="115"/>
      <c r="IQ43" s="38"/>
    </row>
    <row r="44" spans="1:251" ht="15">
      <c r="A44" s="119">
        <f>AppendixA!A108</f>
        <v>49</v>
      </c>
      <c r="B44" s="38"/>
      <c r="C44" s="115" t="str">
        <f>AppendixA!C108</f>
        <v>Transmission O&amp;M </v>
      </c>
      <c r="D44" s="38"/>
      <c r="E44" s="310" t="s">
        <v>718</v>
      </c>
      <c r="F44" s="20"/>
      <c r="G44" s="533">
        <f>Inputs!D55</f>
        <v>0</v>
      </c>
      <c r="H44" s="126"/>
      <c r="I44" s="562" t="e">
        <f>+AppendixA!H11</f>
        <v>#DIV/0!</v>
      </c>
      <c r="J44" s="533" t="e">
        <f>+I44*G44</f>
        <v>#DIV/0!</v>
      </c>
      <c r="K44" s="1207"/>
      <c r="L44" s="1208"/>
      <c r="M44" s="38"/>
      <c r="N44" s="115"/>
      <c r="O44" s="38"/>
      <c r="P44" s="115"/>
      <c r="Q44" s="38"/>
      <c r="R44" s="38"/>
      <c r="S44" s="38"/>
      <c r="T44" s="38"/>
      <c r="U44" s="38"/>
      <c r="V44" s="115"/>
      <c r="W44" s="38"/>
      <c r="X44" s="38"/>
      <c r="Y44" s="38"/>
      <c r="Z44" s="38"/>
      <c r="AA44" s="38"/>
      <c r="AB44" s="115"/>
      <c r="AC44" s="38"/>
      <c r="AD44" s="38"/>
      <c r="AE44" s="38"/>
      <c r="AF44" s="38"/>
      <c r="AG44" s="38"/>
      <c r="AH44" s="115"/>
      <c r="AI44" s="38"/>
      <c r="AJ44" s="38"/>
      <c r="AK44" s="38"/>
      <c r="AL44" s="38"/>
      <c r="AM44" s="38"/>
      <c r="AN44" s="115"/>
      <c r="AO44" s="38"/>
      <c r="AP44" s="38"/>
      <c r="AQ44" s="38"/>
      <c r="AR44" s="38"/>
      <c r="AS44" s="38"/>
      <c r="AT44" s="115"/>
      <c r="AU44" s="38"/>
      <c r="AV44" s="38"/>
      <c r="AW44" s="38"/>
      <c r="AX44" s="38"/>
      <c r="AY44" s="38"/>
      <c r="AZ44" s="115"/>
      <c r="BA44" s="38"/>
      <c r="BB44" s="38"/>
      <c r="BC44" s="38"/>
      <c r="BD44" s="38"/>
      <c r="BE44" s="38"/>
      <c r="BF44" s="115"/>
      <c r="BG44" s="38"/>
      <c r="BH44" s="38"/>
      <c r="BI44" s="38"/>
      <c r="BJ44" s="38"/>
      <c r="BK44" s="38"/>
      <c r="BL44" s="115"/>
      <c r="BM44" s="38"/>
      <c r="BN44" s="38"/>
      <c r="BO44" s="38"/>
      <c r="BP44" s="38"/>
      <c r="BQ44" s="38"/>
      <c r="BR44" s="115"/>
      <c r="BS44" s="38"/>
      <c r="BT44" s="38"/>
      <c r="BU44" s="38"/>
      <c r="BV44" s="38"/>
      <c r="BW44" s="38"/>
      <c r="BX44" s="115"/>
      <c r="BY44" s="38"/>
      <c r="BZ44" s="38"/>
      <c r="CA44" s="38"/>
      <c r="CB44" s="38"/>
      <c r="CC44" s="38"/>
      <c r="CD44" s="115"/>
      <c r="CE44" s="38"/>
      <c r="CF44" s="38"/>
      <c r="CG44" s="38"/>
      <c r="CH44" s="38"/>
      <c r="CI44" s="38"/>
      <c r="CJ44" s="115"/>
      <c r="CK44" s="38"/>
      <c r="CL44" s="38"/>
      <c r="CM44" s="38"/>
      <c r="CN44" s="38"/>
      <c r="CO44" s="38"/>
      <c r="CP44" s="115"/>
      <c r="CQ44" s="38"/>
      <c r="CR44" s="38"/>
      <c r="CS44" s="38"/>
      <c r="CT44" s="38"/>
      <c r="CU44" s="38"/>
      <c r="CV44" s="115"/>
      <c r="CW44" s="38"/>
      <c r="CX44" s="38"/>
      <c r="CY44" s="38"/>
      <c r="CZ44" s="38"/>
      <c r="DA44" s="38"/>
      <c r="DB44" s="115"/>
      <c r="DC44" s="38"/>
      <c r="DD44" s="38"/>
      <c r="DE44" s="38"/>
      <c r="DF44" s="38"/>
      <c r="DG44" s="38"/>
      <c r="DH44" s="115"/>
      <c r="DI44" s="38"/>
      <c r="DJ44" s="38"/>
      <c r="DK44" s="38"/>
      <c r="DL44" s="38"/>
      <c r="DM44" s="38"/>
      <c r="DN44" s="115"/>
      <c r="DO44" s="38"/>
      <c r="DP44" s="38"/>
      <c r="DQ44" s="38"/>
      <c r="DR44" s="38"/>
      <c r="DS44" s="38"/>
      <c r="DT44" s="115"/>
      <c r="DU44" s="38"/>
      <c r="DV44" s="38"/>
      <c r="DW44" s="38"/>
      <c r="DX44" s="38"/>
      <c r="DY44" s="38"/>
      <c r="DZ44" s="115"/>
      <c r="EA44" s="38"/>
      <c r="EB44" s="38"/>
      <c r="EC44" s="38"/>
      <c r="ED44" s="38"/>
      <c r="EE44" s="38"/>
      <c r="EF44" s="115"/>
      <c r="EG44" s="38"/>
      <c r="EH44" s="38"/>
      <c r="EI44" s="38"/>
      <c r="EJ44" s="38"/>
      <c r="EK44" s="38"/>
      <c r="EL44" s="115"/>
      <c r="EM44" s="38"/>
      <c r="EN44" s="38"/>
      <c r="EO44" s="38"/>
      <c r="EP44" s="38"/>
      <c r="EQ44" s="38"/>
      <c r="ER44" s="115"/>
      <c r="ES44" s="38"/>
      <c r="ET44" s="38"/>
      <c r="EU44" s="38"/>
      <c r="EV44" s="38"/>
      <c r="EW44" s="38"/>
      <c r="EX44" s="115"/>
      <c r="EY44" s="38"/>
      <c r="EZ44" s="38"/>
      <c r="FA44" s="38"/>
      <c r="FB44" s="38"/>
      <c r="FC44" s="38"/>
      <c r="FD44" s="115"/>
      <c r="FE44" s="38"/>
      <c r="FF44" s="38"/>
      <c r="FG44" s="38"/>
      <c r="FH44" s="38"/>
      <c r="FI44" s="38"/>
      <c r="FJ44" s="115"/>
      <c r="FK44" s="38"/>
      <c r="FL44" s="38"/>
      <c r="FM44" s="38"/>
      <c r="FN44" s="38"/>
      <c r="FO44" s="38"/>
      <c r="FP44" s="115"/>
      <c r="FQ44" s="38"/>
      <c r="FR44" s="38"/>
      <c r="FS44" s="38"/>
      <c r="FT44" s="38"/>
      <c r="FU44" s="38"/>
      <c r="FV44" s="115"/>
      <c r="FW44" s="38"/>
      <c r="FX44" s="38"/>
      <c r="FY44" s="38"/>
      <c r="FZ44" s="38"/>
      <c r="GA44" s="38"/>
      <c r="GB44" s="115"/>
      <c r="GC44" s="38"/>
      <c r="GD44" s="38"/>
      <c r="GE44" s="38"/>
      <c r="GF44" s="38"/>
      <c r="GG44" s="38"/>
      <c r="GH44" s="115"/>
      <c r="GI44" s="38"/>
      <c r="GJ44" s="38"/>
      <c r="GK44" s="38"/>
      <c r="GL44" s="38"/>
      <c r="GM44" s="38"/>
      <c r="GN44" s="115"/>
      <c r="GO44" s="38"/>
      <c r="GP44" s="38"/>
      <c r="GQ44" s="38"/>
      <c r="GR44" s="38"/>
      <c r="GS44" s="38"/>
      <c r="GT44" s="115"/>
      <c r="GU44" s="38"/>
      <c r="GV44" s="38"/>
      <c r="GW44" s="38"/>
      <c r="GX44" s="38"/>
      <c r="GY44" s="38"/>
      <c r="GZ44" s="115"/>
      <c r="HA44" s="38"/>
      <c r="HB44" s="38"/>
      <c r="HC44" s="38"/>
      <c r="HD44" s="38"/>
      <c r="HE44" s="38"/>
      <c r="HF44" s="115"/>
      <c r="HG44" s="38"/>
      <c r="HH44" s="38"/>
      <c r="HI44" s="38"/>
      <c r="HJ44" s="38"/>
      <c r="HK44" s="38"/>
      <c r="HL44" s="115"/>
      <c r="HM44" s="38"/>
      <c r="HN44" s="38"/>
      <c r="HO44" s="38"/>
      <c r="HP44" s="38"/>
      <c r="HQ44" s="38"/>
      <c r="HR44" s="115"/>
      <c r="HS44" s="38"/>
      <c r="HT44" s="38"/>
      <c r="HU44" s="38"/>
      <c r="HV44" s="38"/>
      <c r="HW44" s="38"/>
      <c r="HX44" s="115"/>
      <c r="HY44" s="38"/>
      <c r="HZ44" s="38"/>
      <c r="IA44" s="38"/>
      <c r="IB44" s="38"/>
      <c r="IC44" s="38"/>
      <c r="ID44" s="115"/>
      <c r="IE44" s="38"/>
      <c r="IF44" s="38"/>
      <c r="IG44" s="38"/>
      <c r="IH44" s="38"/>
      <c r="II44" s="38"/>
      <c r="IJ44" s="115"/>
      <c r="IK44" s="38"/>
      <c r="IL44" s="38"/>
      <c r="IM44" s="38"/>
      <c r="IN44" s="38"/>
      <c r="IO44" s="38"/>
      <c r="IP44" s="115"/>
      <c r="IQ44" s="38"/>
    </row>
    <row r="45" spans="1:251" ht="15">
      <c r="A45" s="119"/>
      <c r="B45" s="38"/>
      <c r="C45" s="115"/>
      <c r="D45" s="38"/>
      <c r="E45" s="310"/>
      <c r="F45" s="20"/>
      <c r="G45" s="533"/>
      <c r="H45" s="126"/>
      <c r="I45" s="562"/>
      <c r="J45" s="533"/>
      <c r="K45" s="115"/>
      <c r="L45" s="124"/>
      <c r="M45" s="38"/>
      <c r="N45" s="115"/>
      <c r="O45" s="38"/>
      <c r="P45" s="115"/>
      <c r="Q45" s="38"/>
      <c r="R45" s="38"/>
      <c r="S45" s="38"/>
      <c r="T45" s="38"/>
      <c r="U45" s="38"/>
      <c r="V45" s="115"/>
      <c r="W45" s="38"/>
      <c r="X45" s="38"/>
      <c r="Y45" s="38"/>
      <c r="Z45" s="38"/>
      <c r="AA45" s="38"/>
      <c r="AB45" s="115"/>
      <c r="AC45" s="38"/>
      <c r="AD45" s="38"/>
      <c r="AE45" s="38"/>
      <c r="AF45" s="38"/>
      <c r="AG45" s="38"/>
      <c r="AH45" s="115"/>
      <c r="AI45" s="38"/>
      <c r="AJ45" s="38"/>
      <c r="AK45" s="38"/>
      <c r="AL45" s="38"/>
      <c r="AM45" s="38"/>
      <c r="AN45" s="115"/>
      <c r="AO45" s="38"/>
      <c r="AP45" s="38"/>
      <c r="AQ45" s="38"/>
      <c r="AR45" s="38"/>
      <c r="AS45" s="38"/>
      <c r="AT45" s="115"/>
      <c r="AU45" s="38"/>
      <c r="AV45" s="38"/>
      <c r="AW45" s="38"/>
      <c r="AX45" s="38"/>
      <c r="AY45" s="38"/>
      <c r="AZ45" s="115"/>
      <c r="BA45" s="38"/>
      <c r="BB45" s="38"/>
      <c r="BC45" s="38"/>
      <c r="BD45" s="38"/>
      <c r="BE45" s="38"/>
      <c r="BF45" s="115"/>
      <c r="BG45" s="38"/>
      <c r="BH45" s="38"/>
      <c r="BI45" s="38"/>
      <c r="BJ45" s="38"/>
      <c r="BK45" s="38"/>
      <c r="BL45" s="115"/>
      <c r="BM45" s="38"/>
      <c r="BN45" s="38"/>
      <c r="BO45" s="38"/>
      <c r="BP45" s="38"/>
      <c r="BQ45" s="38"/>
      <c r="BR45" s="115"/>
      <c r="BS45" s="38"/>
      <c r="BT45" s="38"/>
      <c r="BU45" s="38"/>
      <c r="BV45" s="38"/>
      <c r="BW45" s="38"/>
      <c r="BX45" s="115"/>
      <c r="BY45" s="38"/>
      <c r="BZ45" s="38"/>
      <c r="CA45" s="38"/>
      <c r="CB45" s="38"/>
      <c r="CC45" s="38"/>
      <c r="CD45" s="115"/>
      <c r="CE45" s="38"/>
      <c r="CF45" s="38"/>
      <c r="CG45" s="38"/>
      <c r="CH45" s="38"/>
      <c r="CI45" s="38"/>
      <c r="CJ45" s="115"/>
      <c r="CK45" s="38"/>
      <c r="CL45" s="38"/>
      <c r="CM45" s="38"/>
      <c r="CN45" s="38"/>
      <c r="CO45" s="38"/>
      <c r="CP45" s="115"/>
      <c r="CQ45" s="38"/>
      <c r="CR45" s="38"/>
      <c r="CS45" s="38"/>
      <c r="CT45" s="38"/>
      <c r="CU45" s="38"/>
      <c r="CV45" s="115"/>
      <c r="CW45" s="38"/>
      <c r="CX45" s="38"/>
      <c r="CY45" s="38"/>
      <c r="CZ45" s="38"/>
      <c r="DA45" s="38"/>
      <c r="DB45" s="115"/>
      <c r="DC45" s="38"/>
      <c r="DD45" s="38"/>
      <c r="DE45" s="38"/>
      <c r="DF45" s="38"/>
      <c r="DG45" s="38"/>
      <c r="DH45" s="115"/>
      <c r="DI45" s="38"/>
      <c r="DJ45" s="38"/>
      <c r="DK45" s="38"/>
      <c r="DL45" s="38"/>
      <c r="DM45" s="38"/>
      <c r="DN45" s="115"/>
      <c r="DO45" s="38"/>
      <c r="DP45" s="38"/>
      <c r="DQ45" s="38"/>
      <c r="DR45" s="38"/>
      <c r="DS45" s="38"/>
      <c r="DT45" s="115"/>
      <c r="DU45" s="38"/>
      <c r="DV45" s="38"/>
      <c r="DW45" s="38"/>
      <c r="DX45" s="38"/>
      <c r="DY45" s="38"/>
      <c r="DZ45" s="115"/>
      <c r="EA45" s="38"/>
      <c r="EB45" s="38"/>
      <c r="EC45" s="38"/>
      <c r="ED45" s="38"/>
      <c r="EE45" s="38"/>
      <c r="EF45" s="115"/>
      <c r="EG45" s="38"/>
      <c r="EH45" s="38"/>
      <c r="EI45" s="38"/>
      <c r="EJ45" s="38"/>
      <c r="EK45" s="38"/>
      <c r="EL45" s="115"/>
      <c r="EM45" s="38"/>
      <c r="EN45" s="38"/>
      <c r="EO45" s="38"/>
      <c r="EP45" s="38"/>
      <c r="EQ45" s="38"/>
      <c r="ER45" s="115"/>
      <c r="ES45" s="38"/>
      <c r="ET45" s="38"/>
      <c r="EU45" s="38"/>
      <c r="EV45" s="38"/>
      <c r="EW45" s="38"/>
      <c r="EX45" s="115"/>
      <c r="EY45" s="38"/>
      <c r="EZ45" s="38"/>
      <c r="FA45" s="38"/>
      <c r="FB45" s="38"/>
      <c r="FC45" s="38"/>
      <c r="FD45" s="115"/>
      <c r="FE45" s="38"/>
      <c r="FF45" s="38"/>
      <c r="FG45" s="38"/>
      <c r="FH45" s="38"/>
      <c r="FI45" s="38"/>
      <c r="FJ45" s="115"/>
      <c r="FK45" s="38"/>
      <c r="FL45" s="38"/>
      <c r="FM45" s="38"/>
      <c r="FN45" s="38"/>
      <c r="FO45" s="38"/>
      <c r="FP45" s="115"/>
      <c r="FQ45" s="38"/>
      <c r="FR45" s="38"/>
      <c r="FS45" s="38"/>
      <c r="FT45" s="38"/>
      <c r="FU45" s="38"/>
      <c r="FV45" s="115"/>
      <c r="FW45" s="38"/>
      <c r="FX45" s="38"/>
      <c r="FY45" s="38"/>
      <c r="FZ45" s="38"/>
      <c r="GA45" s="38"/>
      <c r="GB45" s="115"/>
      <c r="GC45" s="38"/>
      <c r="GD45" s="38"/>
      <c r="GE45" s="38"/>
      <c r="GF45" s="38"/>
      <c r="GG45" s="38"/>
      <c r="GH45" s="115"/>
      <c r="GI45" s="38"/>
      <c r="GJ45" s="38"/>
      <c r="GK45" s="38"/>
      <c r="GL45" s="38"/>
      <c r="GM45" s="38"/>
      <c r="GN45" s="115"/>
      <c r="GO45" s="38"/>
      <c r="GP45" s="38"/>
      <c r="GQ45" s="38"/>
      <c r="GR45" s="38"/>
      <c r="GS45" s="38"/>
      <c r="GT45" s="115"/>
      <c r="GU45" s="38"/>
      <c r="GV45" s="38"/>
      <c r="GW45" s="38"/>
      <c r="GX45" s="38"/>
      <c r="GY45" s="38"/>
      <c r="GZ45" s="115"/>
      <c r="HA45" s="38"/>
      <c r="HB45" s="38"/>
      <c r="HC45" s="38"/>
      <c r="HD45" s="38"/>
      <c r="HE45" s="38"/>
      <c r="HF45" s="115"/>
      <c r="HG45" s="38"/>
      <c r="HH45" s="38"/>
      <c r="HI45" s="38"/>
      <c r="HJ45" s="38"/>
      <c r="HK45" s="38"/>
      <c r="HL45" s="115"/>
      <c r="HM45" s="38"/>
      <c r="HN45" s="38"/>
      <c r="HO45" s="38"/>
      <c r="HP45" s="38"/>
      <c r="HQ45" s="38"/>
      <c r="HR45" s="115"/>
      <c r="HS45" s="38"/>
      <c r="HT45" s="38"/>
      <c r="HU45" s="38"/>
      <c r="HV45" s="38"/>
      <c r="HW45" s="38"/>
      <c r="HX45" s="115"/>
      <c r="HY45" s="38"/>
      <c r="HZ45" s="38"/>
      <c r="IA45" s="38"/>
      <c r="IB45" s="38"/>
      <c r="IC45" s="38"/>
      <c r="ID45" s="115"/>
      <c r="IE45" s="38"/>
      <c r="IF45" s="38"/>
      <c r="IG45" s="38"/>
      <c r="IH45" s="38"/>
      <c r="II45" s="38"/>
      <c r="IJ45" s="115"/>
      <c r="IK45" s="38"/>
      <c r="IL45" s="38"/>
      <c r="IM45" s="38"/>
      <c r="IN45" s="38"/>
      <c r="IO45" s="38"/>
      <c r="IP45" s="115"/>
      <c r="IQ45" s="38"/>
    </row>
    <row r="46" spans="1:251" ht="15">
      <c r="A46" s="119">
        <f>AppendixA!A109</f>
        <v>50</v>
      </c>
      <c r="B46" s="38"/>
      <c r="C46" s="129" t="s">
        <v>165</v>
      </c>
      <c r="D46" s="38"/>
      <c r="E46" s="124" t="s">
        <v>719</v>
      </c>
      <c r="F46" s="20"/>
      <c r="G46" s="533">
        <f>Inputs!D54</f>
        <v>0</v>
      </c>
      <c r="H46" s="126"/>
      <c r="I46" s="562" t="e">
        <f>+I44</f>
        <v>#DIV/0!</v>
      </c>
      <c r="J46" s="533" t="e">
        <f>+I46*G46</f>
        <v>#DIV/0!</v>
      </c>
      <c r="K46" s="115"/>
      <c r="L46" s="124"/>
      <c r="M46" s="38"/>
      <c r="N46" s="115"/>
      <c r="O46" s="126"/>
      <c r="P46" s="115"/>
      <c r="Q46" s="38"/>
      <c r="R46" s="38"/>
      <c r="S46" s="38"/>
      <c r="T46" s="38"/>
      <c r="U46" s="38"/>
      <c r="V46" s="115"/>
      <c r="W46" s="38"/>
      <c r="X46" s="38"/>
      <c r="Y46" s="38"/>
      <c r="Z46" s="38"/>
      <c r="AA46" s="38"/>
      <c r="AB46" s="115"/>
      <c r="AC46" s="38"/>
      <c r="AD46" s="38"/>
      <c r="AE46" s="38"/>
      <c r="AF46" s="38"/>
      <c r="AG46" s="38"/>
      <c r="AH46" s="115"/>
      <c r="AI46" s="38"/>
      <c r="AJ46" s="38"/>
      <c r="AK46" s="38"/>
      <c r="AL46" s="38"/>
      <c r="AM46" s="38"/>
      <c r="AN46" s="115"/>
      <c r="AO46" s="38"/>
      <c r="AP46" s="38"/>
      <c r="AQ46" s="38"/>
      <c r="AR46" s="38"/>
      <c r="AS46" s="38"/>
      <c r="AT46" s="115"/>
      <c r="AU46" s="38"/>
      <c r="AV46" s="38"/>
      <c r="AW46" s="38"/>
      <c r="AX46" s="38"/>
      <c r="AY46" s="38"/>
      <c r="AZ46" s="115"/>
      <c r="BA46" s="38"/>
      <c r="BB46" s="38"/>
      <c r="BC46" s="38"/>
      <c r="BD46" s="38"/>
      <c r="BE46" s="38"/>
      <c r="BF46" s="115"/>
      <c r="BG46" s="38"/>
      <c r="BH46" s="38"/>
      <c r="BI46" s="38"/>
      <c r="BJ46" s="38"/>
      <c r="BK46" s="38"/>
      <c r="BL46" s="115"/>
      <c r="BM46" s="38"/>
      <c r="BN46" s="38"/>
      <c r="BO46" s="38"/>
      <c r="BP46" s="38"/>
      <c r="BQ46" s="38"/>
      <c r="BR46" s="115"/>
      <c r="BS46" s="38"/>
      <c r="BT46" s="38"/>
      <c r="BU46" s="38"/>
      <c r="BV46" s="38"/>
      <c r="BW46" s="38"/>
      <c r="BX46" s="115"/>
      <c r="BY46" s="38"/>
      <c r="BZ46" s="38"/>
      <c r="CA46" s="38"/>
      <c r="CB46" s="38"/>
      <c r="CC46" s="38"/>
      <c r="CD46" s="115"/>
      <c r="CE46" s="38"/>
      <c r="CF46" s="38"/>
      <c r="CG46" s="38"/>
      <c r="CH46" s="38"/>
      <c r="CI46" s="38"/>
      <c r="CJ46" s="115"/>
      <c r="CK46" s="38"/>
      <c r="CL46" s="38"/>
      <c r="CM46" s="38"/>
      <c r="CN46" s="38"/>
      <c r="CO46" s="38"/>
      <c r="CP46" s="115"/>
      <c r="CQ46" s="38"/>
      <c r="CR46" s="38"/>
      <c r="CS46" s="38"/>
      <c r="CT46" s="38"/>
      <c r="CU46" s="38"/>
      <c r="CV46" s="115"/>
      <c r="CW46" s="38"/>
      <c r="CX46" s="38"/>
      <c r="CY46" s="38"/>
      <c r="CZ46" s="38"/>
      <c r="DA46" s="38"/>
      <c r="DB46" s="115"/>
      <c r="DC46" s="38"/>
      <c r="DD46" s="38"/>
      <c r="DE46" s="38"/>
      <c r="DF46" s="38"/>
      <c r="DG46" s="38"/>
      <c r="DH46" s="115"/>
      <c r="DI46" s="38"/>
      <c r="DJ46" s="38"/>
      <c r="DK46" s="38"/>
      <c r="DL46" s="38"/>
      <c r="DM46" s="38"/>
      <c r="DN46" s="115"/>
      <c r="DO46" s="38"/>
      <c r="DP46" s="38"/>
      <c r="DQ46" s="38"/>
      <c r="DR46" s="38"/>
      <c r="DS46" s="38"/>
      <c r="DT46" s="115"/>
      <c r="DU46" s="38"/>
      <c r="DV46" s="38"/>
      <c r="DW46" s="38"/>
      <c r="DX46" s="38"/>
      <c r="DY46" s="38"/>
      <c r="DZ46" s="115"/>
      <c r="EA46" s="38"/>
      <c r="EB46" s="38"/>
      <c r="EC46" s="38"/>
      <c r="ED46" s="38"/>
      <c r="EE46" s="38"/>
      <c r="EF46" s="115"/>
      <c r="EG46" s="38"/>
      <c r="EH46" s="38"/>
      <c r="EI46" s="38"/>
      <c r="EJ46" s="38"/>
      <c r="EK46" s="38"/>
      <c r="EL46" s="115"/>
      <c r="EM46" s="38"/>
      <c r="EN46" s="38"/>
      <c r="EO46" s="38"/>
      <c r="EP46" s="38"/>
      <c r="EQ46" s="38"/>
      <c r="ER46" s="115"/>
      <c r="ES46" s="38"/>
      <c r="ET46" s="38"/>
      <c r="EU46" s="38"/>
      <c r="EV46" s="38"/>
      <c r="EW46" s="38"/>
      <c r="EX46" s="115"/>
      <c r="EY46" s="38"/>
      <c r="EZ46" s="38"/>
      <c r="FA46" s="38"/>
      <c r="FB46" s="38"/>
      <c r="FC46" s="38"/>
      <c r="FD46" s="115"/>
      <c r="FE46" s="38"/>
      <c r="FF46" s="38"/>
      <c r="FG46" s="38"/>
      <c r="FH46" s="38"/>
      <c r="FI46" s="38"/>
      <c r="FJ46" s="115"/>
      <c r="FK46" s="38"/>
      <c r="FL46" s="38"/>
      <c r="FM46" s="38"/>
      <c r="FN46" s="38"/>
      <c r="FO46" s="38"/>
      <c r="FP46" s="115"/>
      <c r="FQ46" s="38"/>
      <c r="FR46" s="38"/>
      <c r="FS46" s="38"/>
      <c r="FT46" s="38"/>
      <c r="FU46" s="38"/>
      <c r="FV46" s="115"/>
      <c r="FW46" s="38"/>
      <c r="FX46" s="38"/>
      <c r="FY46" s="38"/>
      <c r="FZ46" s="38"/>
      <c r="GA46" s="38"/>
      <c r="GB46" s="115"/>
      <c r="GC46" s="38"/>
      <c r="GD46" s="38"/>
      <c r="GE46" s="38"/>
      <c r="GF46" s="38"/>
      <c r="GG46" s="38"/>
      <c r="GH46" s="115"/>
      <c r="GI46" s="38"/>
      <c r="GJ46" s="38"/>
      <c r="GK46" s="38"/>
      <c r="GL46" s="38"/>
      <c r="GM46" s="38"/>
      <c r="GN46" s="115"/>
      <c r="GO46" s="38"/>
      <c r="GP46" s="38"/>
      <c r="GQ46" s="38"/>
      <c r="GR46" s="38"/>
      <c r="GS46" s="38"/>
      <c r="GT46" s="115"/>
      <c r="GU46" s="38"/>
      <c r="GV46" s="38"/>
      <c r="GW46" s="38"/>
      <c r="GX46" s="38"/>
      <c r="GY46" s="38"/>
      <c r="GZ46" s="115"/>
      <c r="HA46" s="38"/>
      <c r="HB46" s="38"/>
      <c r="HC46" s="38"/>
      <c r="HD46" s="38"/>
      <c r="HE46" s="38"/>
      <c r="HF46" s="115"/>
      <c r="HG46" s="38"/>
      <c r="HH46" s="38"/>
      <c r="HI46" s="38"/>
      <c r="HJ46" s="38"/>
      <c r="HK46" s="38"/>
      <c r="HL46" s="115"/>
      <c r="HM46" s="38"/>
      <c r="HN46" s="38"/>
      <c r="HO46" s="38"/>
      <c r="HP46" s="38"/>
      <c r="HQ46" s="38"/>
      <c r="HR46" s="115"/>
      <c r="HS46" s="38"/>
      <c r="HT46" s="38"/>
      <c r="HU46" s="38"/>
      <c r="HV46" s="38"/>
      <c r="HW46" s="38"/>
      <c r="HX46" s="115"/>
      <c r="HY46" s="38"/>
      <c r="HZ46" s="38"/>
      <c r="IA46" s="38"/>
      <c r="IB46" s="38"/>
      <c r="IC46" s="38"/>
      <c r="ID46" s="115"/>
      <c r="IE46" s="38"/>
      <c r="IF46" s="38"/>
      <c r="IG46" s="38"/>
      <c r="IH46" s="38"/>
      <c r="II46" s="38"/>
      <c r="IJ46" s="115"/>
      <c r="IK46" s="38"/>
      <c r="IL46" s="38"/>
      <c r="IM46" s="38"/>
      <c r="IN46" s="38"/>
      <c r="IO46" s="38"/>
      <c r="IP46" s="115"/>
      <c r="IQ46" s="38"/>
    </row>
    <row r="47" spans="1:251" ht="15">
      <c r="A47" s="119"/>
      <c r="B47" s="38"/>
      <c r="C47" s="129"/>
      <c r="D47" s="38"/>
      <c r="E47" s="38"/>
      <c r="F47" s="115"/>
      <c r="G47" s="533"/>
      <c r="H47" s="126"/>
      <c r="I47" s="533"/>
      <c r="J47" s="533"/>
      <c r="K47" s="115"/>
      <c r="L47" s="124"/>
      <c r="M47" s="38"/>
      <c r="N47" s="115"/>
      <c r="O47" s="38"/>
      <c r="P47" s="115"/>
      <c r="Q47" s="38"/>
      <c r="R47" s="38"/>
      <c r="S47" s="38"/>
      <c r="T47" s="38"/>
      <c r="U47" s="38"/>
      <c r="V47" s="115"/>
      <c r="W47" s="38"/>
      <c r="X47" s="38"/>
      <c r="Y47" s="38"/>
      <c r="Z47" s="38"/>
      <c r="AA47" s="38"/>
      <c r="AB47" s="115"/>
      <c r="AC47" s="38"/>
      <c r="AD47" s="38"/>
      <c r="AE47" s="38"/>
      <c r="AF47" s="38"/>
      <c r="AG47" s="38"/>
      <c r="AH47" s="115"/>
      <c r="AI47" s="38"/>
      <c r="AJ47" s="38"/>
      <c r="AK47" s="38"/>
      <c r="AL47" s="38"/>
      <c r="AM47" s="38"/>
      <c r="AN47" s="115"/>
      <c r="AO47" s="38"/>
      <c r="AP47" s="38"/>
      <c r="AQ47" s="38"/>
      <c r="AR47" s="38"/>
      <c r="AS47" s="38"/>
      <c r="AT47" s="115"/>
      <c r="AU47" s="38"/>
      <c r="AV47" s="38"/>
      <c r="AW47" s="38"/>
      <c r="AX47" s="38"/>
      <c r="AY47" s="38"/>
      <c r="AZ47" s="115"/>
      <c r="BA47" s="38"/>
      <c r="BB47" s="38"/>
      <c r="BC47" s="38"/>
      <c r="BD47" s="38"/>
      <c r="BE47" s="38"/>
      <c r="BF47" s="115"/>
      <c r="BG47" s="38"/>
      <c r="BH47" s="38"/>
      <c r="BI47" s="38"/>
      <c r="BJ47" s="38"/>
      <c r="BK47" s="38"/>
      <c r="BL47" s="115"/>
      <c r="BM47" s="38"/>
      <c r="BN47" s="38"/>
      <c r="BO47" s="38"/>
      <c r="BP47" s="38"/>
      <c r="BQ47" s="38"/>
      <c r="BR47" s="115"/>
      <c r="BS47" s="38"/>
      <c r="BT47" s="38"/>
      <c r="BU47" s="38"/>
      <c r="BV47" s="38"/>
      <c r="BW47" s="38"/>
      <c r="BX47" s="115"/>
      <c r="BY47" s="38"/>
      <c r="BZ47" s="38"/>
      <c r="CA47" s="38"/>
      <c r="CB47" s="38"/>
      <c r="CC47" s="38"/>
      <c r="CD47" s="115"/>
      <c r="CE47" s="38"/>
      <c r="CF47" s="38"/>
      <c r="CG47" s="38"/>
      <c r="CH47" s="38"/>
      <c r="CI47" s="38"/>
      <c r="CJ47" s="115"/>
      <c r="CK47" s="38"/>
      <c r="CL47" s="38"/>
      <c r="CM47" s="38"/>
      <c r="CN47" s="38"/>
      <c r="CO47" s="38"/>
      <c r="CP47" s="115"/>
      <c r="CQ47" s="38"/>
      <c r="CR47" s="38"/>
      <c r="CS47" s="38"/>
      <c r="CT47" s="38"/>
      <c r="CU47" s="38"/>
      <c r="CV47" s="115"/>
      <c r="CW47" s="38"/>
      <c r="CX47" s="38"/>
      <c r="CY47" s="38"/>
      <c r="CZ47" s="38"/>
      <c r="DA47" s="38"/>
      <c r="DB47" s="115"/>
      <c r="DC47" s="38"/>
      <c r="DD47" s="38"/>
      <c r="DE47" s="38"/>
      <c r="DF47" s="38"/>
      <c r="DG47" s="38"/>
      <c r="DH47" s="115"/>
      <c r="DI47" s="38"/>
      <c r="DJ47" s="38"/>
      <c r="DK47" s="38"/>
      <c r="DL47" s="38"/>
      <c r="DM47" s="38"/>
      <c r="DN47" s="115"/>
      <c r="DO47" s="38"/>
      <c r="DP47" s="38"/>
      <c r="DQ47" s="38"/>
      <c r="DR47" s="38"/>
      <c r="DS47" s="38"/>
      <c r="DT47" s="115"/>
      <c r="DU47" s="38"/>
      <c r="DV47" s="38"/>
      <c r="DW47" s="38"/>
      <c r="DX47" s="38"/>
      <c r="DY47" s="38"/>
      <c r="DZ47" s="115"/>
      <c r="EA47" s="38"/>
      <c r="EB47" s="38"/>
      <c r="EC47" s="38"/>
      <c r="ED47" s="38"/>
      <c r="EE47" s="38"/>
      <c r="EF47" s="115"/>
      <c r="EG47" s="38"/>
      <c r="EH47" s="38"/>
      <c r="EI47" s="38"/>
      <c r="EJ47" s="38"/>
      <c r="EK47" s="38"/>
      <c r="EL47" s="115"/>
      <c r="EM47" s="38"/>
      <c r="EN47" s="38"/>
      <c r="EO47" s="38"/>
      <c r="EP47" s="38"/>
      <c r="EQ47" s="38"/>
      <c r="ER47" s="115"/>
      <c r="ES47" s="38"/>
      <c r="ET47" s="38"/>
      <c r="EU47" s="38"/>
      <c r="EV47" s="38"/>
      <c r="EW47" s="38"/>
      <c r="EX47" s="115"/>
      <c r="EY47" s="38"/>
      <c r="EZ47" s="38"/>
      <c r="FA47" s="38"/>
      <c r="FB47" s="38"/>
      <c r="FC47" s="38"/>
      <c r="FD47" s="115"/>
      <c r="FE47" s="38"/>
      <c r="FF47" s="38"/>
      <c r="FG47" s="38"/>
      <c r="FH47" s="38"/>
      <c r="FI47" s="38"/>
      <c r="FJ47" s="115"/>
      <c r="FK47" s="38"/>
      <c r="FL47" s="38"/>
      <c r="FM47" s="38"/>
      <c r="FN47" s="38"/>
      <c r="FO47" s="38"/>
      <c r="FP47" s="115"/>
      <c r="FQ47" s="38"/>
      <c r="FR47" s="38"/>
      <c r="FS47" s="38"/>
      <c r="FT47" s="38"/>
      <c r="FU47" s="38"/>
      <c r="FV47" s="115"/>
      <c r="FW47" s="38"/>
      <c r="FX47" s="38"/>
      <c r="FY47" s="38"/>
      <c r="FZ47" s="38"/>
      <c r="GA47" s="38"/>
      <c r="GB47" s="115"/>
      <c r="GC47" s="38"/>
      <c r="GD47" s="38"/>
      <c r="GE47" s="38"/>
      <c r="GF47" s="38"/>
      <c r="GG47" s="38"/>
      <c r="GH47" s="115"/>
      <c r="GI47" s="38"/>
      <c r="GJ47" s="38"/>
      <c r="GK47" s="38"/>
      <c r="GL47" s="38"/>
      <c r="GM47" s="38"/>
      <c r="GN47" s="115"/>
      <c r="GO47" s="38"/>
      <c r="GP47" s="38"/>
      <c r="GQ47" s="38"/>
      <c r="GR47" s="38"/>
      <c r="GS47" s="38"/>
      <c r="GT47" s="115"/>
      <c r="GU47" s="38"/>
      <c r="GV47" s="38"/>
      <c r="GW47" s="38"/>
      <c r="GX47" s="38"/>
      <c r="GY47" s="38"/>
      <c r="GZ47" s="115"/>
      <c r="HA47" s="38"/>
      <c r="HB47" s="38"/>
      <c r="HC47" s="38"/>
      <c r="HD47" s="38"/>
      <c r="HE47" s="38"/>
      <c r="HF47" s="115"/>
      <c r="HG47" s="38"/>
      <c r="HH47" s="38"/>
      <c r="HI47" s="38"/>
      <c r="HJ47" s="38"/>
      <c r="HK47" s="38"/>
      <c r="HL47" s="115"/>
      <c r="HM47" s="38"/>
      <c r="HN47" s="38"/>
      <c r="HO47" s="38"/>
      <c r="HP47" s="38"/>
      <c r="HQ47" s="38"/>
      <c r="HR47" s="115"/>
      <c r="HS47" s="38"/>
      <c r="HT47" s="38"/>
      <c r="HU47" s="38"/>
      <c r="HV47" s="38"/>
      <c r="HW47" s="38"/>
      <c r="HX47" s="115"/>
      <c r="HY47" s="38"/>
      <c r="HZ47" s="38"/>
      <c r="IA47" s="38"/>
      <c r="IB47" s="38"/>
      <c r="IC47" s="38"/>
      <c r="ID47" s="115"/>
      <c r="IE47" s="38"/>
      <c r="IF47" s="38"/>
      <c r="IG47" s="38"/>
      <c r="IH47" s="38"/>
      <c r="II47" s="38"/>
      <c r="IJ47" s="115"/>
      <c r="IK47" s="38"/>
      <c r="IL47" s="38"/>
      <c r="IM47" s="38"/>
      <c r="IN47" s="38"/>
      <c r="IO47" s="38"/>
      <c r="IP47" s="115"/>
      <c r="IQ47" s="38"/>
    </row>
    <row r="48" spans="1:251" ht="15">
      <c r="A48" s="336">
        <f>AppendixA!A111</f>
        <v>52</v>
      </c>
      <c r="B48" s="38"/>
      <c r="C48" s="335" t="str">
        <f>AppendixA!C111</f>
        <v>     Plus Charges billed to Transmission Owner and booked to Account 565</v>
      </c>
      <c r="D48" s="19"/>
      <c r="E48" s="38"/>
      <c r="F48" s="334" t="s">
        <v>729</v>
      </c>
      <c r="G48" s="533">
        <f>Inputs!D112</f>
        <v>0</v>
      </c>
      <c r="H48" s="126"/>
      <c r="I48" s="562" t="e">
        <f>+I46</f>
        <v>#DIV/0!</v>
      </c>
      <c r="J48" s="533" t="e">
        <f>+I48*G48</f>
        <v>#DIV/0!</v>
      </c>
      <c r="K48" s="115"/>
      <c r="L48" s="124"/>
      <c r="M48" s="38"/>
      <c r="N48" s="115"/>
      <c r="O48" s="38"/>
      <c r="P48" s="115"/>
      <c r="Q48" s="38"/>
      <c r="R48" s="38"/>
      <c r="S48" s="38"/>
      <c r="T48" s="38"/>
      <c r="U48" s="38"/>
      <c r="V48" s="115"/>
      <c r="W48" s="38"/>
      <c r="X48" s="38"/>
      <c r="Y48" s="38"/>
      <c r="Z48" s="38"/>
      <c r="AA48" s="38"/>
      <c r="AB48" s="115"/>
      <c r="AC48" s="38"/>
      <c r="AD48" s="38"/>
      <c r="AE48" s="38"/>
      <c r="AF48" s="38"/>
      <c r="AG48" s="38"/>
      <c r="AH48" s="115"/>
      <c r="AI48" s="38"/>
      <c r="AJ48" s="38"/>
      <c r="AK48" s="38"/>
      <c r="AL48" s="38"/>
      <c r="AM48" s="38"/>
      <c r="AN48" s="115"/>
      <c r="AO48" s="38"/>
      <c r="AP48" s="38"/>
      <c r="AQ48" s="38"/>
      <c r="AR48" s="38"/>
      <c r="AS48" s="38"/>
      <c r="AT48" s="115"/>
      <c r="AU48" s="38"/>
      <c r="AV48" s="38"/>
      <c r="AW48" s="38"/>
      <c r="AX48" s="38"/>
      <c r="AY48" s="38"/>
      <c r="AZ48" s="115"/>
      <c r="BA48" s="38"/>
      <c r="BB48" s="38"/>
      <c r="BC48" s="38"/>
      <c r="BD48" s="38"/>
      <c r="BE48" s="38"/>
      <c r="BF48" s="115"/>
      <c r="BG48" s="38"/>
      <c r="BH48" s="38"/>
      <c r="BI48" s="38"/>
      <c r="BJ48" s="38"/>
      <c r="BK48" s="38"/>
      <c r="BL48" s="115"/>
      <c r="BM48" s="38"/>
      <c r="BN48" s="38"/>
      <c r="BO48" s="38"/>
      <c r="BP48" s="38"/>
      <c r="BQ48" s="38"/>
      <c r="BR48" s="115"/>
      <c r="BS48" s="38"/>
      <c r="BT48" s="38"/>
      <c r="BU48" s="38"/>
      <c r="BV48" s="38"/>
      <c r="BW48" s="38"/>
      <c r="BX48" s="115"/>
      <c r="BY48" s="38"/>
      <c r="BZ48" s="38"/>
      <c r="CA48" s="38"/>
      <c r="CB48" s="38"/>
      <c r="CC48" s="38"/>
      <c r="CD48" s="115"/>
      <c r="CE48" s="38"/>
      <c r="CF48" s="38"/>
      <c r="CG48" s="38"/>
      <c r="CH48" s="38"/>
      <c r="CI48" s="38"/>
      <c r="CJ48" s="115"/>
      <c r="CK48" s="38"/>
      <c r="CL48" s="38"/>
      <c r="CM48" s="38"/>
      <c r="CN48" s="38"/>
      <c r="CO48" s="38"/>
      <c r="CP48" s="115"/>
      <c r="CQ48" s="38"/>
      <c r="CR48" s="38"/>
      <c r="CS48" s="38"/>
      <c r="CT48" s="38"/>
      <c r="CU48" s="38"/>
      <c r="CV48" s="115"/>
      <c r="CW48" s="38"/>
      <c r="CX48" s="38"/>
      <c r="CY48" s="38"/>
      <c r="CZ48" s="38"/>
      <c r="DA48" s="38"/>
      <c r="DB48" s="115"/>
      <c r="DC48" s="38"/>
      <c r="DD48" s="38"/>
      <c r="DE48" s="38"/>
      <c r="DF48" s="38"/>
      <c r="DG48" s="38"/>
      <c r="DH48" s="115"/>
      <c r="DI48" s="38"/>
      <c r="DJ48" s="38"/>
      <c r="DK48" s="38"/>
      <c r="DL48" s="38"/>
      <c r="DM48" s="38"/>
      <c r="DN48" s="115"/>
      <c r="DO48" s="38"/>
      <c r="DP48" s="38"/>
      <c r="DQ48" s="38"/>
      <c r="DR48" s="38"/>
      <c r="DS48" s="38"/>
      <c r="DT48" s="115"/>
      <c r="DU48" s="38"/>
      <c r="DV48" s="38"/>
      <c r="DW48" s="38"/>
      <c r="DX48" s="38"/>
      <c r="DY48" s="38"/>
      <c r="DZ48" s="115"/>
      <c r="EA48" s="38"/>
      <c r="EB48" s="38"/>
      <c r="EC48" s="38"/>
      <c r="ED48" s="38"/>
      <c r="EE48" s="38"/>
      <c r="EF48" s="115"/>
      <c r="EG48" s="38"/>
      <c r="EH48" s="38"/>
      <c r="EI48" s="38"/>
      <c r="EJ48" s="38"/>
      <c r="EK48" s="38"/>
      <c r="EL48" s="115"/>
      <c r="EM48" s="38"/>
      <c r="EN48" s="38"/>
      <c r="EO48" s="38"/>
      <c r="EP48" s="38"/>
      <c r="EQ48" s="38"/>
      <c r="ER48" s="115"/>
      <c r="ES48" s="38"/>
      <c r="ET48" s="38"/>
      <c r="EU48" s="38"/>
      <c r="EV48" s="38"/>
      <c r="EW48" s="38"/>
      <c r="EX48" s="115"/>
      <c r="EY48" s="38"/>
      <c r="EZ48" s="38"/>
      <c r="FA48" s="38"/>
      <c r="FB48" s="38"/>
      <c r="FC48" s="38"/>
      <c r="FD48" s="115"/>
      <c r="FE48" s="38"/>
      <c r="FF48" s="38"/>
      <c r="FG48" s="38"/>
      <c r="FH48" s="38"/>
      <c r="FI48" s="38"/>
      <c r="FJ48" s="115"/>
      <c r="FK48" s="38"/>
      <c r="FL48" s="38"/>
      <c r="FM48" s="38"/>
      <c r="FN48" s="38"/>
      <c r="FO48" s="38"/>
      <c r="FP48" s="115"/>
      <c r="FQ48" s="38"/>
      <c r="FR48" s="38"/>
      <c r="FS48" s="38"/>
      <c r="FT48" s="38"/>
      <c r="FU48" s="38"/>
      <c r="FV48" s="115"/>
      <c r="FW48" s="38"/>
      <c r="FX48" s="38"/>
      <c r="FY48" s="38"/>
      <c r="FZ48" s="38"/>
      <c r="GA48" s="38"/>
      <c r="GB48" s="115"/>
      <c r="GC48" s="38"/>
      <c r="GD48" s="38"/>
      <c r="GE48" s="38"/>
      <c r="GF48" s="38"/>
      <c r="GG48" s="38"/>
      <c r="GH48" s="115"/>
      <c r="GI48" s="38"/>
      <c r="GJ48" s="38"/>
      <c r="GK48" s="38"/>
      <c r="GL48" s="38"/>
      <c r="GM48" s="38"/>
      <c r="GN48" s="115"/>
      <c r="GO48" s="38"/>
      <c r="GP48" s="38"/>
      <c r="GQ48" s="38"/>
      <c r="GR48" s="38"/>
      <c r="GS48" s="38"/>
      <c r="GT48" s="115"/>
      <c r="GU48" s="38"/>
      <c r="GV48" s="38"/>
      <c r="GW48" s="38"/>
      <c r="GX48" s="38"/>
      <c r="GY48" s="38"/>
      <c r="GZ48" s="115"/>
      <c r="HA48" s="38"/>
      <c r="HB48" s="38"/>
      <c r="HC48" s="38"/>
      <c r="HD48" s="38"/>
      <c r="HE48" s="38"/>
      <c r="HF48" s="115"/>
      <c r="HG48" s="38"/>
      <c r="HH48" s="38"/>
      <c r="HI48" s="38"/>
      <c r="HJ48" s="38"/>
      <c r="HK48" s="38"/>
      <c r="HL48" s="115"/>
      <c r="HM48" s="38"/>
      <c r="HN48" s="38"/>
      <c r="HO48" s="38"/>
      <c r="HP48" s="38"/>
      <c r="HQ48" s="38"/>
      <c r="HR48" s="115"/>
      <c r="HS48" s="38"/>
      <c r="HT48" s="38"/>
      <c r="HU48" s="38"/>
      <c r="HV48" s="38"/>
      <c r="HW48" s="38"/>
      <c r="HX48" s="115"/>
      <c r="HY48" s="38"/>
      <c r="HZ48" s="38"/>
      <c r="IA48" s="38"/>
      <c r="IB48" s="38"/>
      <c r="IC48" s="38"/>
      <c r="ID48" s="115"/>
      <c r="IE48" s="38"/>
      <c r="IF48" s="38"/>
      <c r="IG48" s="38"/>
      <c r="IH48" s="38"/>
      <c r="II48" s="38"/>
      <c r="IJ48" s="115"/>
      <c r="IK48" s="38"/>
      <c r="IL48" s="38"/>
      <c r="IM48" s="38"/>
      <c r="IN48" s="38"/>
      <c r="IO48" s="38"/>
      <c r="IP48" s="115"/>
      <c r="IQ48" s="38"/>
    </row>
    <row r="49" spans="1:251" ht="15.75" thickBot="1">
      <c r="A49" s="120"/>
      <c r="B49" s="127"/>
      <c r="C49" s="127"/>
      <c r="D49" s="127"/>
      <c r="E49" s="127"/>
      <c r="F49" s="127"/>
      <c r="G49" s="534"/>
      <c r="H49" s="523"/>
      <c r="I49" s="534"/>
      <c r="J49" s="534"/>
      <c r="K49" s="442"/>
      <c r="L49" s="543"/>
      <c r="M49" s="38"/>
      <c r="N49" s="38"/>
      <c r="O49" s="38"/>
      <c r="P49" s="115"/>
      <c r="Q49" s="38"/>
      <c r="R49" s="38"/>
      <c r="S49" s="38"/>
      <c r="T49" s="38"/>
      <c r="U49" s="38"/>
      <c r="V49" s="115"/>
      <c r="W49" s="38"/>
      <c r="X49" s="38"/>
      <c r="Y49" s="38"/>
      <c r="Z49" s="38"/>
      <c r="AA49" s="38"/>
      <c r="AB49" s="115"/>
      <c r="AC49" s="38"/>
      <c r="AD49" s="38"/>
      <c r="AE49" s="38"/>
      <c r="AF49" s="38"/>
      <c r="AG49" s="38"/>
      <c r="AH49" s="115"/>
      <c r="AI49" s="38"/>
      <c r="AJ49" s="38"/>
      <c r="AK49" s="38"/>
      <c r="AL49" s="38"/>
      <c r="AM49" s="38"/>
      <c r="AN49" s="115"/>
      <c r="AO49" s="38"/>
      <c r="AP49" s="38"/>
      <c r="AQ49" s="38"/>
      <c r="AR49" s="38"/>
      <c r="AS49" s="38"/>
      <c r="AT49" s="115"/>
      <c r="AU49" s="38"/>
      <c r="AV49" s="38"/>
      <c r="AW49" s="38"/>
      <c r="AX49" s="38"/>
      <c r="AY49" s="38"/>
      <c r="AZ49" s="115"/>
      <c r="BA49" s="38"/>
      <c r="BB49" s="38"/>
      <c r="BC49" s="38"/>
      <c r="BD49" s="38"/>
      <c r="BE49" s="38"/>
      <c r="BF49" s="115"/>
      <c r="BG49" s="38"/>
      <c r="BH49" s="38"/>
      <c r="BI49" s="38"/>
      <c r="BJ49" s="38"/>
      <c r="BK49" s="38"/>
      <c r="BL49" s="115"/>
      <c r="BM49" s="38"/>
      <c r="BN49" s="38"/>
      <c r="BO49" s="38"/>
      <c r="BP49" s="38"/>
      <c r="BQ49" s="38"/>
      <c r="BR49" s="115"/>
      <c r="BS49" s="38"/>
      <c r="BT49" s="38"/>
      <c r="BU49" s="38"/>
      <c r="BV49" s="38"/>
      <c r="BW49" s="38"/>
      <c r="BX49" s="115"/>
      <c r="BY49" s="38"/>
      <c r="BZ49" s="38"/>
      <c r="CA49" s="38"/>
      <c r="CB49" s="38"/>
      <c r="CC49" s="38"/>
      <c r="CD49" s="115"/>
      <c r="CE49" s="38"/>
      <c r="CF49" s="38"/>
      <c r="CG49" s="38"/>
      <c r="CH49" s="38"/>
      <c r="CI49" s="38"/>
      <c r="CJ49" s="115"/>
      <c r="CK49" s="38"/>
      <c r="CL49" s="38"/>
      <c r="CM49" s="38"/>
      <c r="CN49" s="38"/>
      <c r="CO49" s="38"/>
      <c r="CP49" s="115"/>
      <c r="CQ49" s="38"/>
      <c r="CR49" s="38"/>
      <c r="CS49" s="38"/>
      <c r="CT49" s="38"/>
      <c r="CU49" s="38"/>
      <c r="CV49" s="115"/>
      <c r="CW49" s="38"/>
      <c r="CX49" s="38"/>
      <c r="CY49" s="38"/>
      <c r="CZ49" s="38"/>
      <c r="DA49" s="38"/>
      <c r="DB49" s="115"/>
      <c r="DC49" s="38"/>
      <c r="DD49" s="38"/>
      <c r="DE49" s="38"/>
      <c r="DF49" s="38"/>
      <c r="DG49" s="38"/>
      <c r="DH49" s="115"/>
      <c r="DI49" s="38"/>
      <c r="DJ49" s="38"/>
      <c r="DK49" s="38"/>
      <c r="DL49" s="38"/>
      <c r="DM49" s="38"/>
      <c r="DN49" s="115"/>
      <c r="DO49" s="38"/>
      <c r="DP49" s="38"/>
      <c r="DQ49" s="38"/>
      <c r="DR49" s="38"/>
      <c r="DS49" s="38"/>
      <c r="DT49" s="115"/>
      <c r="DU49" s="38"/>
      <c r="DV49" s="38"/>
      <c r="DW49" s="38"/>
      <c r="DX49" s="38"/>
      <c r="DY49" s="38"/>
      <c r="DZ49" s="115"/>
      <c r="EA49" s="38"/>
      <c r="EB49" s="38"/>
      <c r="EC49" s="38"/>
      <c r="ED49" s="38"/>
      <c r="EE49" s="38"/>
      <c r="EF49" s="115"/>
      <c r="EG49" s="38"/>
      <c r="EH49" s="38"/>
      <c r="EI49" s="38"/>
      <c r="EJ49" s="38"/>
      <c r="EK49" s="38"/>
      <c r="EL49" s="115"/>
      <c r="EM49" s="38"/>
      <c r="EN49" s="38"/>
      <c r="EO49" s="38"/>
      <c r="EP49" s="38"/>
      <c r="EQ49" s="38"/>
      <c r="ER49" s="115"/>
      <c r="ES49" s="38"/>
      <c r="ET49" s="38"/>
      <c r="EU49" s="38"/>
      <c r="EV49" s="38"/>
      <c r="EW49" s="38"/>
      <c r="EX49" s="115"/>
      <c r="EY49" s="38"/>
      <c r="EZ49" s="38"/>
      <c r="FA49" s="38"/>
      <c r="FB49" s="38"/>
      <c r="FC49" s="38"/>
      <c r="FD49" s="115"/>
      <c r="FE49" s="38"/>
      <c r="FF49" s="38"/>
      <c r="FG49" s="38"/>
      <c r="FH49" s="38"/>
      <c r="FI49" s="38"/>
      <c r="FJ49" s="115"/>
      <c r="FK49" s="38"/>
      <c r="FL49" s="38"/>
      <c r="FM49" s="38"/>
      <c r="FN49" s="38"/>
      <c r="FO49" s="38"/>
      <c r="FP49" s="115"/>
      <c r="FQ49" s="38"/>
      <c r="FR49" s="38"/>
      <c r="FS49" s="38"/>
      <c r="FT49" s="38"/>
      <c r="FU49" s="38"/>
      <c r="FV49" s="115"/>
      <c r="FW49" s="38"/>
      <c r="FX49" s="38"/>
      <c r="FY49" s="38"/>
      <c r="FZ49" s="38"/>
      <c r="GA49" s="38"/>
      <c r="GB49" s="115"/>
      <c r="GC49" s="38"/>
      <c r="GD49" s="38"/>
      <c r="GE49" s="38"/>
      <c r="GF49" s="38"/>
      <c r="GG49" s="38"/>
      <c r="GH49" s="115"/>
      <c r="GI49" s="38"/>
      <c r="GJ49" s="38"/>
      <c r="GK49" s="38"/>
      <c r="GL49" s="38"/>
      <c r="GM49" s="38"/>
      <c r="GN49" s="115"/>
      <c r="GO49" s="38"/>
      <c r="GP49" s="38"/>
      <c r="GQ49" s="38"/>
      <c r="GR49" s="38"/>
      <c r="GS49" s="38"/>
      <c r="GT49" s="115"/>
      <c r="GU49" s="38"/>
      <c r="GV49" s="38"/>
      <c r="GW49" s="38"/>
      <c r="GX49" s="38"/>
      <c r="GY49" s="38"/>
      <c r="GZ49" s="115"/>
      <c r="HA49" s="38"/>
      <c r="HB49" s="38"/>
      <c r="HC49" s="38"/>
      <c r="HD49" s="38"/>
      <c r="HE49" s="38"/>
      <c r="HF49" s="115"/>
      <c r="HG49" s="38"/>
      <c r="HH49" s="38"/>
      <c r="HI49" s="38"/>
      <c r="HJ49" s="38"/>
      <c r="HK49" s="38"/>
      <c r="HL49" s="115"/>
      <c r="HM49" s="38"/>
      <c r="HN49" s="38"/>
      <c r="HO49" s="38"/>
      <c r="HP49" s="38"/>
      <c r="HQ49" s="38"/>
      <c r="HR49" s="115"/>
      <c r="HS49" s="38"/>
      <c r="HT49" s="38"/>
      <c r="HU49" s="38"/>
      <c r="HV49" s="38"/>
      <c r="HW49" s="38"/>
      <c r="HX49" s="115"/>
      <c r="HY49" s="38"/>
      <c r="HZ49" s="38"/>
      <c r="IA49" s="38"/>
      <c r="IB49" s="38"/>
      <c r="IC49" s="38"/>
      <c r="ID49" s="115"/>
      <c r="IE49" s="38"/>
      <c r="IF49" s="38"/>
      <c r="IG49" s="38"/>
      <c r="IH49" s="38"/>
      <c r="II49" s="38"/>
      <c r="IJ49" s="115"/>
      <c r="IK49" s="38"/>
      <c r="IL49" s="38"/>
      <c r="IM49" s="38"/>
      <c r="IN49" s="38"/>
      <c r="IO49" s="38"/>
      <c r="IP49" s="115"/>
      <c r="IQ49" s="38"/>
    </row>
    <row r="50" spans="1:251" ht="15">
      <c r="A50" s="38"/>
      <c r="B50" s="38"/>
      <c r="C50" s="38"/>
      <c r="D50" s="38"/>
      <c r="E50" s="38"/>
      <c r="F50" s="38"/>
      <c r="G50" s="25"/>
      <c r="H50" s="25"/>
      <c r="I50" s="25"/>
      <c r="J50" s="25"/>
      <c r="K50" s="309"/>
      <c r="L50" s="309"/>
      <c r="M50" s="38"/>
      <c r="N50" s="38"/>
      <c r="O50" s="38"/>
      <c r="P50" s="115"/>
      <c r="Q50" s="38"/>
      <c r="R50" s="38"/>
      <c r="S50" s="38"/>
      <c r="T50" s="38"/>
      <c r="U50" s="38"/>
      <c r="V50" s="115"/>
      <c r="W50" s="38"/>
      <c r="X50" s="38"/>
      <c r="Y50" s="38"/>
      <c r="Z50" s="38"/>
      <c r="AA50" s="38"/>
      <c r="AB50" s="115"/>
      <c r="AC50" s="38"/>
      <c r="AD50" s="38"/>
      <c r="AE50" s="38"/>
      <c r="AF50" s="38"/>
      <c r="AG50" s="38"/>
      <c r="AH50" s="115"/>
      <c r="AI50" s="38"/>
      <c r="AJ50" s="38"/>
      <c r="AK50" s="38"/>
      <c r="AL50" s="38"/>
      <c r="AM50" s="38"/>
      <c r="AN50" s="115"/>
      <c r="AO50" s="38"/>
      <c r="AP50" s="38"/>
      <c r="AQ50" s="38"/>
      <c r="AR50" s="38"/>
      <c r="AS50" s="38"/>
      <c r="AT50" s="115"/>
      <c r="AU50" s="38"/>
      <c r="AV50" s="38"/>
      <c r="AW50" s="38"/>
      <c r="AX50" s="38"/>
      <c r="AY50" s="38"/>
      <c r="AZ50" s="115"/>
      <c r="BA50" s="38"/>
      <c r="BB50" s="38"/>
      <c r="BC50" s="38"/>
      <c r="BD50" s="38"/>
      <c r="BE50" s="38"/>
      <c r="BF50" s="115"/>
      <c r="BG50" s="38"/>
      <c r="BH50" s="38"/>
      <c r="BI50" s="38"/>
      <c r="BJ50" s="38"/>
      <c r="BK50" s="38"/>
      <c r="BL50" s="115"/>
      <c r="BM50" s="38"/>
      <c r="BN50" s="38"/>
      <c r="BO50" s="38"/>
      <c r="BP50" s="38"/>
      <c r="BQ50" s="38"/>
      <c r="BR50" s="115"/>
      <c r="BS50" s="38"/>
      <c r="BT50" s="38"/>
      <c r="BU50" s="38"/>
      <c r="BV50" s="38"/>
      <c r="BW50" s="38"/>
      <c r="BX50" s="115"/>
      <c r="BY50" s="38"/>
      <c r="BZ50" s="38"/>
      <c r="CA50" s="38"/>
      <c r="CB50" s="38"/>
      <c r="CC50" s="38"/>
      <c r="CD50" s="115"/>
      <c r="CE50" s="38"/>
      <c r="CF50" s="38"/>
      <c r="CG50" s="38"/>
      <c r="CH50" s="38"/>
      <c r="CI50" s="38"/>
      <c r="CJ50" s="115"/>
      <c r="CK50" s="38"/>
      <c r="CL50" s="38"/>
      <c r="CM50" s="38"/>
      <c r="CN50" s="38"/>
      <c r="CO50" s="38"/>
      <c r="CP50" s="115"/>
      <c r="CQ50" s="38"/>
      <c r="CR50" s="38"/>
      <c r="CS50" s="38"/>
      <c r="CT50" s="38"/>
      <c r="CU50" s="38"/>
      <c r="CV50" s="115"/>
      <c r="CW50" s="38"/>
      <c r="CX50" s="38"/>
      <c r="CY50" s="38"/>
      <c r="CZ50" s="38"/>
      <c r="DA50" s="38"/>
      <c r="DB50" s="115"/>
      <c r="DC50" s="38"/>
      <c r="DD50" s="38"/>
      <c r="DE50" s="38"/>
      <c r="DF50" s="38"/>
      <c r="DG50" s="38"/>
      <c r="DH50" s="115"/>
      <c r="DI50" s="38"/>
      <c r="DJ50" s="38"/>
      <c r="DK50" s="38"/>
      <c r="DL50" s="38"/>
      <c r="DM50" s="38"/>
      <c r="DN50" s="115"/>
      <c r="DO50" s="38"/>
      <c r="DP50" s="38"/>
      <c r="DQ50" s="38"/>
      <c r="DR50" s="38"/>
      <c r="DS50" s="38"/>
      <c r="DT50" s="115"/>
      <c r="DU50" s="38"/>
      <c r="DV50" s="38"/>
      <c r="DW50" s="38"/>
      <c r="DX50" s="38"/>
      <c r="DY50" s="38"/>
      <c r="DZ50" s="115"/>
      <c r="EA50" s="38"/>
      <c r="EB50" s="38"/>
      <c r="EC50" s="38"/>
      <c r="ED50" s="38"/>
      <c r="EE50" s="38"/>
      <c r="EF50" s="115"/>
      <c r="EG50" s="38"/>
      <c r="EH50" s="38"/>
      <c r="EI50" s="38"/>
      <c r="EJ50" s="38"/>
      <c r="EK50" s="38"/>
      <c r="EL50" s="115"/>
      <c r="EM50" s="38"/>
      <c r="EN50" s="38"/>
      <c r="EO50" s="38"/>
      <c r="EP50" s="38"/>
      <c r="EQ50" s="38"/>
      <c r="ER50" s="115"/>
      <c r="ES50" s="38"/>
      <c r="ET50" s="38"/>
      <c r="EU50" s="38"/>
      <c r="EV50" s="38"/>
      <c r="EW50" s="38"/>
      <c r="EX50" s="115"/>
      <c r="EY50" s="38"/>
      <c r="EZ50" s="38"/>
      <c r="FA50" s="38"/>
      <c r="FB50" s="38"/>
      <c r="FC50" s="38"/>
      <c r="FD50" s="115"/>
      <c r="FE50" s="38"/>
      <c r="FF50" s="38"/>
      <c r="FG50" s="38"/>
      <c r="FH50" s="38"/>
      <c r="FI50" s="38"/>
      <c r="FJ50" s="115"/>
      <c r="FK50" s="38"/>
      <c r="FL50" s="38"/>
      <c r="FM50" s="38"/>
      <c r="FN50" s="38"/>
      <c r="FO50" s="38"/>
      <c r="FP50" s="115"/>
      <c r="FQ50" s="38"/>
      <c r="FR50" s="38"/>
      <c r="FS50" s="38"/>
      <c r="FT50" s="38"/>
      <c r="FU50" s="38"/>
      <c r="FV50" s="115"/>
      <c r="FW50" s="38"/>
      <c r="FX50" s="38"/>
      <c r="FY50" s="38"/>
      <c r="FZ50" s="38"/>
      <c r="GA50" s="38"/>
      <c r="GB50" s="115"/>
      <c r="GC50" s="38"/>
      <c r="GD50" s="38"/>
      <c r="GE50" s="38"/>
      <c r="GF50" s="38"/>
      <c r="GG50" s="38"/>
      <c r="GH50" s="115"/>
      <c r="GI50" s="38"/>
      <c r="GJ50" s="38"/>
      <c r="GK50" s="38"/>
      <c r="GL50" s="38"/>
      <c r="GM50" s="38"/>
      <c r="GN50" s="115"/>
      <c r="GO50" s="38"/>
      <c r="GP50" s="38"/>
      <c r="GQ50" s="38"/>
      <c r="GR50" s="38"/>
      <c r="GS50" s="38"/>
      <c r="GT50" s="115"/>
      <c r="GU50" s="38"/>
      <c r="GV50" s="38"/>
      <c r="GW50" s="38"/>
      <c r="GX50" s="38"/>
      <c r="GY50" s="38"/>
      <c r="GZ50" s="115"/>
      <c r="HA50" s="38"/>
      <c r="HB50" s="38"/>
      <c r="HC50" s="38"/>
      <c r="HD50" s="38"/>
      <c r="HE50" s="38"/>
      <c r="HF50" s="115"/>
      <c r="HG50" s="38"/>
      <c r="HH50" s="38"/>
      <c r="HI50" s="38"/>
      <c r="HJ50" s="38"/>
      <c r="HK50" s="38"/>
      <c r="HL50" s="115"/>
      <c r="HM50" s="38"/>
      <c r="HN50" s="38"/>
      <c r="HO50" s="38"/>
      <c r="HP50" s="38"/>
      <c r="HQ50" s="38"/>
      <c r="HR50" s="115"/>
      <c r="HS50" s="38"/>
      <c r="HT50" s="38"/>
      <c r="HU50" s="38"/>
      <c r="HV50" s="38"/>
      <c r="HW50" s="38"/>
      <c r="HX50" s="115"/>
      <c r="HY50" s="38"/>
      <c r="HZ50" s="38"/>
      <c r="IA50" s="38"/>
      <c r="IB50" s="38"/>
      <c r="IC50" s="38"/>
      <c r="ID50" s="115"/>
      <c r="IE50" s="38"/>
      <c r="IF50" s="38"/>
      <c r="IG50" s="38"/>
      <c r="IH50" s="38"/>
      <c r="II50" s="38"/>
      <c r="IJ50" s="115"/>
      <c r="IK50" s="38"/>
      <c r="IL50" s="38"/>
      <c r="IM50" s="38"/>
      <c r="IN50" s="38"/>
      <c r="IO50" s="38"/>
      <c r="IP50" s="115"/>
      <c r="IQ50" s="38"/>
    </row>
    <row r="51" spans="1:36" ht="9" customHeight="1" thickBot="1">
      <c r="A51" s="443"/>
      <c r="B51" s="12"/>
      <c r="C51" s="12"/>
      <c r="D51" s="12"/>
      <c r="E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1:251" ht="32.25" thickBot="1">
      <c r="A52" s="1209" t="s">
        <v>639</v>
      </c>
      <c r="B52" s="1210"/>
      <c r="C52" s="1210"/>
      <c r="D52" s="1210"/>
      <c r="E52" s="1210"/>
      <c r="F52" s="1211"/>
      <c r="G52" s="504" t="s">
        <v>516</v>
      </c>
      <c r="H52" s="452"/>
      <c r="I52" s="327" t="s">
        <v>640</v>
      </c>
      <c r="J52" s="501"/>
      <c r="K52" s="502" t="s">
        <v>406</v>
      </c>
      <c r="L52" s="503"/>
      <c r="M52" s="12"/>
      <c r="N52" s="38"/>
      <c r="O52" s="38"/>
      <c r="P52" s="115"/>
      <c r="Q52" s="38"/>
      <c r="R52" s="38"/>
      <c r="S52" s="38"/>
      <c r="T52" s="38"/>
      <c r="U52" s="38"/>
      <c r="V52" s="115"/>
      <c r="W52" s="38"/>
      <c r="X52" s="38"/>
      <c r="Y52" s="38"/>
      <c r="Z52" s="38"/>
      <c r="AA52" s="38"/>
      <c r="AB52" s="115"/>
      <c r="AC52" s="38"/>
      <c r="AD52" s="38"/>
      <c r="AE52" s="38"/>
      <c r="AF52" s="38"/>
      <c r="AG52" s="38"/>
      <c r="AH52" s="115"/>
      <c r="AI52" s="38"/>
      <c r="AJ52" s="38"/>
      <c r="AK52" s="38"/>
      <c r="AL52" s="38"/>
      <c r="AM52" s="38"/>
      <c r="AN52" s="115"/>
      <c r="AO52" s="38"/>
      <c r="AP52" s="38"/>
      <c r="AQ52" s="38"/>
      <c r="AR52" s="38"/>
      <c r="AS52" s="38"/>
      <c r="AT52" s="115"/>
      <c r="AU52" s="38"/>
      <c r="AV52" s="38"/>
      <c r="AW52" s="38"/>
      <c r="AX52" s="38"/>
      <c r="AY52" s="38"/>
      <c r="AZ52" s="115"/>
      <c r="BA52" s="38"/>
      <c r="BB52" s="38"/>
      <c r="BC52" s="38"/>
      <c r="BD52" s="38"/>
      <c r="BE52" s="38"/>
      <c r="BF52" s="115"/>
      <c r="BG52" s="38"/>
      <c r="BH52" s="38"/>
      <c r="BI52" s="38"/>
      <c r="BJ52" s="38"/>
      <c r="BK52" s="38"/>
      <c r="BL52" s="115"/>
      <c r="BM52" s="38"/>
      <c r="BN52" s="38"/>
      <c r="BO52" s="38"/>
      <c r="BP52" s="38"/>
      <c r="BQ52" s="38"/>
      <c r="BR52" s="115"/>
      <c r="BS52" s="38"/>
      <c r="BT52" s="38"/>
      <c r="BU52" s="38"/>
      <c r="BV52" s="38"/>
      <c r="BW52" s="38"/>
      <c r="BX52" s="115"/>
      <c r="BY52" s="38"/>
      <c r="BZ52" s="38"/>
      <c r="CA52" s="38"/>
      <c r="CB52" s="38"/>
      <c r="CC52" s="38"/>
      <c r="CD52" s="115"/>
      <c r="CE52" s="38"/>
      <c r="CF52" s="38"/>
      <c r="CG52" s="38"/>
      <c r="CH52" s="38"/>
      <c r="CI52" s="38"/>
      <c r="CJ52" s="115"/>
      <c r="CK52" s="38"/>
      <c r="CL52" s="38"/>
      <c r="CM52" s="38"/>
      <c r="CN52" s="38"/>
      <c r="CO52" s="38"/>
      <c r="CP52" s="115"/>
      <c r="CQ52" s="38"/>
      <c r="CR52" s="38"/>
      <c r="CS52" s="38"/>
      <c r="CT52" s="38"/>
      <c r="CU52" s="38"/>
      <c r="CV52" s="115"/>
      <c r="CW52" s="38"/>
      <c r="CX52" s="38"/>
      <c r="CY52" s="38"/>
      <c r="CZ52" s="38"/>
      <c r="DA52" s="38"/>
      <c r="DB52" s="115"/>
      <c r="DC52" s="38"/>
      <c r="DD52" s="38"/>
      <c r="DE52" s="38"/>
      <c r="DF52" s="38"/>
      <c r="DG52" s="38"/>
      <c r="DH52" s="115"/>
      <c r="DI52" s="38"/>
      <c r="DJ52" s="38"/>
      <c r="DK52" s="38"/>
      <c r="DL52" s="38"/>
      <c r="DM52" s="38"/>
      <c r="DN52" s="115"/>
      <c r="DO52" s="38"/>
      <c r="DP52" s="38"/>
      <c r="DQ52" s="38"/>
      <c r="DR52" s="38"/>
      <c r="DS52" s="38"/>
      <c r="DT52" s="115"/>
      <c r="DU52" s="38"/>
      <c r="DV52" s="38"/>
      <c r="DW52" s="38"/>
      <c r="DX52" s="38"/>
      <c r="DY52" s="38"/>
      <c r="DZ52" s="115"/>
      <c r="EA52" s="38"/>
      <c r="EB52" s="38"/>
      <c r="EC52" s="38"/>
      <c r="ED52" s="38"/>
      <c r="EE52" s="38"/>
      <c r="EF52" s="115"/>
      <c r="EG52" s="38"/>
      <c r="EH52" s="38"/>
      <c r="EI52" s="38"/>
      <c r="EJ52" s="38"/>
      <c r="EK52" s="38"/>
      <c r="EL52" s="115"/>
      <c r="EM52" s="38"/>
      <c r="EN52" s="38"/>
      <c r="EO52" s="38"/>
      <c r="EP52" s="38"/>
      <c r="EQ52" s="38"/>
      <c r="ER52" s="115"/>
      <c r="ES52" s="38"/>
      <c r="ET52" s="38"/>
      <c r="EU52" s="38"/>
      <c r="EV52" s="38"/>
      <c r="EW52" s="38"/>
      <c r="EX52" s="115"/>
      <c r="EY52" s="38"/>
      <c r="EZ52" s="38"/>
      <c r="FA52" s="38"/>
      <c r="FB52" s="38"/>
      <c r="FC52" s="38"/>
      <c r="FD52" s="115"/>
      <c r="FE52" s="38"/>
      <c r="FF52" s="38"/>
      <c r="FG52" s="38"/>
      <c r="FH52" s="38"/>
      <c r="FI52" s="38"/>
      <c r="FJ52" s="115"/>
      <c r="FK52" s="38"/>
      <c r="FL52" s="38"/>
      <c r="FM52" s="38"/>
      <c r="FN52" s="38"/>
      <c r="FO52" s="38"/>
      <c r="FP52" s="115"/>
      <c r="FQ52" s="38"/>
      <c r="FR52" s="38"/>
      <c r="FS52" s="38"/>
      <c r="FT52" s="38"/>
      <c r="FU52" s="38"/>
      <c r="FV52" s="115"/>
      <c r="FW52" s="38"/>
      <c r="FX52" s="38"/>
      <c r="FY52" s="38"/>
      <c r="FZ52" s="38"/>
      <c r="GA52" s="38"/>
      <c r="GB52" s="115"/>
      <c r="GC52" s="38"/>
      <c r="GD52" s="38"/>
      <c r="GE52" s="38"/>
      <c r="GF52" s="38"/>
      <c r="GG52" s="38"/>
      <c r="GH52" s="115"/>
      <c r="GI52" s="38"/>
      <c r="GJ52" s="38"/>
      <c r="GK52" s="38"/>
      <c r="GL52" s="38"/>
      <c r="GM52" s="38"/>
      <c r="GN52" s="115"/>
      <c r="GO52" s="38"/>
      <c r="GP52" s="38"/>
      <c r="GQ52" s="38"/>
      <c r="GR52" s="38"/>
      <c r="GS52" s="38"/>
      <c r="GT52" s="115"/>
      <c r="GU52" s="38"/>
      <c r="GV52" s="38"/>
      <c r="GW52" s="38"/>
      <c r="GX52" s="38"/>
      <c r="GY52" s="38"/>
      <c r="GZ52" s="115"/>
      <c r="HA52" s="38"/>
      <c r="HB52" s="38"/>
      <c r="HC52" s="38"/>
      <c r="HD52" s="38"/>
      <c r="HE52" s="38"/>
      <c r="HF52" s="115"/>
      <c r="HG52" s="38"/>
      <c r="HH52" s="38"/>
      <c r="HI52" s="38"/>
      <c r="HJ52" s="38"/>
      <c r="HK52" s="38"/>
      <c r="HL52" s="115"/>
      <c r="HM52" s="38"/>
      <c r="HN52" s="38"/>
      <c r="HO52" s="38"/>
      <c r="HP52" s="38"/>
      <c r="HQ52" s="38"/>
      <c r="HR52" s="115"/>
      <c r="HS52" s="38"/>
      <c r="HT52" s="38"/>
      <c r="HU52" s="38"/>
      <c r="HV52" s="38"/>
      <c r="HW52" s="38"/>
      <c r="HX52" s="115"/>
      <c r="HY52" s="38"/>
      <c r="HZ52" s="38"/>
      <c r="IA52" s="38"/>
      <c r="IB52" s="38"/>
      <c r="IC52" s="38"/>
      <c r="ID52" s="115"/>
      <c r="IE52" s="38"/>
      <c r="IF52" s="38"/>
      <c r="IG52" s="38"/>
      <c r="IH52" s="38"/>
      <c r="II52" s="38"/>
      <c r="IJ52" s="115"/>
      <c r="IK52" s="38"/>
      <c r="IL52" s="38"/>
      <c r="IM52" s="38"/>
      <c r="IN52" s="38"/>
      <c r="IO52" s="38"/>
      <c r="IP52" s="115"/>
      <c r="IQ52" s="38"/>
    </row>
    <row r="53" spans="1:251" ht="15.75">
      <c r="A53" s="436"/>
      <c r="B53" s="437"/>
      <c r="C53" s="437"/>
      <c r="D53" s="437"/>
      <c r="E53" s="437"/>
      <c r="F53" s="437"/>
      <c r="G53" s="557"/>
      <c r="H53" s="53"/>
      <c r="I53" s="561"/>
      <c r="J53" s="541"/>
      <c r="K53" s="541"/>
      <c r="L53" s="542"/>
      <c r="M53" s="12"/>
      <c r="N53" s="38"/>
      <c r="O53" s="38"/>
      <c r="P53" s="115"/>
      <c r="Q53" s="38"/>
      <c r="R53" s="38"/>
      <c r="S53" s="38"/>
      <c r="T53" s="38"/>
      <c r="U53" s="38"/>
      <c r="V53" s="115"/>
      <c r="W53" s="38"/>
      <c r="X53" s="38"/>
      <c r="Y53" s="38"/>
      <c r="Z53" s="38"/>
      <c r="AA53" s="38"/>
      <c r="AB53" s="115"/>
      <c r="AC53" s="38"/>
      <c r="AD53" s="38"/>
      <c r="AE53" s="38"/>
      <c r="AF53" s="38"/>
      <c r="AG53" s="38"/>
      <c r="AH53" s="115"/>
      <c r="AI53" s="38"/>
      <c r="AJ53" s="38"/>
      <c r="AK53" s="38"/>
      <c r="AL53" s="38"/>
      <c r="AM53" s="38"/>
      <c r="AN53" s="115"/>
      <c r="AO53" s="38"/>
      <c r="AP53" s="38"/>
      <c r="AQ53" s="38"/>
      <c r="AR53" s="38"/>
      <c r="AS53" s="38"/>
      <c r="AT53" s="115"/>
      <c r="AU53" s="38"/>
      <c r="AV53" s="38"/>
      <c r="AW53" s="38"/>
      <c r="AX53" s="38"/>
      <c r="AY53" s="38"/>
      <c r="AZ53" s="115"/>
      <c r="BA53" s="38"/>
      <c r="BB53" s="38"/>
      <c r="BC53" s="38"/>
      <c r="BD53" s="38"/>
      <c r="BE53" s="38"/>
      <c r="BF53" s="115"/>
      <c r="BG53" s="38"/>
      <c r="BH53" s="38"/>
      <c r="BI53" s="38"/>
      <c r="BJ53" s="38"/>
      <c r="BK53" s="38"/>
      <c r="BL53" s="115"/>
      <c r="BM53" s="38"/>
      <c r="BN53" s="38"/>
      <c r="BO53" s="38"/>
      <c r="BP53" s="38"/>
      <c r="BQ53" s="38"/>
      <c r="BR53" s="115"/>
      <c r="BS53" s="38"/>
      <c r="BT53" s="38"/>
      <c r="BU53" s="38"/>
      <c r="BV53" s="38"/>
      <c r="BW53" s="38"/>
      <c r="BX53" s="115"/>
      <c r="BY53" s="38"/>
      <c r="BZ53" s="38"/>
      <c r="CA53" s="38"/>
      <c r="CB53" s="38"/>
      <c r="CC53" s="38"/>
      <c r="CD53" s="115"/>
      <c r="CE53" s="38"/>
      <c r="CF53" s="38"/>
      <c r="CG53" s="38"/>
      <c r="CH53" s="38"/>
      <c r="CI53" s="38"/>
      <c r="CJ53" s="115"/>
      <c r="CK53" s="38"/>
      <c r="CL53" s="38"/>
      <c r="CM53" s="38"/>
      <c r="CN53" s="38"/>
      <c r="CO53" s="38"/>
      <c r="CP53" s="115"/>
      <c r="CQ53" s="38"/>
      <c r="CR53" s="38"/>
      <c r="CS53" s="38"/>
      <c r="CT53" s="38"/>
      <c r="CU53" s="38"/>
      <c r="CV53" s="115"/>
      <c r="CW53" s="38"/>
      <c r="CX53" s="38"/>
      <c r="CY53" s="38"/>
      <c r="CZ53" s="38"/>
      <c r="DA53" s="38"/>
      <c r="DB53" s="115"/>
      <c r="DC53" s="38"/>
      <c r="DD53" s="38"/>
      <c r="DE53" s="38"/>
      <c r="DF53" s="38"/>
      <c r="DG53" s="38"/>
      <c r="DH53" s="115"/>
      <c r="DI53" s="38"/>
      <c r="DJ53" s="38"/>
      <c r="DK53" s="38"/>
      <c r="DL53" s="38"/>
      <c r="DM53" s="38"/>
      <c r="DN53" s="115"/>
      <c r="DO53" s="38"/>
      <c r="DP53" s="38"/>
      <c r="DQ53" s="38"/>
      <c r="DR53" s="38"/>
      <c r="DS53" s="38"/>
      <c r="DT53" s="115"/>
      <c r="DU53" s="38"/>
      <c r="DV53" s="38"/>
      <c r="DW53" s="38"/>
      <c r="DX53" s="38"/>
      <c r="DY53" s="38"/>
      <c r="DZ53" s="115"/>
      <c r="EA53" s="38"/>
      <c r="EB53" s="38"/>
      <c r="EC53" s="38"/>
      <c r="ED53" s="38"/>
      <c r="EE53" s="38"/>
      <c r="EF53" s="115"/>
      <c r="EG53" s="38"/>
      <c r="EH53" s="38"/>
      <c r="EI53" s="38"/>
      <c r="EJ53" s="38"/>
      <c r="EK53" s="38"/>
      <c r="EL53" s="115"/>
      <c r="EM53" s="38"/>
      <c r="EN53" s="38"/>
      <c r="EO53" s="38"/>
      <c r="EP53" s="38"/>
      <c r="EQ53" s="38"/>
      <c r="ER53" s="115"/>
      <c r="ES53" s="38"/>
      <c r="ET53" s="38"/>
      <c r="EU53" s="38"/>
      <c r="EV53" s="38"/>
      <c r="EW53" s="38"/>
      <c r="EX53" s="115"/>
      <c r="EY53" s="38"/>
      <c r="EZ53" s="38"/>
      <c r="FA53" s="38"/>
      <c r="FB53" s="38"/>
      <c r="FC53" s="38"/>
      <c r="FD53" s="115"/>
      <c r="FE53" s="38"/>
      <c r="FF53" s="38"/>
      <c r="FG53" s="38"/>
      <c r="FH53" s="38"/>
      <c r="FI53" s="38"/>
      <c r="FJ53" s="115"/>
      <c r="FK53" s="38"/>
      <c r="FL53" s="38"/>
      <c r="FM53" s="38"/>
      <c r="FN53" s="38"/>
      <c r="FO53" s="38"/>
      <c r="FP53" s="115"/>
      <c r="FQ53" s="38"/>
      <c r="FR53" s="38"/>
      <c r="FS53" s="38"/>
      <c r="FT53" s="38"/>
      <c r="FU53" s="38"/>
      <c r="FV53" s="115"/>
      <c r="FW53" s="38"/>
      <c r="FX53" s="38"/>
      <c r="FY53" s="38"/>
      <c r="FZ53" s="38"/>
      <c r="GA53" s="38"/>
      <c r="GB53" s="115"/>
      <c r="GC53" s="38"/>
      <c r="GD53" s="38"/>
      <c r="GE53" s="38"/>
      <c r="GF53" s="38"/>
      <c r="GG53" s="38"/>
      <c r="GH53" s="115"/>
      <c r="GI53" s="38"/>
      <c r="GJ53" s="38"/>
      <c r="GK53" s="38"/>
      <c r="GL53" s="38"/>
      <c r="GM53" s="38"/>
      <c r="GN53" s="115"/>
      <c r="GO53" s="38"/>
      <c r="GP53" s="38"/>
      <c r="GQ53" s="38"/>
      <c r="GR53" s="38"/>
      <c r="GS53" s="38"/>
      <c r="GT53" s="115"/>
      <c r="GU53" s="38"/>
      <c r="GV53" s="38"/>
      <c r="GW53" s="38"/>
      <c r="GX53" s="38"/>
      <c r="GY53" s="38"/>
      <c r="GZ53" s="115"/>
      <c r="HA53" s="38"/>
      <c r="HB53" s="38"/>
      <c r="HC53" s="38"/>
      <c r="HD53" s="38"/>
      <c r="HE53" s="38"/>
      <c r="HF53" s="115"/>
      <c r="HG53" s="38"/>
      <c r="HH53" s="38"/>
      <c r="HI53" s="38"/>
      <c r="HJ53" s="38"/>
      <c r="HK53" s="38"/>
      <c r="HL53" s="115"/>
      <c r="HM53" s="38"/>
      <c r="HN53" s="38"/>
      <c r="HO53" s="38"/>
      <c r="HP53" s="38"/>
      <c r="HQ53" s="38"/>
      <c r="HR53" s="115"/>
      <c r="HS53" s="38"/>
      <c r="HT53" s="38"/>
      <c r="HU53" s="38"/>
      <c r="HV53" s="38"/>
      <c r="HW53" s="38"/>
      <c r="HX53" s="115"/>
      <c r="HY53" s="38"/>
      <c r="HZ53" s="38"/>
      <c r="IA53" s="38"/>
      <c r="IB53" s="38"/>
      <c r="IC53" s="38"/>
      <c r="ID53" s="115"/>
      <c r="IE53" s="38"/>
      <c r="IF53" s="38"/>
      <c r="IG53" s="38"/>
      <c r="IH53" s="38"/>
      <c r="II53" s="38"/>
      <c r="IJ53" s="115"/>
      <c r="IK53" s="38"/>
      <c r="IL53" s="38"/>
      <c r="IM53" s="38"/>
      <c r="IN53" s="38"/>
      <c r="IO53" s="38"/>
      <c r="IP53" s="115"/>
      <c r="IQ53" s="38"/>
    </row>
    <row r="54" spans="1:251" ht="15">
      <c r="A54" s="119"/>
      <c r="B54" s="38"/>
      <c r="C54" s="115"/>
      <c r="D54" s="38"/>
      <c r="E54" s="38"/>
      <c r="F54" s="38"/>
      <c r="G54" s="558"/>
      <c r="H54" s="38"/>
      <c r="I54" s="558"/>
      <c r="J54" s="115"/>
      <c r="K54" s="38"/>
      <c r="L54" s="128"/>
      <c r="M54" s="38"/>
      <c r="N54" s="38"/>
      <c r="O54" s="38"/>
      <c r="P54" s="115"/>
      <c r="Q54" s="38"/>
      <c r="R54" s="38"/>
      <c r="S54" s="38"/>
      <c r="T54" s="38"/>
      <c r="U54" s="38"/>
      <c r="V54" s="115"/>
      <c r="W54" s="38"/>
      <c r="X54" s="38"/>
      <c r="Y54" s="38"/>
      <c r="Z54" s="38"/>
      <c r="AA54" s="38"/>
      <c r="AB54" s="115"/>
      <c r="AC54" s="38"/>
      <c r="AD54" s="38"/>
      <c r="AE54" s="38"/>
      <c r="AF54" s="38"/>
      <c r="AG54" s="38"/>
      <c r="AH54" s="115"/>
      <c r="AI54" s="38"/>
      <c r="AJ54" s="38"/>
      <c r="AK54" s="38"/>
      <c r="AL54" s="38"/>
      <c r="AM54" s="38"/>
      <c r="AN54" s="115"/>
      <c r="AO54" s="38"/>
      <c r="AP54" s="38"/>
      <c r="AQ54" s="38"/>
      <c r="AR54" s="38"/>
      <c r="AS54" s="38"/>
      <c r="AT54" s="115"/>
      <c r="AU54" s="38"/>
      <c r="AV54" s="38"/>
      <c r="AW54" s="38"/>
      <c r="AX54" s="38"/>
      <c r="AY54" s="38"/>
      <c r="AZ54" s="115"/>
      <c r="BA54" s="38"/>
      <c r="BB54" s="38"/>
      <c r="BC54" s="38"/>
      <c r="BD54" s="38"/>
      <c r="BE54" s="38"/>
      <c r="BF54" s="115"/>
      <c r="BG54" s="38"/>
      <c r="BH54" s="38"/>
      <c r="BI54" s="38"/>
      <c r="BJ54" s="38"/>
      <c r="BK54" s="38"/>
      <c r="BL54" s="115"/>
      <c r="BM54" s="38"/>
      <c r="BN54" s="38"/>
      <c r="BO54" s="38"/>
      <c r="BP54" s="38"/>
      <c r="BQ54" s="38"/>
      <c r="BR54" s="115"/>
      <c r="BS54" s="38"/>
      <c r="BT54" s="38"/>
      <c r="BU54" s="38"/>
      <c r="BV54" s="38"/>
      <c r="BW54" s="38"/>
      <c r="BX54" s="115"/>
      <c r="BY54" s="38"/>
      <c r="BZ54" s="38"/>
      <c r="CA54" s="38"/>
      <c r="CB54" s="38"/>
      <c r="CC54" s="38"/>
      <c r="CD54" s="115"/>
      <c r="CE54" s="38"/>
      <c r="CF54" s="38"/>
      <c r="CG54" s="38"/>
      <c r="CH54" s="38"/>
      <c r="CI54" s="38"/>
      <c r="CJ54" s="115"/>
      <c r="CK54" s="38"/>
      <c r="CL54" s="38"/>
      <c r="CM54" s="38"/>
      <c r="CN54" s="38"/>
      <c r="CO54" s="38"/>
      <c r="CP54" s="115"/>
      <c r="CQ54" s="38"/>
      <c r="CR54" s="38"/>
      <c r="CS54" s="38"/>
      <c r="CT54" s="38"/>
      <c r="CU54" s="38"/>
      <c r="CV54" s="115"/>
      <c r="CW54" s="38"/>
      <c r="CX54" s="38"/>
      <c r="CY54" s="38"/>
      <c r="CZ54" s="38"/>
      <c r="DA54" s="38"/>
      <c r="DB54" s="115"/>
      <c r="DC54" s="38"/>
      <c r="DD54" s="38"/>
      <c r="DE54" s="38"/>
      <c r="DF54" s="38"/>
      <c r="DG54" s="38"/>
      <c r="DH54" s="115"/>
      <c r="DI54" s="38"/>
      <c r="DJ54" s="38"/>
      <c r="DK54" s="38"/>
      <c r="DL54" s="38"/>
      <c r="DM54" s="38"/>
      <c r="DN54" s="115"/>
      <c r="DO54" s="38"/>
      <c r="DP54" s="38"/>
      <c r="DQ54" s="38"/>
      <c r="DR54" s="38"/>
      <c r="DS54" s="38"/>
      <c r="DT54" s="115"/>
      <c r="DU54" s="38"/>
      <c r="DV54" s="38"/>
      <c r="DW54" s="38"/>
      <c r="DX54" s="38"/>
      <c r="DY54" s="38"/>
      <c r="DZ54" s="115"/>
      <c r="EA54" s="38"/>
      <c r="EB54" s="38"/>
      <c r="EC54" s="38"/>
      <c r="ED54" s="38"/>
      <c r="EE54" s="38"/>
      <c r="EF54" s="115"/>
      <c r="EG54" s="38"/>
      <c r="EH54" s="38"/>
      <c r="EI54" s="38"/>
      <c r="EJ54" s="38"/>
      <c r="EK54" s="38"/>
      <c r="EL54" s="115"/>
      <c r="EM54" s="38"/>
      <c r="EN54" s="38"/>
      <c r="EO54" s="38"/>
      <c r="EP54" s="38"/>
      <c r="EQ54" s="38"/>
      <c r="ER54" s="115"/>
      <c r="ES54" s="38"/>
      <c r="ET54" s="38"/>
      <c r="EU54" s="38"/>
      <c r="EV54" s="38"/>
      <c r="EW54" s="38"/>
      <c r="EX54" s="115"/>
      <c r="EY54" s="38"/>
      <c r="EZ54" s="38"/>
      <c r="FA54" s="38"/>
      <c r="FB54" s="38"/>
      <c r="FC54" s="38"/>
      <c r="FD54" s="115"/>
      <c r="FE54" s="38"/>
      <c r="FF54" s="38"/>
      <c r="FG54" s="38"/>
      <c r="FH54" s="38"/>
      <c r="FI54" s="38"/>
      <c r="FJ54" s="115"/>
      <c r="FK54" s="38"/>
      <c r="FL54" s="38"/>
      <c r="FM54" s="38"/>
      <c r="FN54" s="38"/>
      <c r="FO54" s="38"/>
      <c r="FP54" s="115"/>
      <c r="FQ54" s="38"/>
      <c r="FR54" s="38"/>
      <c r="FS54" s="38"/>
      <c r="FT54" s="38"/>
      <c r="FU54" s="38"/>
      <c r="FV54" s="115"/>
      <c r="FW54" s="38"/>
      <c r="FX54" s="38"/>
      <c r="FY54" s="38"/>
      <c r="FZ54" s="38"/>
      <c r="GA54" s="38"/>
      <c r="GB54" s="115"/>
      <c r="GC54" s="38"/>
      <c r="GD54" s="38"/>
      <c r="GE54" s="38"/>
      <c r="GF54" s="38"/>
      <c r="GG54" s="38"/>
      <c r="GH54" s="115"/>
      <c r="GI54" s="38"/>
      <c r="GJ54" s="38"/>
      <c r="GK54" s="38"/>
      <c r="GL54" s="38"/>
      <c r="GM54" s="38"/>
      <c r="GN54" s="115"/>
      <c r="GO54" s="38"/>
      <c r="GP54" s="38"/>
      <c r="GQ54" s="38"/>
      <c r="GR54" s="38"/>
      <c r="GS54" s="38"/>
      <c r="GT54" s="115"/>
      <c r="GU54" s="38"/>
      <c r="GV54" s="38"/>
      <c r="GW54" s="38"/>
      <c r="GX54" s="38"/>
      <c r="GY54" s="38"/>
      <c r="GZ54" s="115"/>
      <c r="HA54" s="38"/>
      <c r="HB54" s="38"/>
      <c r="HC54" s="38"/>
      <c r="HD54" s="38"/>
      <c r="HE54" s="38"/>
      <c r="HF54" s="115"/>
      <c r="HG54" s="38"/>
      <c r="HH54" s="38"/>
      <c r="HI54" s="38"/>
      <c r="HJ54" s="38"/>
      <c r="HK54" s="38"/>
      <c r="HL54" s="115"/>
      <c r="HM54" s="38"/>
      <c r="HN54" s="38"/>
      <c r="HO54" s="38"/>
      <c r="HP54" s="38"/>
      <c r="HQ54" s="38"/>
      <c r="HR54" s="115"/>
      <c r="HS54" s="38"/>
      <c r="HT54" s="38"/>
      <c r="HU54" s="38"/>
      <c r="HV54" s="38"/>
      <c r="HW54" s="38"/>
      <c r="HX54" s="115"/>
      <c r="HY54" s="38"/>
      <c r="HZ54" s="38"/>
      <c r="IA54" s="38"/>
      <c r="IB54" s="38"/>
      <c r="IC54" s="38"/>
      <c r="ID54" s="115"/>
      <c r="IE54" s="38"/>
      <c r="IF54" s="38"/>
      <c r="IG54" s="38"/>
      <c r="IH54" s="38"/>
      <c r="II54" s="38"/>
      <c r="IJ54" s="115"/>
      <c r="IK54" s="38"/>
      <c r="IL54" s="38"/>
      <c r="IM54" s="38"/>
      <c r="IN54" s="38"/>
      <c r="IO54" s="38"/>
      <c r="IP54" s="115"/>
      <c r="IQ54" s="38"/>
    </row>
    <row r="55" spans="1:251" ht="15">
      <c r="A55" s="119">
        <v>20</v>
      </c>
      <c r="B55" s="38"/>
      <c r="C55" s="115" t="s">
        <v>641</v>
      </c>
      <c r="D55" s="38"/>
      <c r="E55" s="124" t="s">
        <v>720</v>
      </c>
      <c r="F55" s="20"/>
      <c r="G55" s="533">
        <f>Inputs!D41</f>
        <v>0</v>
      </c>
      <c r="H55" s="126"/>
      <c r="I55" s="567">
        <f>Inputs!D109</f>
        <v>0</v>
      </c>
      <c r="J55" s="563"/>
      <c r="K55" s="1207"/>
      <c r="L55" s="1208"/>
      <c r="M55" s="38"/>
      <c r="N55" s="115"/>
      <c r="O55" s="38"/>
      <c r="P55" s="115"/>
      <c r="Q55" s="38"/>
      <c r="R55" s="38"/>
      <c r="S55" s="38"/>
      <c r="T55" s="38"/>
      <c r="U55" s="38"/>
      <c r="V55" s="115"/>
      <c r="W55" s="38"/>
      <c r="X55" s="38"/>
      <c r="Y55" s="38"/>
      <c r="Z55" s="38"/>
      <c r="AA55" s="38"/>
      <c r="AB55" s="115"/>
      <c r="AC55" s="38"/>
      <c r="AD55" s="38"/>
      <c r="AE55" s="38"/>
      <c r="AF55" s="38"/>
      <c r="AG55" s="38"/>
      <c r="AH55" s="115"/>
      <c r="AI55" s="38"/>
      <c r="AJ55" s="38"/>
      <c r="AK55" s="38"/>
      <c r="AL55" s="38"/>
      <c r="AM55" s="38"/>
      <c r="AN55" s="115"/>
      <c r="AO55" s="38"/>
      <c r="AP55" s="38"/>
      <c r="AQ55" s="38"/>
      <c r="AR55" s="38"/>
      <c r="AS55" s="38"/>
      <c r="AT55" s="115"/>
      <c r="AU55" s="38"/>
      <c r="AV55" s="38"/>
      <c r="AW55" s="38"/>
      <c r="AX55" s="38"/>
      <c r="AY55" s="38"/>
      <c r="AZ55" s="115"/>
      <c r="BA55" s="38"/>
      <c r="BB55" s="38"/>
      <c r="BC55" s="38"/>
      <c r="BD55" s="38"/>
      <c r="BE55" s="38"/>
      <c r="BF55" s="115"/>
      <c r="BG55" s="38"/>
      <c r="BH55" s="38"/>
      <c r="BI55" s="38"/>
      <c r="BJ55" s="38"/>
      <c r="BK55" s="38"/>
      <c r="BL55" s="115"/>
      <c r="BM55" s="38"/>
      <c r="BN55" s="38"/>
      <c r="BO55" s="38"/>
      <c r="BP55" s="38"/>
      <c r="BQ55" s="38"/>
      <c r="BR55" s="115"/>
      <c r="BS55" s="38"/>
      <c r="BT55" s="38"/>
      <c r="BU55" s="38"/>
      <c r="BV55" s="38"/>
      <c r="BW55" s="38"/>
      <c r="BX55" s="115"/>
      <c r="BY55" s="38"/>
      <c r="BZ55" s="38"/>
      <c r="CA55" s="38"/>
      <c r="CB55" s="38"/>
      <c r="CC55" s="38"/>
      <c r="CD55" s="115"/>
      <c r="CE55" s="38"/>
      <c r="CF55" s="38"/>
      <c r="CG55" s="38"/>
      <c r="CH55" s="38"/>
      <c r="CI55" s="38"/>
      <c r="CJ55" s="115"/>
      <c r="CK55" s="38"/>
      <c r="CL55" s="38"/>
      <c r="CM55" s="38"/>
      <c r="CN55" s="38"/>
      <c r="CO55" s="38"/>
      <c r="CP55" s="115"/>
      <c r="CQ55" s="38"/>
      <c r="CR55" s="38"/>
      <c r="CS55" s="38"/>
      <c r="CT55" s="38"/>
      <c r="CU55" s="38"/>
      <c r="CV55" s="115"/>
      <c r="CW55" s="38"/>
      <c r="CX55" s="38"/>
      <c r="CY55" s="38"/>
      <c r="CZ55" s="38"/>
      <c r="DA55" s="38"/>
      <c r="DB55" s="115"/>
      <c r="DC55" s="38"/>
      <c r="DD55" s="38"/>
      <c r="DE55" s="38"/>
      <c r="DF55" s="38"/>
      <c r="DG55" s="38"/>
      <c r="DH55" s="115"/>
      <c r="DI55" s="38"/>
      <c r="DJ55" s="38"/>
      <c r="DK55" s="38"/>
      <c r="DL55" s="38"/>
      <c r="DM55" s="38"/>
      <c r="DN55" s="115"/>
      <c r="DO55" s="38"/>
      <c r="DP55" s="38"/>
      <c r="DQ55" s="38"/>
      <c r="DR55" s="38"/>
      <c r="DS55" s="38"/>
      <c r="DT55" s="115"/>
      <c r="DU55" s="38"/>
      <c r="DV55" s="38"/>
      <c r="DW55" s="38"/>
      <c r="DX55" s="38"/>
      <c r="DY55" s="38"/>
      <c r="DZ55" s="115"/>
      <c r="EA55" s="38"/>
      <c r="EB55" s="38"/>
      <c r="EC55" s="38"/>
      <c r="ED55" s="38"/>
      <c r="EE55" s="38"/>
      <c r="EF55" s="115"/>
      <c r="EG55" s="38"/>
      <c r="EH55" s="38"/>
      <c r="EI55" s="38"/>
      <c r="EJ55" s="38"/>
      <c r="EK55" s="38"/>
      <c r="EL55" s="115"/>
      <c r="EM55" s="38"/>
      <c r="EN55" s="38"/>
      <c r="EO55" s="38"/>
      <c r="EP55" s="38"/>
      <c r="EQ55" s="38"/>
      <c r="ER55" s="115"/>
      <c r="ES55" s="38"/>
      <c r="ET55" s="38"/>
      <c r="EU55" s="38"/>
      <c r="EV55" s="38"/>
      <c r="EW55" s="38"/>
      <c r="EX55" s="115"/>
      <c r="EY55" s="38"/>
      <c r="EZ55" s="38"/>
      <c r="FA55" s="38"/>
      <c r="FB55" s="38"/>
      <c r="FC55" s="38"/>
      <c r="FD55" s="115"/>
      <c r="FE55" s="38"/>
      <c r="FF55" s="38"/>
      <c r="FG55" s="38"/>
      <c r="FH55" s="38"/>
      <c r="FI55" s="38"/>
      <c r="FJ55" s="115"/>
      <c r="FK55" s="38"/>
      <c r="FL55" s="38"/>
      <c r="FM55" s="38"/>
      <c r="FN55" s="38"/>
      <c r="FO55" s="38"/>
      <c r="FP55" s="115"/>
      <c r="FQ55" s="38"/>
      <c r="FR55" s="38"/>
      <c r="FS55" s="38"/>
      <c r="FT55" s="38"/>
      <c r="FU55" s="38"/>
      <c r="FV55" s="115"/>
      <c r="FW55" s="38"/>
      <c r="FX55" s="38"/>
      <c r="FY55" s="38"/>
      <c r="FZ55" s="38"/>
      <c r="GA55" s="38"/>
      <c r="GB55" s="115"/>
      <c r="GC55" s="38"/>
      <c r="GD55" s="38"/>
      <c r="GE55" s="38"/>
      <c r="GF55" s="38"/>
      <c r="GG55" s="38"/>
      <c r="GH55" s="115"/>
      <c r="GI55" s="38"/>
      <c r="GJ55" s="38"/>
      <c r="GK55" s="38"/>
      <c r="GL55" s="38"/>
      <c r="GM55" s="38"/>
      <c r="GN55" s="115"/>
      <c r="GO55" s="38"/>
      <c r="GP55" s="38"/>
      <c r="GQ55" s="38"/>
      <c r="GR55" s="38"/>
      <c r="GS55" s="38"/>
      <c r="GT55" s="115"/>
      <c r="GU55" s="38"/>
      <c r="GV55" s="38"/>
      <c r="GW55" s="38"/>
      <c r="GX55" s="38"/>
      <c r="GY55" s="38"/>
      <c r="GZ55" s="115"/>
      <c r="HA55" s="38"/>
      <c r="HB55" s="38"/>
      <c r="HC55" s="38"/>
      <c r="HD55" s="38"/>
      <c r="HE55" s="38"/>
      <c r="HF55" s="115"/>
      <c r="HG55" s="38"/>
      <c r="HH55" s="38"/>
      <c r="HI55" s="38"/>
      <c r="HJ55" s="38"/>
      <c r="HK55" s="38"/>
      <c r="HL55" s="115"/>
      <c r="HM55" s="38"/>
      <c r="HN55" s="38"/>
      <c r="HO55" s="38"/>
      <c r="HP55" s="38"/>
      <c r="HQ55" s="38"/>
      <c r="HR55" s="115"/>
      <c r="HS55" s="38"/>
      <c r="HT55" s="38"/>
      <c r="HU55" s="38"/>
      <c r="HV55" s="38"/>
      <c r="HW55" s="38"/>
      <c r="HX55" s="115"/>
      <c r="HY55" s="38"/>
      <c r="HZ55" s="38"/>
      <c r="IA55" s="38"/>
      <c r="IB55" s="38"/>
      <c r="IC55" s="38"/>
      <c r="ID55" s="115"/>
      <c r="IE55" s="38"/>
      <c r="IF55" s="38"/>
      <c r="IG55" s="38"/>
      <c r="IH55" s="38"/>
      <c r="II55" s="38"/>
      <c r="IJ55" s="115"/>
      <c r="IK55" s="38"/>
      <c r="IL55" s="38"/>
      <c r="IM55" s="38"/>
      <c r="IN55" s="38"/>
      <c r="IO55" s="38"/>
      <c r="IP55" s="115"/>
      <c r="IQ55" s="38"/>
    </row>
    <row r="56" spans="1:251" ht="15">
      <c r="A56" s="119"/>
      <c r="B56" s="38"/>
      <c r="C56" s="115"/>
      <c r="D56" s="38"/>
      <c r="E56" s="38"/>
      <c r="F56" s="20"/>
      <c r="G56" s="559"/>
      <c r="H56" s="125"/>
      <c r="I56" s="533"/>
      <c r="J56" s="563"/>
      <c r="K56" s="115"/>
      <c r="L56" s="124"/>
      <c r="M56" s="38"/>
      <c r="N56" s="115"/>
      <c r="O56" s="38"/>
      <c r="P56" s="115"/>
      <c r="Q56" s="38"/>
      <c r="R56" s="38"/>
      <c r="S56" s="38"/>
      <c r="T56" s="38"/>
      <c r="U56" s="38"/>
      <c r="V56" s="115"/>
      <c r="W56" s="38"/>
      <c r="X56" s="38"/>
      <c r="Y56" s="38"/>
      <c r="Z56" s="38"/>
      <c r="AA56" s="38"/>
      <c r="AB56" s="115"/>
      <c r="AC56" s="38"/>
      <c r="AD56" s="38"/>
      <c r="AE56" s="38"/>
      <c r="AF56" s="38"/>
      <c r="AG56" s="38"/>
      <c r="AH56" s="115"/>
      <c r="AI56" s="38"/>
      <c r="AJ56" s="38"/>
      <c r="AK56" s="38"/>
      <c r="AL56" s="38"/>
      <c r="AM56" s="38"/>
      <c r="AN56" s="115"/>
      <c r="AO56" s="38"/>
      <c r="AP56" s="38"/>
      <c r="AQ56" s="38"/>
      <c r="AR56" s="38"/>
      <c r="AS56" s="38"/>
      <c r="AT56" s="115"/>
      <c r="AU56" s="38"/>
      <c r="AV56" s="38"/>
      <c r="AW56" s="38"/>
      <c r="AX56" s="38"/>
      <c r="AY56" s="38"/>
      <c r="AZ56" s="115"/>
      <c r="BA56" s="38"/>
      <c r="BB56" s="38"/>
      <c r="BC56" s="38"/>
      <c r="BD56" s="38"/>
      <c r="BE56" s="38"/>
      <c r="BF56" s="115"/>
      <c r="BG56" s="38"/>
      <c r="BH56" s="38"/>
      <c r="BI56" s="38"/>
      <c r="BJ56" s="38"/>
      <c r="BK56" s="38"/>
      <c r="BL56" s="115"/>
      <c r="BM56" s="38"/>
      <c r="BN56" s="38"/>
      <c r="BO56" s="38"/>
      <c r="BP56" s="38"/>
      <c r="BQ56" s="38"/>
      <c r="BR56" s="115"/>
      <c r="BS56" s="38"/>
      <c r="BT56" s="38"/>
      <c r="BU56" s="38"/>
      <c r="BV56" s="38"/>
      <c r="BW56" s="38"/>
      <c r="BX56" s="115"/>
      <c r="BY56" s="38"/>
      <c r="BZ56" s="38"/>
      <c r="CA56" s="38"/>
      <c r="CB56" s="38"/>
      <c r="CC56" s="38"/>
      <c r="CD56" s="115"/>
      <c r="CE56" s="38"/>
      <c r="CF56" s="38"/>
      <c r="CG56" s="38"/>
      <c r="CH56" s="38"/>
      <c r="CI56" s="38"/>
      <c r="CJ56" s="115"/>
      <c r="CK56" s="38"/>
      <c r="CL56" s="38"/>
      <c r="CM56" s="38"/>
      <c r="CN56" s="38"/>
      <c r="CO56" s="38"/>
      <c r="CP56" s="115"/>
      <c r="CQ56" s="38"/>
      <c r="CR56" s="38"/>
      <c r="CS56" s="38"/>
      <c r="CT56" s="38"/>
      <c r="CU56" s="38"/>
      <c r="CV56" s="115"/>
      <c r="CW56" s="38"/>
      <c r="CX56" s="38"/>
      <c r="CY56" s="38"/>
      <c r="CZ56" s="38"/>
      <c r="DA56" s="38"/>
      <c r="DB56" s="115"/>
      <c r="DC56" s="38"/>
      <c r="DD56" s="38"/>
      <c r="DE56" s="38"/>
      <c r="DF56" s="38"/>
      <c r="DG56" s="38"/>
      <c r="DH56" s="115"/>
      <c r="DI56" s="38"/>
      <c r="DJ56" s="38"/>
      <c r="DK56" s="38"/>
      <c r="DL56" s="38"/>
      <c r="DM56" s="38"/>
      <c r="DN56" s="115"/>
      <c r="DO56" s="38"/>
      <c r="DP56" s="38"/>
      <c r="DQ56" s="38"/>
      <c r="DR56" s="38"/>
      <c r="DS56" s="38"/>
      <c r="DT56" s="115"/>
      <c r="DU56" s="38"/>
      <c r="DV56" s="38"/>
      <c r="DW56" s="38"/>
      <c r="DX56" s="38"/>
      <c r="DY56" s="38"/>
      <c r="DZ56" s="115"/>
      <c r="EA56" s="38"/>
      <c r="EB56" s="38"/>
      <c r="EC56" s="38"/>
      <c r="ED56" s="38"/>
      <c r="EE56" s="38"/>
      <c r="EF56" s="115"/>
      <c r="EG56" s="38"/>
      <c r="EH56" s="38"/>
      <c r="EI56" s="38"/>
      <c r="EJ56" s="38"/>
      <c r="EK56" s="38"/>
      <c r="EL56" s="115"/>
      <c r="EM56" s="38"/>
      <c r="EN56" s="38"/>
      <c r="EO56" s="38"/>
      <c r="EP56" s="38"/>
      <c r="EQ56" s="38"/>
      <c r="ER56" s="115"/>
      <c r="ES56" s="38"/>
      <c r="ET56" s="38"/>
      <c r="EU56" s="38"/>
      <c r="EV56" s="38"/>
      <c r="EW56" s="38"/>
      <c r="EX56" s="115"/>
      <c r="EY56" s="38"/>
      <c r="EZ56" s="38"/>
      <c r="FA56" s="38"/>
      <c r="FB56" s="38"/>
      <c r="FC56" s="38"/>
      <c r="FD56" s="115"/>
      <c r="FE56" s="38"/>
      <c r="FF56" s="38"/>
      <c r="FG56" s="38"/>
      <c r="FH56" s="38"/>
      <c r="FI56" s="38"/>
      <c r="FJ56" s="115"/>
      <c r="FK56" s="38"/>
      <c r="FL56" s="38"/>
      <c r="FM56" s="38"/>
      <c r="FN56" s="38"/>
      <c r="FO56" s="38"/>
      <c r="FP56" s="115"/>
      <c r="FQ56" s="38"/>
      <c r="FR56" s="38"/>
      <c r="FS56" s="38"/>
      <c r="FT56" s="38"/>
      <c r="FU56" s="38"/>
      <c r="FV56" s="115"/>
      <c r="FW56" s="38"/>
      <c r="FX56" s="38"/>
      <c r="FY56" s="38"/>
      <c r="FZ56" s="38"/>
      <c r="GA56" s="38"/>
      <c r="GB56" s="115"/>
      <c r="GC56" s="38"/>
      <c r="GD56" s="38"/>
      <c r="GE56" s="38"/>
      <c r="GF56" s="38"/>
      <c r="GG56" s="38"/>
      <c r="GH56" s="115"/>
      <c r="GI56" s="38"/>
      <c r="GJ56" s="38"/>
      <c r="GK56" s="38"/>
      <c r="GL56" s="38"/>
      <c r="GM56" s="38"/>
      <c r="GN56" s="115"/>
      <c r="GO56" s="38"/>
      <c r="GP56" s="38"/>
      <c r="GQ56" s="38"/>
      <c r="GR56" s="38"/>
      <c r="GS56" s="38"/>
      <c r="GT56" s="115"/>
      <c r="GU56" s="38"/>
      <c r="GV56" s="38"/>
      <c r="GW56" s="38"/>
      <c r="GX56" s="38"/>
      <c r="GY56" s="38"/>
      <c r="GZ56" s="115"/>
      <c r="HA56" s="38"/>
      <c r="HB56" s="38"/>
      <c r="HC56" s="38"/>
      <c r="HD56" s="38"/>
      <c r="HE56" s="38"/>
      <c r="HF56" s="115"/>
      <c r="HG56" s="38"/>
      <c r="HH56" s="38"/>
      <c r="HI56" s="38"/>
      <c r="HJ56" s="38"/>
      <c r="HK56" s="38"/>
      <c r="HL56" s="115"/>
      <c r="HM56" s="38"/>
      <c r="HN56" s="38"/>
      <c r="HO56" s="38"/>
      <c r="HP56" s="38"/>
      <c r="HQ56" s="38"/>
      <c r="HR56" s="115"/>
      <c r="HS56" s="38"/>
      <c r="HT56" s="38"/>
      <c r="HU56" s="38"/>
      <c r="HV56" s="38"/>
      <c r="HW56" s="38"/>
      <c r="HX56" s="115"/>
      <c r="HY56" s="38"/>
      <c r="HZ56" s="38"/>
      <c r="IA56" s="38"/>
      <c r="IB56" s="38"/>
      <c r="IC56" s="38"/>
      <c r="ID56" s="115"/>
      <c r="IE56" s="38"/>
      <c r="IF56" s="38"/>
      <c r="IG56" s="38"/>
      <c r="IH56" s="38"/>
      <c r="II56" s="38"/>
      <c r="IJ56" s="115"/>
      <c r="IK56" s="38"/>
      <c r="IL56" s="38"/>
      <c r="IM56" s="38"/>
      <c r="IN56" s="38"/>
      <c r="IO56" s="38"/>
      <c r="IP56" s="115"/>
      <c r="IQ56" s="38"/>
    </row>
    <row r="57" spans="1:251" ht="15.75">
      <c r="A57" s="336" t="s">
        <v>638</v>
      </c>
      <c r="B57" s="38"/>
      <c r="C57" s="335" t="s">
        <v>741</v>
      </c>
      <c r="D57" s="19"/>
      <c r="E57" s="38"/>
      <c r="F57" s="334"/>
      <c r="G57" s="562" t="e">
        <f>+I55/G55</f>
        <v>#DIV/0!</v>
      </c>
      <c r="H57" s="50"/>
      <c r="I57" s="560"/>
      <c r="J57" s="20"/>
      <c r="K57" s="115"/>
      <c r="L57" s="124"/>
      <c r="M57" s="38"/>
      <c r="N57" s="115"/>
      <c r="O57" s="38"/>
      <c r="P57" s="115"/>
      <c r="Q57" s="38"/>
      <c r="R57" s="38"/>
      <c r="S57" s="38"/>
      <c r="T57" s="38"/>
      <c r="U57" s="38"/>
      <c r="V57" s="115"/>
      <c r="W57" s="38"/>
      <c r="X57" s="38"/>
      <c r="Y57" s="38"/>
      <c r="Z57" s="38"/>
      <c r="AA57" s="38"/>
      <c r="AB57" s="115"/>
      <c r="AC57" s="38"/>
      <c r="AD57" s="38"/>
      <c r="AE57" s="38"/>
      <c r="AF57" s="38"/>
      <c r="AG57" s="38"/>
      <c r="AH57" s="115"/>
      <c r="AI57" s="38"/>
      <c r="AJ57" s="38"/>
      <c r="AK57" s="38"/>
      <c r="AL57" s="38"/>
      <c r="AM57" s="38"/>
      <c r="AN57" s="115"/>
      <c r="AO57" s="38"/>
      <c r="AP57" s="38"/>
      <c r="AQ57" s="38"/>
      <c r="AR57" s="38"/>
      <c r="AS57" s="38"/>
      <c r="AT57" s="115"/>
      <c r="AU57" s="38"/>
      <c r="AV57" s="38"/>
      <c r="AW57" s="38"/>
      <c r="AX57" s="38"/>
      <c r="AY57" s="38"/>
      <c r="AZ57" s="115"/>
      <c r="BA57" s="38"/>
      <c r="BB57" s="38"/>
      <c r="BC57" s="38"/>
      <c r="BD57" s="38"/>
      <c r="BE57" s="38"/>
      <c r="BF57" s="115"/>
      <c r="BG57" s="38"/>
      <c r="BH57" s="38"/>
      <c r="BI57" s="38"/>
      <c r="BJ57" s="38"/>
      <c r="BK57" s="38"/>
      <c r="BL57" s="115"/>
      <c r="BM57" s="38"/>
      <c r="BN57" s="38"/>
      <c r="BO57" s="38"/>
      <c r="BP57" s="38"/>
      <c r="BQ57" s="38"/>
      <c r="BR57" s="115"/>
      <c r="BS57" s="38"/>
      <c r="BT57" s="38"/>
      <c r="BU57" s="38"/>
      <c r="BV57" s="38"/>
      <c r="BW57" s="38"/>
      <c r="BX57" s="115"/>
      <c r="BY57" s="38"/>
      <c r="BZ57" s="38"/>
      <c r="CA57" s="38"/>
      <c r="CB57" s="38"/>
      <c r="CC57" s="38"/>
      <c r="CD57" s="115"/>
      <c r="CE57" s="38"/>
      <c r="CF57" s="38"/>
      <c r="CG57" s="38"/>
      <c r="CH57" s="38"/>
      <c r="CI57" s="38"/>
      <c r="CJ57" s="115"/>
      <c r="CK57" s="38"/>
      <c r="CL57" s="38"/>
      <c r="CM57" s="38"/>
      <c r="CN57" s="38"/>
      <c r="CO57" s="38"/>
      <c r="CP57" s="115"/>
      <c r="CQ57" s="38"/>
      <c r="CR57" s="38"/>
      <c r="CS57" s="38"/>
      <c r="CT57" s="38"/>
      <c r="CU57" s="38"/>
      <c r="CV57" s="115"/>
      <c r="CW57" s="38"/>
      <c r="CX57" s="38"/>
      <c r="CY57" s="38"/>
      <c r="CZ57" s="38"/>
      <c r="DA57" s="38"/>
      <c r="DB57" s="115"/>
      <c r="DC57" s="38"/>
      <c r="DD57" s="38"/>
      <c r="DE57" s="38"/>
      <c r="DF57" s="38"/>
      <c r="DG57" s="38"/>
      <c r="DH57" s="115"/>
      <c r="DI57" s="38"/>
      <c r="DJ57" s="38"/>
      <c r="DK57" s="38"/>
      <c r="DL57" s="38"/>
      <c r="DM57" s="38"/>
      <c r="DN57" s="115"/>
      <c r="DO57" s="38"/>
      <c r="DP57" s="38"/>
      <c r="DQ57" s="38"/>
      <c r="DR57" s="38"/>
      <c r="DS57" s="38"/>
      <c r="DT57" s="115"/>
      <c r="DU57" s="38"/>
      <c r="DV57" s="38"/>
      <c r="DW57" s="38"/>
      <c r="DX57" s="38"/>
      <c r="DY57" s="38"/>
      <c r="DZ57" s="115"/>
      <c r="EA57" s="38"/>
      <c r="EB57" s="38"/>
      <c r="EC57" s="38"/>
      <c r="ED57" s="38"/>
      <c r="EE57" s="38"/>
      <c r="EF57" s="115"/>
      <c r="EG57" s="38"/>
      <c r="EH57" s="38"/>
      <c r="EI57" s="38"/>
      <c r="EJ57" s="38"/>
      <c r="EK57" s="38"/>
      <c r="EL57" s="115"/>
      <c r="EM57" s="38"/>
      <c r="EN57" s="38"/>
      <c r="EO57" s="38"/>
      <c r="EP57" s="38"/>
      <c r="EQ57" s="38"/>
      <c r="ER57" s="115"/>
      <c r="ES57" s="38"/>
      <c r="ET57" s="38"/>
      <c r="EU57" s="38"/>
      <c r="EV57" s="38"/>
      <c r="EW57" s="38"/>
      <c r="EX57" s="115"/>
      <c r="EY57" s="38"/>
      <c r="EZ57" s="38"/>
      <c r="FA57" s="38"/>
      <c r="FB57" s="38"/>
      <c r="FC57" s="38"/>
      <c r="FD57" s="115"/>
      <c r="FE57" s="38"/>
      <c r="FF57" s="38"/>
      <c r="FG57" s="38"/>
      <c r="FH57" s="38"/>
      <c r="FI57" s="38"/>
      <c r="FJ57" s="115"/>
      <c r="FK57" s="38"/>
      <c r="FL57" s="38"/>
      <c r="FM57" s="38"/>
      <c r="FN57" s="38"/>
      <c r="FO57" s="38"/>
      <c r="FP57" s="115"/>
      <c r="FQ57" s="38"/>
      <c r="FR57" s="38"/>
      <c r="FS57" s="38"/>
      <c r="FT57" s="38"/>
      <c r="FU57" s="38"/>
      <c r="FV57" s="115"/>
      <c r="FW57" s="38"/>
      <c r="FX57" s="38"/>
      <c r="FY57" s="38"/>
      <c r="FZ57" s="38"/>
      <c r="GA57" s="38"/>
      <c r="GB57" s="115"/>
      <c r="GC57" s="38"/>
      <c r="GD57" s="38"/>
      <c r="GE57" s="38"/>
      <c r="GF57" s="38"/>
      <c r="GG57" s="38"/>
      <c r="GH57" s="115"/>
      <c r="GI57" s="38"/>
      <c r="GJ57" s="38"/>
      <c r="GK57" s="38"/>
      <c r="GL57" s="38"/>
      <c r="GM57" s="38"/>
      <c r="GN57" s="115"/>
      <c r="GO57" s="38"/>
      <c r="GP57" s="38"/>
      <c r="GQ57" s="38"/>
      <c r="GR57" s="38"/>
      <c r="GS57" s="38"/>
      <c r="GT57" s="115"/>
      <c r="GU57" s="38"/>
      <c r="GV57" s="38"/>
      <c r="GW57" s="38"/>
      <c r="GX57" s="38"/>
      <c r="GY57" s="38"/>
      <c r="GZ57" s="115"/>
      <c r="HA57" s="38"/>
      <c r="HB57" s="38"/>
      <c r="HC57" s="38"/>
      <c r="HD57" s="38"/>
      <c r="HE57" s="38"/>
      <c r="HF57" s="115"/>
      <c r="HG57" s="38"/>
      <c r="HH57" s="38"/>
      <c r="HI57" s="38"/>
      <c r="HJ57" s="38"/>
      <c r="HK57" s="38"/>
      <c r="HL57" s="115"/>
      <c r="HM57" s="38"/>
      <c r="HN57" s="38"/>
      <c r="HO57" s="38"/>
      <c r="HP57" s="38"/>
      <c r="HQ57" s="38"/>
      <c r="HR57" s="115"/>
      <c r="HS57" s="38"/>
      <c r="HT57" s="38"/>
      <c r="HU57" s="38"/>
      <c r="HV57" s="38"/>
      <c r="HW57" s="38"/>
      <c r="HX57" s="115"/>
      <c r="HY57" s="38"/>
      <c r="HZ57" s="38"/>
      <c r="IA57" s="38"/>
      <c r="IB57" s="38"/>
      <c r="IC57" s="38"/>
      <c r="ID57" s="115"/>
      <c r="IE57" s="38"/>
      <c r="IF57" s="38"/>
      <c r="IG57" s="38"/>
      <c r="IH57" s="38"/>
      <c r="II57" s="38"/>
      <c r="IJ57" s="115"/>
      <c r="IK57" s="38"/>
      <c r="IL57" s="38"/>
      <c r="IM57" s="38"/>
      <c r="IN57" s="38"/>
      <c r="IO57" s="38"/>
      <c r="IP57" s="115"/>
      <c r="IQ57" s="38"/>
    </row>
    <row r="58" spans="1:251" ht="15.75" thickBot="1">
      <c r="A58" s="120"/>
      <c r="B58" s="127"/>
      <c r="C58" s="127"/>
      <c r="D58" s="127"/>
      <c r="E58" s="127"/>
      <c r="F58" s="127"/>
      <c r="G58" s="534"/>
      <c r="H58" s="130"/>
      <c r="I58" s="528"/>
      <c r="J58" s="130"/>
      <c r="K58" s="442"/>
      <c r="L58" s="543"/>
      <c r="M58" s="38"/>
      <c r="N58" s="38"/>
      <c r="O58" s="38"/>
      <c r="P58" s="115"/>
      <c r="Q58" s="38"/>
      <c r="R58" s="38"/>
      <c r="S58" s="38"/>
      <c r="T58" s="38"/>
      <c r="U58" s="38"/>
      <c r="V58" s="115"/>
      <c r="W58" s="38"/>
      <c r="X58" s="38"/>
      <c r="Y58" s="38"/>
      <c r="Z58" s="38"/>
      <c r="AA58" s="38"/>
      <c r="AB58" s="115"/>
      <c r="AC58" s="38"/>
      <c r="AD58" s="38"/>
      <c r="AE58" s="38"/>
      <c r="AF58" s="38"/>
      <c r="AG58" s="38"/>
      <c r="AH58" s="115"/>
      <c r="AI58" s="38"/>
      <c r="AJ58" s="38"/>
      <c r="AK58" s="38"/>
      <c r="AL58" s="38"/>
      <c r="AM58" s="38"/>
      <c r="AN58" s="115"/>
      <c r="AO58" s="38"/>
      <c r="AP58" s="38"/>
      <c r="AQ58" s="38"/>
      <c r="AR58" s="38"/>
      <c r="AS58" s="38"/>
      <c r="AT58" s="115"/>
      <c r="AU58" s="38"/>
      <c r="AV58" s="38"/>
      <c r="AW58" s="38"/>
      <c r="AX58" s="38"/>
      <c r="AY58" s="38"/>
      <c r="AZ58" s="115"/>
      <c r="BA58" s="38"/>
      <c r="BB58" s="38"/>
      <c r="BC58" s="38"/>
      <c r="BD58" s="38"/>
      <c r="BE58" s="38"/>
      <c r="BF58" s="115"/>
      <c r="BG58" s="38"/>
      <c r="BH58" s="38"/>
      <c r="BI58" s="38"/>
      <c r="BJ58" s="38"/>
      <c r="BK58" s="38"/>
      <c r="BL58" s="115"/>
      <c r="BM58" s="38"/>
      <c r="BN58" s="38"/>
      <c r="BO58" s="38"/>
      <c r="BP58" s="38"/>
      <c r="BQ58" s="38"/>
      <c r="BR58" s="115"/>
      <c r="BS58" s="38"/>
      <c r="BT58" s="38"/>
      <c r="BU58" s="38"/>
      <c r="BV58" s="38"/>
      <c r="BW58" s="38"/>
      <c r="BX58" s="115"/>
      <c r="BY58" s="38"/>
      <c r="BZ58" s="38"/>
      <c r="CA58" s="38"/>
      <c r="CB58" s="38"/>
      <c r="CC58" s="38"/>
      <c r="CD58" s="115"/>
      <c r="CE58" s="38"/>
      <c r="CF58" s="38"/>
      <c r="CG58" s="38"/>
      <c r="CH58" s="38"/>
      <c r="CI58" s="38"/>
      <c r="CJ58" s="115"/>
      <c r="CK58" s="38"/>
      <c r="CL58" s="38"/>
      <c r="CM58" s="38"/>
      <c r="CN58" s="38"/>
      <c r="CO58" s="38"/>
      <c r="CP58" s="115"/>
      <c r="CQ58" s="38"/>
      <c r="CR58" s="38"/>
      <c r="CS58" s="38"/>
      <c r="CT58" s="38"/>
      <c r="CU58" s="38"/>
      <c r="CV58" s="115"/>
      <c r="CW58" s="38"/>
      <c r="CX58" s="38"/>
      <c r="CY58" s="38"/>
      <c r="CZ58" s="38"/>
      <c r="DA58" s="38"/>
      <c r="DB58" s="115"/>
      <c r="DC58" s="38"/>
      <c r="DD58" s="38"/>
      <c r="DE58" s="38"/>
      <c r="DF58" s="38"/>
      <c r="DG58" s="38"/>
      <c r="DH58" s="115"/>
      <c r="DI58" s="38"/>
      <c r="DJ58" s="38"/>
      <c r="DK58" s="38"/>
      <c r="DL58" s="38"/>
      <c r="DM58" s="38"/>
      <c r="DN58" s="115"/>
      <c r="DO58" s="38"/>
      <c r="DP58" s="38"/>
      <c r="DQ58" s="38"/>
      <c r="DR58" s="38"/>
      <c r="DS58" s="38"/>
      <c r="DT58" s="115"/>
      <c r="DU58" s="38"/>
      <c r="DV58" s="38"/>
      <c r="DW58" s="38"/>
      <c r="DX58" s="38"/>
      <c r="DY58" s="38"/>
      <c r="DZ58" s="115"/>
      <c r="EA58" s="38"/>
      <c r="EB58" s="38"/>
      <c r="EC58" s="38"/>
      <c r="ED58" s="38"/>
      <c r="EE58" s="38"/>
      <c r="EF58" s="115"/>
      <c r="EG58" s="38"/>
      <c r="EH58" s="38"/>
      <c r="EI58" s="38"/>
      <c r="EJ58" s="38"/>
      <c r="EK58" s="38"/>
      <c r="EL58" s="115"/>
      <c r="EM58" s="38"/>
      <c r="EN58" s="38"/>
      <c r="EO58" s="38"/>
      <c r="EP58" s="38"/>
      <c r="EQ58" s="38"/>
      <c r="ER58" s="115"/>
      <c r="ES58" s="38"/>
      <c r="ET58" s="38"/>
      <c r="EU58" s="38"/>
      <c r="EV58" s="38"/>
      <c r="EW58" s="38"/>
      <c r="EX58" s="115"/>
      <c r="EY58" s="38"/>
      <c r="EZ58" s="38"/>
      <c r="FA58" s="38"/>
      <c r="FB58" s="38"/>
      <c r="FC58" s="38"/>
      <c r="FD58" s="115"/>
      <c r="FE58" s="38"/>
      <c r="FF58" s="38"/>
      <c r="FG58" s="38"/>
      <c r="FH58" s="38"/>
      <c r="FI58" s="38"/>
      <c r="FJ58" s="115"/>
      <c r="FK58" s="38"/>
      <c r="FL58" s="38"/>
      <c r="FM58" s="38"/>
      <c r="FN58" s="38"/>
      <c r="FO58" s="38"/>
      <c r="FP58" s="115"/>
      <c r="FQ58" s="38"/>
      <c r="FR58" s="38"/>
      <c r="FS58" s="38"/>
      <c r="FT58" s="38"/>
      <c r="FU58" s="38"/>
      <c r="FV58" s="115"/>
      <c r="FW58" s="38"/>
      <c r="FX58" s="38"/>
      <c r="FY58" s="38"/>
      <c r="FZ58" s="38"/>
      <c r="GA58" s="38"/>
      <c r="GB58" s="115"/>
      <c r="GC58" s="38"/>
      <c r="GD58" s="38"/>
      <c r="GE58" s="38"/>
      <c r="GF58" s="38"/>
      <c r="GG58" s="38"/>
      <c r="GH58" s="115"/>
      <c r="GI58" s="38"/>
      <c r="GJ58" s="38"/>
      <c r="GK58" s="38"/>
      <c r="GL58" s="38"/>
      <c r="GM58" s="38"/>
      <c r="GN58" s="115"/>
      <c r="GO58" s="38"/>
      <c r="GP58" s="38"/>
      <c r="GQ58" s="38"/>
      <c r="GR58" s="38"/>
      <c r="GS58" s="38"/>
      <c r="GT58" s="115"/>
      <c r="GU58" s="38"/>
      <c r="GV58" s="38"/>
      <c r="GW58" s="38"/>
      <c r="GX58" s="38"/>
      <c r="GY58" s="38"/>
      <c r="GZ58" s="115"/>
      <c r="HA58" s="38"/>
      <c r="HB58" s="38"/>
      <c r="HC58" s="38"/>
      <c r="HD58" s="38"/>
      <c r="HE58" s="38"/>
      <c r="HF58" s="115"/>
      <c r="HG58" s="38"/>
      <c r="HH58" s="38"/>
      <c r="HI58" s="38"/>
      <c r="HJ58" s="38"/>
      <c r="HK58" s="38"/>
      <c r="HL58" s="115"/>
      <c r="HM58" s="38"/>
      <c r="HN58" s="38"/>
      <c r="HO58" s="38"/>
      <c r="HP58" s="38"/>
      <c r="HQ58" s="38"/>
      <c r="HR58" s="115"/>
      <c r="HS58" s="38"/>
      <c r="HT58" s="38"/>
      <c r="HU58" s="38"/>
      <c r="HV58" s="38"/>
      <c r="HW58" s="38"/>
      <c r="HX58" s="115"/>
      <c r="HY58" s="38"/>
      <c r="HZ58" s="38"/>
      <c r="IA58" s="38"/>
      <c r="IB58" s="38"/>
      <c r="IC58" s="38"/>
      <c r="ID58" s="115"/>
      <c r="IE58" s="38"/>
      <c r="IF58" s="38"/>
      <c r="IG58" s="38"/>
      <c r="IH58" s="38"/>
      <c r="II58" s="38"/>
      <c r="IJ58" s="115"/>
      <c r="IK58" s="38"/>
      <c r="IL58" s="38"/>
      <c r="IM58" s="38"/>
      <c r="IN58" s="38"/>
      <c r="IO58" s="38"/>
      <c r="IP58" s="115"/>
      <c r="IQ58" s="38"/>
    </row>
    <row r="59" spans="7:36" ht="6.75" customHeight="1">
      <c r="G59" s="12"/>
      <c r="H59" s="12"/>
      <c r="I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6:36" ht="15">
      <c r="F60" s="24" t="s">
        <v>423</v>
      </c>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6:36" ht="15">
      <c r="F61" s="24" t="s">
        <v>517</v>
      </c>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3:36" ht="15">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36" ht="15">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36" ht="15">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36" ht="15">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36" ht="15">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36" ht="15">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36" ht="15">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36" ht="15">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36" ht="15">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36" ht="15">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36" ht="15">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36" ht="15">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36" ht="15">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36" ht="15">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36" ht="15">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36" ht="15">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36" ht="15">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36" ht="15">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36" ht="15">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36" ht="15">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36" ht="15">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36" ht="15">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36" ht="15">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36" ht="15">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36" ht="15">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36" ht="15">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36" ht="15">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36" ht="15">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36" ht="15">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36" ht="15">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36" ht="15">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36" ht="15">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36" ht="15">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36" ht="15">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36" ht="15">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36" ht="15">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36" ht="15">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36" ht="15">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36" ht="15">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36" ht="15">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36" ht="15">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36" ht="15">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36" ht="15">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36" ht="15">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36" ht="15">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36" ht="15">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36" ht="15">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36" ht="15">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36" ht="15">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36" ht="15">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36" ht="15">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36" ht="15">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36" ht="15">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36" ht="15">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36" ht="15">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36" ht="15">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36" ht="15">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36" ht="15">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36" ht="15">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36" ht="15">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36" ht="15">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36" ht="15">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36" ht="15">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row>
    <row r="125" spans="13:36" ht="15">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36" ht="15">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36" ht="15">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row>
    <row r="128" spans="13:36" ht="15">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36" ht="15">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36" ht="15">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36" ht="15">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36" ht="15">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36" ht="15">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spans="13:36" ht="15">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row>
    <row r="135" spans="13:36" ht="15">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row>
    <row r="136" spans="13:36" ht="15">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row>
    <row r="137" spans="13:36" ht="15">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row>
    <row r="138" spans="13:36" ht="15">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row>
    <row r="139" spans="13:36" ht="15">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row>
    <row r="140" spans="13:36" ht="15">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row>
    <row r="141" spans="13:36" ht="15">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row>
    <row r="142" spans="13:36" ht="15">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row>
    <row r="143" spans="13:36" ht="15">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36" ht="15">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36" ht="15">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36" ht="15">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36" ht="15">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36" ht="15">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36" ht="15">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36" ht="15">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36" ht="15">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row r="152" spans="13:36" ht="15">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row>
    <row r="153" spans="13:36" ht="15">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row>
    <row r="154" spans="13:36" ht="15">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row>
    <row r="155" spans="13:36" ht="15">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row>
    <row r="156" spans="13:36" ht="15">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row>
    <row r="157" spans="13:36" ht="15">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13:36" ht="15">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row>
    <row r="159" spans="13:36" ht="15">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row>
    <row r="160" spans="13:36" ht="15">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row>
    <row r="161" spans="13:36" ht="15">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row>
    <row r="162" spans="13:36" ht="15">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row>
    <row r="163" spans="13:36" ht="15">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row>
    <row r="164" spans="13:36" ht="15">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row>
    <row r="165" spans="13:36" ht="15">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row>
    <row r="166" spans="13:36" ht="15">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row>
    <row r="167" spans="13:36" ht="15">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row>
    <row r="168" spans="13:36" ht="15">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row>
    <row r="169" spans="13:36" ht="15">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row>
    <row r="170" spans="13:36" ht="15">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row>
    <row r="171" spans="13:36" ht="15">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row>
    <row r="172" spans="13:36" ht="15">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row>
    <row r="173" spans="13:36" ht="15">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row>
    <row r="174" spans="13:36" ht="15">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row>
    <row r="175" spans="13:36" ht="15">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row>
    <row r="176" spans="13:36" ht="15">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row>
    <row r="177" spans="13:36" ht="15">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row>
    <row r="178" spans="13:36" ht="15">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row>
    <row r="179" spans="13:36" ht="15">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row>
    <row r="180" spans="13:36" ht="15">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row>
    <row r="181" spans="13:36" ht="15">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row>
    <row r="182" spans="13:36" ht="15">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row>
    <row r="183" spans="13:36" ht="15">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row>
    <row r="184" spans="13:36" ht="15">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row>
    <row r="185" spans="13:36" ht="15">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row>
    <row r="186" spans="13:36" ht="15">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13:36" ht="15">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row>
    <row r="188" spans="13:36" ht="15">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row>
    <row r="189" spans="13:36" ht="15">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row>
    <row r="190" spans="13:36" ht="15">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row>
    <row r="191" spans="13:36" ht="15">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13:36" ht="15">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row>
    <row r="193" spans="13:36" ht="15">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row>
    <row r="194" spans="13:36" ht="15">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row>
    <row r="195" spans="13:36" ht="15">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row>
    <row r="196" spans="13:36" ht="15">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row>
    <row r="197" spans="13:36" ht="15">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row>
    <row r="198" spans="13:36" ht="15">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row>
    <row r="199" spans="13:36" ht="15">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row>
    <row r="200" spans="13:36" ht="15">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row>
    <row r="201" spans="13:36" ht="15">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row>
    <row r="202" spans="13:36" ht="15">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row>
    <row r="203" spans="13:36" ht="15">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row>
    <row r="204" spans="13:36" ht="15">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row>
    <row r="205" spans="13:36" ht="15">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row>
    <row r="206" spans="13:36" ht="15">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row>
    <row r="207" spans="13:36" ht="15">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row>
    <row r="208" spans="13:36" ht="15">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row>
    <row r="209" spans="13:36" ht="15">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row>
    <row r="210" spans="13:36" ht="15">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row>
    <row r="211" spans="13:36" ht="15">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row>
    <row r="212" spans="13:36" ht="15">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row>
    <row r="213" spans="13:36" ht="15">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row>
    <row r="214" spans="13:36" ht="15">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row>
    <row r="215" spans="13:36" ht="15">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row>
    <row r="216" spans="13:36" ht="15">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row>
    <row r="217" spans="13:36" ht="15">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row>
    <row r="218" spans="13:36" ht="15">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row>
    <row r="219" spans="13:36" ht="15">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row>
    <row r="220" spans="13:36" ht="15">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row>
    <row r="221" spans="13:36" ht="15">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row>
    <row r="222" spans="13:36" ht="15">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row>
    <row r="223" spans="13:36" ht="15">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row>
    <row r="224" spans="13:36" ht="15">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3:36" ht="15">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3:36" ht="15">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row>
    <row r="227" spans="13:36" ht="15">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row>
    <row r="228" spans="13:36" ht="15">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row>
    <row r="229" spans="13:36" ht="15">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3:36" ht="15">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3:36" ht="15">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row>
    <row r="232" spans="13:36" ht="15">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row>
    <row r="233" spans="13:36" ht="15">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row>
    <row r="234" spans="13:36" ht="15">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row>
    <row r="235" spans="13:36" ht="15">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row>
    <row r="236" spans="13:36" ht="15">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row>
    <row r="237" spans="13:36" ht="15">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row>
    <row r="238" spans="13:36" ht="15">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row>
    <row r="239" spans="13:36" ht="15">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row>
    <row r="240" spans="13:36" ht="15">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row>
    <row r="241" spans="13:36" ht="15">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row>
    <row r="242" spans="13:36" ht="15">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row>
    <row r="243" spans="13:36" ht="15">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13:36" ht="15">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row>
    <row r="245" spans="13:36" ht="15">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row>
    <row r="246" spans="13:36" ht="15">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row>
    <row r="247" spans="13:36" ht="15">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row>
    <row r="248" spans="13:36" ht="15">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row>
    <row r="249" spans="13:36" ht="15">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row>
    <row r="250" spans="13:36" ht="15">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row>
    <row r="251" spans="13:36" ht="15">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row>
    <row r="252" spans="13:36" ht="15">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row>
    <row r="253" spans="13:36" ht="15">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row>
    <row r="254" spans="13:36" ht="15">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row>
    <row r="255" spans="13:36" ht="15">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row>
    <row r="256" spans="13:36" ht="15">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row>
    <row r="257" spans="13:36" ht="15">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row>
    <row r="258" spans="13:36" ht="15">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row>
    <row r="259" spans="13:36" ht="15">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13:36" ht="15">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row>
    <row r="261" spans="13:36" ht="15">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row>
    <row r="262" spans="13:36" ht="15">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row>
    <row r="263" spans="13:36" ht="15">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row>
    <row r="264" spans="13:36" ht="15">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row>
    <row r="265" spans="13:36" ht="15">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row>
    <row r="266" spans="13:36" ht="15">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row>
    <row r="267" spans="13:36" ht="15">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row>
    <row r="268" spans="13:36" ht="15">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row>
    <row r="269" spans="13:36" ht="15">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row>
    <row r="270" spans="13:36" ht="15">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row>
    <row r="271" spans="13:36" ht="15">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row>
    <row r="272" spans="13:36" ht="15">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row>
    <row r="273" spans="13:36" ht="15">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row>
    <row r="274" spans="13:36" ht="15">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row>
    <row r="275" spans="13:36" ht="15">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row>
    <row r="276" spans="13:36" ht="15">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row>
    <row r="277" spans="13:36" ht="15">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row>
    <row r="278" spans="13:36" ht="15">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row>
    <row r="279" spans="13:36" ht="15">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row>
    <row r="280" spans="13:36" ht="15">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row>
    <row r="281" spans="13:36" ht="15">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row>
    <row r="282" spans="13:36" ht="15">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row>
    <row r="283" spans="13:36" ht="15">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row>
    <row r="284" spans="13:36" ht="15">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row>
    <row r="285" spans="13:36" ht="15">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row>
    <row r="286" spans="13:36" ht="15">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row>
    <row r="287" spans="13:36" ht="15">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row>
    <row r="288" spans="13:36" ht="15">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row>
    <row r="289" spans="13:36" ht="15">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row>
    <row r="290" spans="13:36" ht="15">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row>
    <row r="291" spans="13:36" ht="15">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row>
    <row r="292" spans="13:36" ht="15">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row>
    <row r="293" spans="13:36" ht="15">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row>
    <row r="294" spans="13:36" ht="15">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row>
    <row r="295" spans="13:36" ht="15">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row>
    <row r="296" spans="13:36" ht="15">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row>
    <row r="297" spans="13:36" ht="15">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row>
    <row r="298" spans="13:36" ht="15">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row>
    <row r="299" spans="13:36" ht="15">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row>
    <row r="300" spans="13:36" ht="15">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row>
    <row r="301" spans="13:36" ht="15">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row>
    <row r="302" spans="13:36" ht="15">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row>
    <row r="303" spans="13:36" ht="15">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row>
    <row r="304" spans="13:36" ht="15">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row>
    <row r="305" spans="13:36" ht="15">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row>
    <row r="306" spans="13:36" ht="15">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row>
    <row r="307" spans="13:36" ht="15">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row>
    <row r="308" spans="13:36" ht="15">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row>
    <row r="309" spans="13:36" ht="15">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row>
    <row r="310" spans="13:36" ht="15">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row>
    <row r="311" spans="13:36" ht="15">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row>
    <row r="312" spans="13:36" ht="15">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row>
    <row r="313" spans="13:36" ht="15">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row>
    <row r="314" spans="13:36" ht="15">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row>
    <row r="315" spans="13:36" ht="15">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row>
    <row r="316" spans="13:36" ht="15">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row>
    <row r="317" spans="13:36" ht="15">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row>
    <row r="318" spans="13:36" ht="15">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row>
    <row r="319" spans="13:36" ht="15">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row>
    <row r="320" spans="13:36" ht="15">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row>
    <row r="321" spans="13:36" ht="15">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row>
    <row r="322" spans="13:36" ht="15">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row>
    <row r="323" spans="13:36" ht="15">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row>
    <row r="324" spans="13:36" ht="15">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row>
    <row r="325" spans="13:36" ht="15">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row>
    <row r="326" spans="13:36" ht="15">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row>
    <row r="327" spans="13:36" ht="15">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row>
    <row r="328" spans="13:36" ht="15">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row>
    <row r="329" spans="13:36" ht="15">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row>
    <row r="330" spans="13:36" ht="15">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row>
    <row r="331" spans="13:36" ht="15">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row>
    <row r="332" spans="13:36" ht="15">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row>
    <row r="333" spans="13:36" ht="15">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row>
    <row r="334" spans="13:36" ht="15">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row>
    <row r="335" spans="13:36" ht="15">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row>
    <row r="336" spans="13:36" ht="15">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row>
    <row r="337" spans="13:36" ht="15">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row>
    <row r="338" spans="13:36" ht="15">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row>
    <row r="339" spans="13:36" ht="15">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row>
    <row r="340" spans="13:36" ht="15">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row>
    <row r="341" spans="13:36" ht="15">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row>
    <row r="342" spans="13:36" ht="15">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row>
    <row r="343" spans="13:36" ht="15">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row>
    <row r="344" spans="13:36" ht="15">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row>
    <row r="345" spans="13:36" ht="15">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row>
    <row r="346" spans="13:36" ht="15">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row>
    <row r="347" spans="13:36" ht="15">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row>
    <row r="348" spans="13:36" ht="15">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row>
    <row r="349" spans="13:36" ht="15">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row>
    <row r="350" spans="13:36" ht="15">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row>
    <row r="351" spans="13:36" ht="15">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row>
    <row r="352" spans="13:36" ht="15">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row>
    <row r="353" spans="13:36" ht="15">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row>
    <row r="354" spans="13:36" ht="15">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row>
    <row r="355" spans="13:36" ht="15">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row>
    <row r="356" spans="13:36" ht="15">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row>
    <row r="357" spans="13:36" ht="15">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row>
    <row r="358" spans="13:36" ht="15">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row>
    <row r="359" spans="13:36" ht="15">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row>
    <row r="360" spans="13:36" ht="15">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row>
    <row r="361" spans="13:36" ht="15">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row>
    <row r="362" spans="13:36" ht="15">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row>
    <row r="363" spans="13:36" ht="15">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row>
    <row r="364" spans="13:36" ht="15">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row>
    <row r="365" spans="13:36" ht="15">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row>
    <row r="366" spans="13:36" ht="15">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row>
    <row r="367" spans="13:36" ht="15">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row>
    <row r="368" spans="13:36" ht="15">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row>
    <row r="369" spans="13:36" ht="15">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row>
    <row r="370" spans="13:36" ht="15">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row>
    <row r="371" spans="13:36" ht="15">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row>
    <row r="372" spans="13:36" ht="15">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row>
    <row r="373" spans="13:36" ht="15">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row>
    <row r="374" spans="13:36" ht="15">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row>
    <row r="375" spans="13:36" ht="15">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row>
    <row r="376" spans="13:36" ht="15">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row>
    <row r="377" spans="13:36" ht="15">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row>
    <row r="378" spans="13:36" ht="15">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row>
    <row r="379" spans="13:36" ht="15">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row>
    <row r="380" spans="13:36" ht="15">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row>
    <row r="381" spans="13:36" ht="15">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row>
    <row r="382" spans="13:36" ht="15">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row>
    <row r="383" spans="13:36" ht="15">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row>
    <row r="384" spans="13:36" ht="15">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row>
    <row r="385" spans="13:36" ht="15">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row>
    <row r="386" spans="13:36" ht="15">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row>
    <row r="387" spans="13:36" ht="15">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row>
    <row r="388" spans="13:36" ht="15">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row>
    <row r="389" spans="13:36" ht="15">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row>
    <row r="390" spans="13:36" ht="15">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row>
    <row r="391" spans="13:36" ht="15">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row>
    <row r="392" spans="13:36" ht="15">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row>
    <row r="393" spans="13:36" ht="15">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row>
    <row r="394" spans="13:36" ht="15">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row>
    <row r="395" spans="13:36" ht="15">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row>
    <row r="396" spans="13:36" ht="15">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row>
    <row r="397" spans="13:36" ht="15">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row>
    <row r="398" spans="13:36" ht="15">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row>
    <row r="399" spans="13:36" ht="15">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row>
    <row r="400" spans="13:36" ht="15">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row>
    <row r="401" spans="13:36" ht="15">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row>
    <row r="402" spans="13:36" ht="15">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row>
    <row r="403" spans="13:36" ht="15">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row>
    <row r="404" spans="13:36" ht="15">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row>
    <row r="405" spans="13:36" ht="15">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row>
    <row r="406" spans="13:36" ht="15">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row>
    <row r="407" spans="13:36" ht="15">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row>
    <row r="408" spans="13:36" ht="15">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row>
    <row r="409" spans="13:36" ht="15">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row>
    <row r="410" spans="13:36" ht="15">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row>
    <row r="411" spans="13:36" ht="15">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row>
    <row r="412" spans="13:36" ht="15">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row>
    <row r="413" spans="13:36" ht="15">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row>
    <row r="414" spans="13:36" ht="15">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row>
    <row r="415" spans="13:36" ht="15">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row>
    <row r="416" spans="13:36" ht="15">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row>
    <row r="417" spans="13:36" ht="15">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row>
    <row r="418" spans="13:36" ht="15">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row>
    <row r="419" spans="13:36" ht="15">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row>
    <row r="420" spans="13:36" ht="15">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row>
    <row r="421" spans="13:36" ht="15">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row>
    <row r="422" spans="13:36" ht="15">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row>
    <row r="423" spans="13:36" ht="15">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row>
    <row r="424" spans="13:36" ht="15">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row>
    <row r="425" spans="13:36" ht="15">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row>
    <row r="426" spans="13:36" ht="15">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row>
    <row r="427" spans="13:36" ht="15">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row>
    <row r="428" spans="13:36" ht="15">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row>
    <row r="429" spans="13:36" ht="15">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row>
    <row r="430" spans="13:36" ht="15">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row>
    <row r="431" spans="13:36" ht="15">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row>
    <row r="432" spans="13:36" ht="15">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row>
    <row r="433" spans="13:36" ht="15">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row>
    <row r="434" spans="13:36" ht="15">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row>
    <row r="435" spans="13:36" ht="15">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row>
    <row r="436" spans="13:36" ht="15">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row>
    <row r="437" spans="13:36" ht="15">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row>
    <row r="438" spans="13:36" ht="15">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row>
    <row r="439" spans="13:36" ht="15">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row>
    <row r="440" spans="13:36" ht="15">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row>
    <row r="441" spans="13:36" ht="15">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row>
    <row r="442" spans="13:36" ht="15">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row>
    <row r="443" spans="13:36" ht="15">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row>
    <row r="444" spans="13:36" ht="15">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row>
    <row r="445" spans="13:36" ht="15">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row>
    <row r="446" spans="13:36" ht="15">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row>
    <row r="447" spans="13:36" ht="15">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row>
    <row r="448" spans="13:36" ht="15">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row>
    <row r="449" spans="13:36" ht="15">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row>
    <row r="450" spans="13:36" ht="15">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row>
    <row r="451" spans="13:36" ht="15">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row>
    <row r="452" spans="13:36" ht="15">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row>
    <row r="453" spans="13:36" ht="15">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row>
    <row r="454" spans="13:36" ht="15">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row>
    <row r="455" spans="13:36" ht="15">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row>
    <row r="456" spans="13:36" ht="15">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row>
    <row r="457" spans="13:36" ht="15">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row>
    <row r="458" spans="13:36" ht="15">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row>
    <row r="459" spans="13:36" ht="15">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row>
    <row r="460" spans="13:36" ht="15">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row>
    <row r="461" spans="13:36" ht="15">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row>
    <row r="462" spans="13:36" ht="15">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row>
    <row r="463" spans="13:36" ht="15">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row>
    <row r="464" spans="13:36" ht="15">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row>
    <row r="465" spans="13:36" ht="15">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row>
    <row r="466" spans="13:36" ht="15">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row>
    <row r="467" spans="13:36" ht="15">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row>
    <row r="468" spans="13:36" ht="15">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row>
    <row r="469" spans="13:36" ht="15">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row>
    <row r="470" spans="13:36" ht="15">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row>
    <row r="471" spans="13:36" ht="15">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row>
    <row r="472" spans="13:36" ht="15">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row>
    <row r="473" spans="13:36" ht="15">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row>
    <row r="474" spans="13:36" ht="15">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row>
    <row r="475" spans="13:36" ht="15">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row>
    <row r="476" spans="13:36" ht="15">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row>
    <row r="477" spans="13:36" ht="15">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row>
    <row r="478" spans="13:36" ht="15">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row>
    <row r="479" spans="13:36" ht="15">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row>
    <row r="480" spans="13:36" ht="15">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row>
    <row r="481" spans="13:36" ht="15">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row>
    <row r="482" spans="13:36" ht="15">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row>
    <row r="483" spans="13:36" ht="15">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row>
    <row r="484" spans="13:36" ht="15">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row>
    <row r="485" spans="13:36" ht="15">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row>
    <row r="486" spans="13:36" ht="15">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row>
    <row r="487" spans="13:36" ht="15">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row>
    <row r="488" spans="13:36" ht="15">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row>
    <row r="489" spans="13:36" ht="15">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row>
    <row r="490" spans="13:36" ht="15">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row>
    <row r="491" spans="13:36" ht="15">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row>
    <row r="492" spans="13:36" ht="15">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row>
    <row r="493" spans="13:36" ht="15">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row>
    <row r="494" spans="13:36" ht="15">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row>
    <row r="495" spans="13:36" ht="15">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row>
    <row r="496" spans="13:36" ht="15">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row>
    <row r="497" spans="13:36" ht="15">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row>
    <row r="498" spans="13:36" ht="15">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row>
    <row r="499" spans="13:36" ht="15">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row>
    <row r="500" spans="13:36" ht="15">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row>
    <row r="501" spans="13:36" ht="15">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row>
    <row r="502" spans="13:36" ht="15">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row>
    <row r="503" spans="13:36" ht="15">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row>
    <row r="504" spans="13:36" ht="15">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row>
    <row r="505" spans="13:36" ht="15">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row>
    <row r="506" spans="13:36" ht="15">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row>
    <row r="507" spans="13:36" ht="15">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row>
    <row r="508" spans="13:36" ht="15">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row>
    <row r="509" spans="13:36" ht="15">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row>
    <row r="510" spans="13:36" ht="15">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row>
    <row r="511" spans="13:36" ht="15">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row>
    <row r="512" spans="13:36" ht="15">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row>
    <row r="513" spans="13:36" ht="15">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row>
    <row r="514" spans="13:36" ht="15">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row>
    <row r="515" spans="13:36" ht="15">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row>
    <row r="516" spans="13:36" ht="15">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row>
    <row r="517" spans="13:36" ht="15">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row>
    <row r="518" spans="13:36" ht="15">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row>
    <row r="519" spans="13:36" ht="15">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row>
    <row r="520" spans="13:36" ht="15">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row>
    <row r="521" spans="13:36" ht="15">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row>
    <row r="522" spans="13:36" ht="15">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row>
    <row r="523" spans="13:36" ht="15">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row>
    <row r="524" spans="13:36" ht="15">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row>
    <row r="525" spans="13:36" ht="15">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row>
    <row r="526" spans="13:36" ht="15">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row>
    <row r="527" spans="13:36" ht="15">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row>
    <row r="528" spans="13:36" ht="15">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row>
    <row r="529" spans="13:36" ht="15">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row>
    <row r="530" spans="13:36" ht="15">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row>
    <row r="531" spans="13:36" ht="15">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row>
    <row r="532" spans="13:36" ht="15">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row>
    <row r="533" spans="13:36" ht="15">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row>
    <row r="534" spans="13:36" ht="15">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row>
    <row r="535" spans="13:36" ht="15">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row>
    <row r="536" spans="13:36" ht="15">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row>
    <row r="537" spans="13:36" ht="15">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row>
    <row r="538" spans="13:36" ht="15">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row>
  </sheetData>
  <sheetProtection/>
  <mergeCells count="32">
    <mergeCell ref="A5:F5"/>
    <mergeCell ref="K5:L5"/>
    <mergeCell ref="K22:L22"/>
    <mergeCell ref="A17:F17"/>
    <mergeCell ref="K17:L17"/>
    <mergeCell ref="E19:F19"/>
    <mergeCell ref="E7:F7"/>
    <mergeCell ref="E8:F8"/>
    <mergeCell ref="E6:F6"/>
    <mergeCell ref="A11:F11"/>
    <mergeCell ref="A52:F52"/>
    <mergeCell ref="K41:L41"/>
    <mergeCell ref="K55:L55"/>
    <mergeCell ref="A2:L2"/>
    <mergeCell ref="A3:L3"/>
    <mergeCell ref="A28:F28"/>
    <mergeCell ref="K28:L28"/>
    <mergeCell ref="K30:L30"/>
    <mergeCell ref="A34:F34"/>
    <mergeCell ref="A22:F22"/>
    <mergeCell ref="K31:L31"/>
    <mergeCell ref="I35:L38"/>
    <mergeCell ref="E37:F37"/>
    <mergeCell ref="K44:L44"/>
    <mergeCell ref="A41:F41"/>
    <mergeCell ref="I34:L34"/>
    <mergeCell ref="K11:L11"/>
    <mergeCell ref="E12:F12"/>
    <mergeCell ref="E13:F13"/>
    <mergeCell ref="E14:F14"/>
    <mergeCell ref="K23:L25"/>
    <mergeCell ref="K19:L19"/>
  </mergeCells>
  <printOptions horizontalCentered="1"/>
  <pageMargins left="0.45" right="0.45" top="0.75" bottom="0.5" header="0.3" footer="0.3"/>
  <pageSetup fitToHeight="4" horizontalDpi="600" verticalDpi="600" orientation="landscape" scale="45" r:id="rId1"/>
  <headerFooter alignWithMargins="0">
    <oddHeader>&amp;C&amp;"Arial,Bold"&amp;16ADDENDUM 27 TO ATTACHMENT H, Page &amp;P of &amp;N
NorthWestern Corporation (South Dakota)</oddHeader>
  </headerFooter>
  <rowBreaks count="1" manualBreakCount="1">
    <brk id="80" max="255" man="1"/>
  </rowBreaks>
</worksheet>
</file>

<file path=xl/worksheets/sheet17.xml><?xml version="1.0" encoding="utf-8"?>
<worksheet xmlns="http://schemas.openxmlformats.org/spreadsheetml/2006/main" xmlns:r="http://schemas.openxmlformats.org/officeDocument/2006/relationships">
  <dimension ref="A1:L42"/>
  <sheetViews>
    <sheetView zoomScale="70" zoomScaleNormal="70" zoomScaleSheetLayoutView="90" zoomScalePageLayoutView="0" workbookViewId="0" topLeftCell="A1">
      <selection activeCell="J36" sqref="J36"/>
    </sheetView>
  </sheetViews>
  <sheetFormatPr defaultColWidth="9.140625" defaultRowHeight="12.75"/>
  <cols>
    <col min="1" max="1" width="5.7109375" style="162" customWidth="1"/>
    <col min="2" max="2" width="15.7109375" style="162" customWidth="1"/>
    <col min="3" max="3" width="0.85546875" style="162" customWidth="1"/>
    <col min="4" max="4" width="15.7109375" style="162" customWidth="1"/>
    <col min="5" max="5" width="9.140625" style="162" customWidth="1"/>
    <col min="6" max="6" width="0.85546875" style="162" customWidth="1"/>
    <col min="7" max="7" width="18.7109375" style="162" customWidth="1"/>
    <col min="8" max="8" width="0.85546875" style="162" customWidth="1"/>
    <col min="9" max="9" width="9.28125" style="162" bestFit="1" customWidth="1"/>
    <col min="10" max="10" width="9.140625" style="162" customWidth="1"/>
    <col min="11" max="11" width="0.85546875" style="162" customWidth="1"/>
    <col min="12" max="12" width="18.7109375" style="162" customWidth="1"/>
    <col min="13" max="16384" width="9.140625" style="162" customWidth="1"/>
  </cols>
  <sheetData>
    <row r="1" spans="1:12" ht="20.25">
      <c r="A1" s="1235" t="s">
        <v>134</v>
      </c>
      <c r="B1" s="1236"/>
      <c r="C1" s="1236"/>
      <c r="D1" s="1236"/>
      <c r="E1" s="1236"/>
      <c r="F1" s="1236"/>
      <c r="G1" s="1236"/>
      <c r="H1" s="1236"/>
      <c r="I1" s="1236"/>
      <c r="J1" s="1236"/>
      <c r="K1" s="1236"/>
      <c r="L1" s="1236"/>
    </row>
    <row r="2" spans="1:12" ht="19.5">
      <c r="A2" s="1237" t="str">
        <f>Inputs!B2</f>
        <v>(For Rate Year Beginning April 1, 20xx, Based on December 31, 20xx Data)</v>
      </c>
      <c r="B2" s="1238"/>
      <c r="C2" s="1238"/>
      <c r="D2" s="1238"/>
      <c r="E2" s="1238"/>
      <c r="F2" s="1238"/>
      <c r="G2" s="1238"/>
      <c r="H2" s="1236"/>
      <c r="I2" s="1236"/>
      <c r="J2" s="1236"/>
      <c r="K2" s="1236"/>
      <c r="L2" s="1236"/>
    </row>
    <row r="5" spans="2:12" ht="12.75">
      <c r="B5" s="1233" t="s">
        <v>543</v>
      </c>
      <c r="D5" s="1239" t="s">
        <v>542</v>
      </c>
      <c r="E5" s="1240"/>
      <c r="G5" s="1233" t="s">
        <v>609</v>
      </c>
      <c r="H5" s="179"/>
      <c r="I5" s="1239" t="s">
        <v>541</v>
      </c>
      <c r="J5" s="1243"/>
      <c r="L5" s="1233" t="s">
        <v>540</v>
      </c>
    </row>
    <row r="6" spans="2:12" ht="12.75">
      <c r="B6" s="1234"/>
      <c r="D6" s="1241"/>
      <c r="E6" s="1242"/>
      <c r="G6" s="1245"/>
      <c r="H6" s="179"/>
      <c r="I6" s="1241"/>
      <c r="J6" s="1244"/>
      <c r="L6" s="1234"/>
    </row>
    <row r="7" spans="4:12" ht="12.75">
      <c r="D7" s="178" t="s">
        <v>420</v>
      </c>
      <c r="E7" s="178" t="s">
        <v>268</v>
      </c>
      <c r="G7" s="180" t="s">
        <v>539</v>
      </c>
      <c r="H7" s="179"/>
      <c r="I7" s="178" t="s">
        <v>539</v>
      </c>
      <c r="J7" s="178" t="s">
        <v>268</v>
      </c>
      <c r="L7" s="177" t="s">
        <v>539</v>
      </c>
    </row>
    <row r="8" spans="4:12" ht="12.75" customHeight="1">
      <c r="D8" s="212"/>
      <c r="E8" s="212"/>
      <c r="G8" s="361" t="s">
        <v>148</v>
      </c>
      <c r="H8" s="179"/>
      <c r="I8" s="212"/>
      <c r="J8" s="212"/>
      <c r="L8" s="362" t="s">
        <v>149</v>
      </c>
    </row>
    <row r="10" spans="1:12" ht="12.75">
      <c r="A10" s="176" t="s">
        <v>249</v>
      </c>
      <c r="D10" s="176" t="s">
        <v>538</v>
      </c>
      <c r="G10" s="176" t="s">
        <v>537</v>
      </c>
      <c r="H10" s="163"/>
      <c r="I10" s="176" t="s">
        <v>536</v>
      </c>
      <c r="J10" s="163"/>
      <c r="K10" s="163"/>
      <c r="L10" s="176" t="s">
        <v>535</v>
      </c>
    </row>
    <row r="11" ht="12.75">
      <c r="B11" s="851"/>
    </row>
    <row r="12" spans="1:12" ht="12.75">
      <c r="A12" s="170" t="s">
        <v>534</v>
      </c>
      <c r="B12" s="878" t="s">
        <v>449</v>
      </c>
      <c r="D12" s="675">
        <f>'9-LTD'!P16</f>
        <v>0</v>
      </c>
      <c r="E12" s="192" t="s">
        <v>533</v>
      </c>
      <c r="F12" s="187"/>
      <c r="G12" s="676" t="e">
        <f>+D12/D18</f>
        <v>#DIV/0!</v>
      </c>
      <c r="H12" s="187"/>
      <c r="I12" s="677" t="e">
        <f>'9-LTD'!P87</f>
        <v>#DIV/0!</v>
      </c>
      <c r="J12" s="192" t="s">
        <v>532</v>
      </c>
      <c r="K12" s="187"/>
      <c r="L12" s="678" t="e">
        <f>G12*I12</f>
        <v>#DIV/0!</v>
      </c>
    </row>
    <row r="13" spans="1:12" ht="12.75">
      <c r="A13" s="172"/>
      <c r="B13" s="878"/>
      <c r="D13" s="187"/>
      <c r="E13" s="192"/>
      <c r="F13" s="187"/>
      <c r="G13" s="192"/>
      <c r="H13" s="187"/>
      <c r="I13" s="192"/>
      <c r="J13" s="187"/>
      <c r="K13" s="187"/>
      <c r="L13" s="679"/>
    </row>
    <row r="14" spans="1:12" ht="12.75">
      <c r="A14" s="170" t="s">
        <v>531</v>
      </c>
      <c r="B14" s="878" t="s">
        <v>459</v>
      </c>
      <c r="D14" s="344">
        <f>'8-PrefStock'!U13</f>
        <v>0</v>
      </c>
      <c r="E14" s="192" t="s">
        <v>530</v>
      </c>
      <c r="F14" s="187"/>
      <c r="G14" s="680" t="e">
        <f>D14/D18</f>
        <v>#DIV/0!</v>
      </c>
      <c r="H14" s="187"/>
      <c r="I14" s="677">
        <f>'8-PrefStock'!U17</f>
        <v>0</v>
      </c>
      <c r="J14" s="192" t="s">
        <v>529</v>
      </c>
      <c r="K14" s="187"/>
      <c r="L14" s="681" t="e">
        <f>G14*I14</f>
        <v>#DIV/0!</v>
      </c>
    </row>
    <row r="15" spans="1:12" ht="12.75">
      <c r="A15" s="172"/>
      <c r="B15" s="878"/>
      <c r="D15" s="187"/>
      <c r="E15" s="192"/>
      <c r="F15" s="187"/>
      <c r="G15" s="192"/>
      <c r="H15" s="187"/>
      <c r="I15" s="192"/>
      <c r="J15" s="187"/>
      <c r="K15" s="187"/>
      <c r="L15" s="679"/>
    </row>
    <row r="16" spans="1:12" ht="12.75">
      <c r="A16" s="174" t="s">
        <v>528</v>
      </c>
      <c r="B16" s="879" t="s">
        <v>441</v>
      </c>
      <c r="C16" s="173"/>
      <c r="D16" s="682">
        <f>'7-ComStock'!Y22</f>
        <v>0</v>
      </c>
      <c r="E16" s="683" t="s">
        <v>527</v>
      </c>
      <c r="F16" s="684"/>
      <c r="G16" s="685" t="e">
        <f>+D16/D18</f>
        <v>#DIV/0!</v>
      </c>
      <c r="H16" s="684"/>
      <c r="I16" s="906">
        <v>0.1015</v>
      </c>
      <c r="J16" s="683"/>
      <c r="K16" s="684"/>
      <c r="L16" s="686" t="e">
        <f>G16*I16</f>
        <v>#DIV/0!</v>
      </c>
    </row>
    <row r="17" spans="1:12" ht="12.75">
      <c r="A17" s="172"/>
      <c r="B17" s="878"/>
      <c r="D17" s="187"/>
      <c r="E17" s="187"/>
      <c r="F17" s="187"/>
      <c r="G17" s="192"/>
      <c r="H17" s="187"/>
      <c r="I17" s="192"/>
      <c r="J17" s="187"/>
      <c r="K17" s="187"/>
      <c r="L17" s="187"/>
    </row>
    <row r="18" spans="1:12" ht="12.75">
      <c r="A18" s="170" t="s">
        <v>525</v>
      </c>
      <c r="B18" s="878" t="s">
        <v>524</v>
      </c>
      <c r="D18" s="687">
        <f>D12+D14+D16</f>
        <v>0</v>
      </c>
      <c r="E18" s="187"/>
      <c r="F18" s="187"/>
      <c r="G18" s="688" t="e">
        <f>G12+G14+G16</f>
        <v>#DIV/0!</v>
      </c>
      <c r="H18" s="187"/>
      <c r="I18" s="192"/>
      <c r="J18" s="187"/>
      <c r="K18" s="187"/>
      <c r="L18" s="187"/>
    </row>
    <row r="19" spans="2:12" ht="12.75">
      <c r="B19" s="878"/>
      <c r="D19" s="187"/>
      <c r="E19" s="187"/>
      <c r="F19" s="187"/>
      <c r="G19" s="187"/>
      <c r="H19" s="187"/>
      <c r="I19" s="187"/>
      <c r="J19" s="187"/>
      <c r="K19" s="187"/>
      <c r="L19" s="187"/>
    </row>
    <row r="20" spans="1:12" ht="12.75">
      <c r="A20" s="170" t="s">
        <v>523</v>
      </c>
      <c r="B20" s="169" t="s">
        <v>522</v>
      </c>
      <c r="D20" s="187"/>
      <c r="E20" s="187"/>
      <c r="F20" s="187"/>
      <c r="G20" s="187"/>
      <c r="H20" s="187"/>
      <c r="I20" s="187"/>
      <c r="J20" s="187"/>
      <c r="K20" s="187"/>
      <c r="L20" s="689" t="e">
        <f>L12+L14+L16</f>
        <v>#DIV/0!</v>
      </c>
    </row>
    <row r="21" spans="2:12" ht="12.75">
      <c r="B21" s="851"/>
      <c r="D21" s="187"/>
      <c r="E21" s="187"/>
      <c r="F21" s="187"/>
      <c r="G21" s="187"/>
      <c r="H21" s="187"/>
      <c r="I21" s="187"/>
      <c r="J21" s="187"/>
      <c r="K21" s="187"/>
      <c r="L21" s="187"/>
    </row>
    <row r="22" spans="2:12" ht="12.75">
      <c r="B22" s="851"/>
      <c r="D22" s="187"/>
      <c r="E22" s="187"/>
      <c r="F22" s="187"/>
      <c r="G22" s="187"/>
      <c r="H22" s="187"/>
      <c r="I22" s="187"/>
      <c r="J22" s="187"/>
      <c r="K22" s="187"/>
      <c r="L22" s="187"/>
    </row>
    <row r="23" spans="1:12" ht="7.5" customHeight="1">
      <c r="A23" s="1231"/>
      <c r="B23" s="1232"/>
      <c r="C23" s="1231"/>
      <c r="D23" s="1231"/>
      <c r="E23" s="1231"/>
      <c r="F23" s="1231"/>
      <c r="G23" s="1231"/>
      <c r="H23" s="1231"/>
      <c r="I23" s="1231"/>
      <c r="J23" s="1231"/>
      <c r="K23" s="1231"/>
      <c r="L23" s="1231"/>
    </row>
    <row r="24" spans="1:12" ht="7.5" customHeight="1">
      <c r="A24" s="1231"/>
      <c r="B24" s="1232"/>
      <c r="C24" s="1231"/>
      <c r="D24" s="1231"/>
      <c r="E24" s="1231"/>
      <c r="F24" s="1231"/>
      <c r="G24" s="1231"/>
      <c r="H24" s="1231"/>
      <c r="I24" s="1231"/>
      <c r="J24" s="1231"/>
      <c r="K24" s="1231"/>
      <c r="L24" s="1231"/>
    </row>
    <row r="25" spans="1:12" ht="7.5" customHeight="1">
      <c r="A25" s="1231"/>
      <c r="B25" s="1232"/>
      <c r="C25" s="1231"/>
      <c r="D25" s="1231"/>
      <c r="E25" s="1231"/>
      <c r="F25" s="1231"/>
      <c r="G25" s="1231"/>
      <c r="H25" s="1231"/>
      <c r="I25" s="1231"/>
      <c r="J25" s="1231"/>
      <c r="K25" s="1231"/>
      <c r="L25" s="1231"/>
    </row>
    <row r="26" spans="1:12" ht="7.5" customHeight="1">
      <c r="A26" s="1231"/>
      <c r="B26" s="1232"/>
      <c r="C26" s="1231"/>
      <c r="D26" s="1231"/>
      <c r="E26" s="1231"/>
      <c r="F26" s="1231"/>
      <c r="G26" s="1231"/>
      <c r="H26" s="1231"/>
      <c r="I26" s="1231"/>
      <c r="J26" s="1231"/>
      <c r="K26" s="1231"/>
      <c r="L26" s="1231"/>
    </row>
    <row r="27" ht="12.75">
      <c r="B27" s="851"/>
    </row>
    <row r="28" spans="1:7" ht="12.75">
      <c r="A28" s="698" t="s">
        <v>818</v>
      </c>
      <c r="B28" s="853"/>
      <c r="C28" s="187"/>
      <c r="D28" s="187"/>
      <c r="E28" s="187"/>
      <c r="G28" s="171" t="s">
        <v>665</v>
      </c>
    </row>
    <row r="30" spans="1:7" ht="12.75">
      <c r="A30" s="171" t="s">
        <v>175</v>
      </c>
      <c r="G30" s="171" t="s">
        <v>177</v>
      </c>
    </row>
    <row r="32" spans="1:7" ht="12.75">
      <c r="A32" s="171" t="s">
        <v>56</v>
      </c>
      <c r="G32" s="171"/>
    </row>
    <row r="33" ht="12.75">
      <c r="G33" s="171"/>
    </row>
    <row r="34" ht="12.75">
      <c r="G34" s="171"/>
    </row>
    <row r="41" ht="12.75">
      <c r="F41" s="186" t="s">
        <v>135</v>
      </c>
    </row>
    <row r="42" ht="12.75">
      <c r="F42" s="163" t="s">
        <v>517</v>
      </c>
    </row>
  </sheetData>
  <sheetProtection/>
  <mergeCells count="8">
    <mergeCell ref="A23:L26"/>
    <mergeCell ref="L5:L6"/>
    <mergeCell ref="A1:L1"/>
    <mergeCell ref="A2:L2"/>
    <mergeCell ref="D5:E6"/>
    <mergeCell ref="B5:B6"/>
    <mergeCell ref="I5:J6"/>
    <mergeCell ref="G5:G6"/>
  </mergeCells>
  <printOptions horizontalCentered="1"/>
  <pageMargins left="0.7" right="0.7" top="0.75" bottom="0.75" header="0.3" footer="0.3"/>
  <pageSetup horizontalDpi="600" verticalDpi="600" orientation="landscape" scale="95" r:id="rId1"/>
  <headerFooter alignWithMargins="0">
    <oddHeader>&amp;C&amp;"Times New Roman,Bold"&amp;16ADDENDUM 27 TO ATTACHMENT H, Page &amp;P of &amp;N
NorthWestern Corporation (South Dakota)</oddHeader>
  </headerFooter>
</worksheet>
</file>

<file path=xl/worksheets/sheet18.xml><?xml version="1.0" encoding="utf-8"?>
<worksheet xmlns="http://schemas.openxmlformats.org/spreadsheetml/2006/main" xmlns:r="http://schemas.openxmlformats.org/officeDocument/2006/relationships">
  <dimension ref="A1:Y64"/>
  <sheetViews>
    <sheetView zoomScale="60" zoomScaleNormal="60" zoomScalePageLayoutView="0" workbookViewId="0" topLeftCell="A1">
      <selection activeCell="B14" sqref="B14"/>
    </sheetView>
  </sheetViews>
  <sheetFormatPr defaultColWidth="9.140625" defaultRowHeight="12.75"/>
  <cols>
    <col min="1" max="1" width="5.7109375" style="0" customWidth="1"/>
    <col min="2" max="2" width="11.57421875" style="0" bestFit="1" customWidth="1"/>
    <col min="3" max="3" width="0.85546875" style="0" customWidth="1"/>
    <col min="4" max="4" width="14.7109375" style="0" customWidth="1"/>
    <col min="5" max="5" width="10.7109375" style="0" customWidth="1"/>
    <col min="6" max="6" width="0.85546875" style="0" customWidth="1"/>
    <col min="7" max="7" width="12.7109375" style="0" customWidth="1"/>
    <col min="8" max="8" width="10.7109375" style="0" customWidth="1"/>
    <col min="9" max="9" width="0.85546875" style="0" customWidth="1"/>
    <col min="10" max="10" width="17.7109375" style="0" customWidth="1"/>
    <col min="11" max="11" width="10.7109375" style="0" customWidth="1"/>
    <col min="12" max="12" width="0.85546875" style="0" customWidth="1"/>
    <col min="13" max="13" width="12.7109375" style="0" customWidth="1"/>
    <col min="14" max="14" width="10.7109375" style="0" customWidth="1"/>
    <col min="15" max="15" width="0.85546875" style="0" customWidth="1"/>
    <col min="16" max="16" width="14.7109375" style="0" customWidth="1"/>
    <col min="17" max="17" width="10.7109375" style="0" customWidth="1"/>
    <col min="18" max="18" width="0.85546875" style="0" customWidth="1"/>
    <col min="19" max="19" width="14.7109375" style="0" customWidth="1"/>
    <col min="20" max="20" width="10.7109375" style="0" customWidth="1"/>
    <col min="21" max="21" width="0.85546875" style="0" customWidth="1"/>
    <col min="22" max="22" width="13.7109375" style="0" customWidth="1"/>
    <col min="23" max="23" width="10.7109375" style="0" customWidth="1"/>
    <col min="24" max="24" width="0.85546875" style="0" customWidth="1"/>
    <col min="25" max="25" width="17.7109375" style="0" customWidth="1"/>
  </cols>
  <sheetData>
    <row r="1" spans="1:25" ht="20.25">
      <c r="A1" s="1260" t="s">
        <v>235</v>
      </c>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row>
    <row r="2" spans="1:25" ht="19.5">
      <c r="A2" s="1261" t="str">
        <f>Inputs!B2</f>
        <v>(For Rate Year Beginning April 1, 20xx, Based on December 31, 20xx Data)</v>
      </c>
      <c r="B2" s="1261"/>
      <c r="C2" s="1261"/>
      <c r="D2" s="1261"/>
      <c r="E2" s="1261"/>
      <c r="F2" s="1261"/>
      <c r="G2" s="1261"/>
      <c r="H2" s="1261"/>
      <c r="I2" s="1261"/>
      <c r="J2" s="1261"/>
      <c r="K2" s="1261"/>
      <c r="L2" s="1261"/>
      <c r="M2" s="1261"/>
      <c r="N2" s="1261"/>
      <c r="O2" s="1261"/>
      <c r="P2" s="1261"/>
      <c r="Q2" s="1261"/>
      <c r="R2" s="1261"/>
      <c r="S2" s="1261"/>
      <c r="T2" s="1149"/>
      <c r="U2" s="1149"/>
      <c r="V2" s="1149"/>
      <c r="W2" s="1149"/>
      <c r="X2" s="1119"/>
      <c r="Y2" s="1119"/>
    </row>
    <row r="3" spans="1:22" ht="19.5">
      <c r="A3" s="265"/>
      <c r="B3" s="265"/>
      <c r="C3" s="265"/>
      <c r="D3" s="265"/>
      <c r="E3" s="265"/>
      <c r="F3" s="265"/>
      <c r="G3" s="265"/>
      <c r="H3" s="265"/>
      <c r="I3" s="265"/>
      <c r="J3" s="265"/>
      <c r="K3" s="265"/>
      <c r="L3" s="265"/>
      <c r="M3" s="265"/>
      <c r="N3" s="265"/>
      <c r="O3" s="265"/>
      <c r="P3" s="265"/>
      <c r="Q3" s="265"/>
      <c r="R3" s="265"/>
      <c r="S3" s="265"/>
      <c r="T3" s="262"/>
      <c r="U3" s="262"/>
      <c r="V3" s="262"/>
    </row>
    <row r="4" spans="1:25" ht="19.5" customHeight="1">
      <c r="A4" s="265"/>
      <c r="B4" s="265"/>
      <c r="C4" s="265"/>
      <c r="D4" s="1262" t="s">
        <v>191</v>
      </c>
      <c r="E4" s="1263"/>
      <c r="F4" s="265"/>
      <c r="G4" s="1268" t="s">
        <v>459</v>
      </c>
      <c r="H4" s="1269"/>
      <c r="I4" s="1269"/>
      <c r="J4" s="1269"/>
      <c r="K4" s="1269"/>
      <c r="L4" s="1269"/>
      <c r="M4" s="1269"/>
      <c r="N4" s="1269"/>
      <c r="O4" s="1269"/>
      <c r="P4" s="1269"/>
      <c r="Q4" s="1270"/>
      <c r="R4" s="266"/>
      <c r="S4" s="1254" t="s">
        <v>192</v>
      </c>
      <c r="T4" s="1271"/>
      <c r="U4" s="262"/>
      <c r="V4" s="1254" t="s">
        <v>166</v>
      </c>
      <c r="W4" s="1255"/>
      <c r="Y4" s="1276" t="s">
        <v>193</v>
      </c>
    </row>
    <row r="5" spans="4:25" ht="15.75" customHeight="1">
      <c r="D5" s="1264"/>
      <c r="E5" s="1265"/>
      <c r="G5" s="1246" t="s">
        <v>194</v>
      </c>
      <c r="H5" s="1247"/>
      <c r="J5" s="1246" t="s">
        <v>210</v>
      </c>
      <c r="K5" s="1247"/>
      <c r="M5" s="1250" t="s">
        <v>211</v>
      </c>
      <c r="N5" s="1251"/>
      <c r="P5" s="1250" t="s">
        <v>212</v>
      </c>
      <c r="Q5" s="1251"/>
      <c r="S5" s="1272"/>
      <c r="T5" s="1273"/>
      <c r="V5" s="1256"/>
      <c r="W5" s="1257"/>
      <c r="Y5" s="1277"/>
    </row>
    <row r="6" spans="4:25" ht="12.75" customHeight="1">
      <c r="D6" s="1266"/>
      <c r="E6" s="1267"/>
      <c r="G6" s="1248"/>
      <c r="H6" s="1249"/>
      <c r="J6" s="1248"/>
      <c r="K6" s="1249"/>
      <c r="M6" s="1252"/>
      <c r="N6" s="1253"/>
      <c r="P6" s="1252"/>
      <c r="Q6" s="1253"/>
      <c r="S6" s="1274"/>
      <c r="T6" s="1275"/>
      <c r="V6" s="1258"/>
      <c r="W6" s="1259"/>
      <c r="Y6" s="1277"/>
    </row>
    <row r="7" spans="4:25" ht="12.75" customHeight="1">
      <c r="D7" s="267" t="s">
        <v>420</v>
      </c>
      <c r="E7" s="267" t="s">
        <v>268</v>
      </c>
      <c r="G7" s="267" t="s">
        <v>87</v>
      </c>
      <c r="H7" s="267" t="s">
        <v>268</v>
      </c>
      <c r="J7" s="267" t="s">
        <v>213</v>
      </c>
      <c r="K7" s="267" t="s">
        <v>268</v>
      </c>
      <c r="M7" s="267" t="s">
        <v>84</v>
      </c>
      <c r="N7" s="267" t="s">
        <v>268</v>
      </c>
      <c r="P7" s="159" t="s">
        <v>83</v>
      </c>
      <c r="Q7" s="267" t="s">
        <v>268</v>
      </c>
      <c r="S7" s="267" t="s">
        <v>214</v>
      </c>
      <c r="T7" s="267" t="s">
        <v>268</v>
      </c>
      <c r="V7" s="267" t="s">
        <v>167</v>
      </c>
      <c r="W7" s="267" t="s">
        <v>268</v>
      </c>
      <c r="Y7" s="1278"/>
    </row>
    <row r="8" spans="4:25" ht="12.75">
      <c r="D8" s="76"/>
      <c r="E8" s="76"/>
      <c r="G8" s="76"/>
      <c r="H8" s="76"/>
      <c r="J8" s="76"/>
      <c r="K8" s="76"/>
      <c r="M8" s="76"/>
      <c r="N8" s="76"/>
      <c r="P8" s="54"/>
      <c r="Q8" s="76"/>
      <c r="S8" s="76"/>
      <c r="T8" s="76"/>
      <c r="V8" s="76"/>
      <c r="W8" s="76"/>
      <c r="Y8" s="268"/>
    </row>
    <row r="9" spans="4:25" ht="12.75">
      <c r="D9" s="76" t="s">
        <v>538</v>
      </c>
      <c r="E9" s="76"/>
      <c r="G9" s="76" t="s">
        <v>537</v>
      </c>
      <c r="H9" s="76"/>
      <c r="J9" s="76" t="s">
        <v>536</v>
      </c>
      <c r="K9" s="76"/>
      <c r="M9" s="76" t="s">
        <v>535</v>
      </c>
      <c r="N9" s="76"/>
      <c r="P9" s="76" t="s">
        <v>80</v>
      </c>
      <c r="Q9" s="76"/>
      <c r="S9" s="76" t="s">
        <v>215</v>
      </c>
      <c r="T9" s="76"/>
      <c r="V9" s="76" t="s">
        <v>216</v>
      </c>
      <c r="W9" s="76"/>
      <c r="Y9" s="269" t="s">
        <v>178</v>
      </c>
    </row>
    <row r="10" spans="22:25" ht="12.75">
      <c r="V10" s="54"/>
      <c r="W10" s="76"/>
      <c r="Y10" s="270" t="s">
        <v>179</v>
      </c>
    </row>
    <row r="11" spans="2:25" ht="12.75">
      <c r="B11" s="772"/>
      <c r="D11" s="76"/>
      <c r="E11" s="76"/>
      <c r="G11" s="76"/>
      <c r="H11" s="76"/>
      <c r="J11" s="76"/>
      <c r="K11" s="76"/>
      <c r="M11" s="76"/>
      <c r="N11" s="76"/>
      <c r="P11" s="54"/>
      <c r="Q11" s="76"/>
      <c r="S11" s="76"/>
      <c r="T11" s="76"/>
      <c r="V11" s="76"/>
      <c r="W11" s="76"/>
      <c r="Y11" s="268"/>
    </row>
    <row r="12" spans="1:23" ht="12.75">
      <c r="A12" s="271" t="s">
        <v>249</v>
      </c>
      <c r="B12" s="882" t="s">
        <v>81</v>
      </c>
      <c r="V12" s="54"/>
      <c r="W12" s="54"/>
    </row>
    <row r="13" spans="1:23" ht="12.75">
      <c r="A13" s="271"/>
      <c r="B13" s="852"/>
      <c r="V13" s="61"/>
      <c r="W13" s="54"/>
    </row>
    <row r="14" spans="1:25" ht="12.75">
      <c r="A14" s="272" t="s">
        <v>534</v>
      </c>
      <c r="B14" s="881" t="str">
        <f>'8-PrefStock'!B9</f>
        <v>12/31/20xx</v>
      </c>
      <c r="D14" s="314">
        <f>Inputs!D17</f>
        <v>0</v>
      </c>
      <c r="E14" s="43" t="s">
        <v>533</v>
      </c>
      <c r="G14" s="273">
        <f>'8-PrefStock'!C9</f>
        <v>0</v>
      </c>
      <c r="H14" s="43" t="s">
        <v>527</v>
      </c>
      <c r="J14" s="273">
        <f>'8-PrefStock'!F9+'8-PrefStock'!I9</f>
        <v>0</v>
      </c>
      <c r="K14" s="43" t="s">
        <v>529</v>
      </c>
      <c r="M14" s="273">
        <f>'8-PrefStock'!L9</f>
        <v>0</v>
      </c>
      <c r="N14" t="s">
        <v>79</v>
      </c>
      <c r="P14" s="273">
        <f>'8-PrefStock'!O9</f>
        <v>0</v>
      </c>
      <c r="Q14" s="43" t="s">
        <v>78</v>
      </c>
      <c r="S14" s="695">
        <f>Inputs!D15</f>
        <v>0</v>
      </c>
      <c r="T14" s="82" t="s">
        <v>217</v>
      </c>
      <c r="U14" s="1"/>
      <c r="V14" s="692">
        <f>Inputs!D13</f>
        <v>0</v>
      </c>
      <c r="W14" s="693" t="s">
        <v>168</v>
      </c>
      <c r="X14" s="1"/>
      <c r="Y14" s="694">
        <f>D14-G14-J14-M14-P14-S14-V14</f>
        <v>0</v>
      </c>
    </row>
    <row r="15" spans="1:25" ht="12.75">
      <c r="A15" s="81"/>
      <c r="B15" s="828"/>
      <c r="D15" s="1"/>
      <c r="H15" s="43"/>
      <c r="K15" s="43"/>
      <c r="Q15" s="43"/>
      <c r="S15" s="1"/>
      <c r="T15" s="82"/>
      <c r="U15" s="1"/>
      <c r="V15" s="1"/>
      <c r="W15" s="693"/>
      <c r="X15" s="1"/>
      <c r="Y15" s="1"/>
    </row>
    <row r="16" spans="1:25" ht="12.75">
      <c r="A16" s="81"/>
      <c r="B16" s="828"/>
      <c r="D16" s="1"/>
      <c r="K16" s="43"/>
      <c r="Q16" s="43"/>
      <c r="S16" s="1"/>
      <c r="T16" s="82"/>
      <c r="U16" s="1"/>
      <c r="V16" s="1"/>
      <c r="W16" s="693"/>
      <c r="X16" s="1"/>
      <c r="Y16" s="1"/>
    </row>
    <row r="17" spans="1:25" ht="12.75">
      <c r="A17" s="272" t="s">
        <v>531</v>
      </c>
      <c r="B17" s="880" t="str">
        <f>'4-Non-EscrowedFunds'!K13</f>
        <v>12/31/20xx</v>
      </c>
      <c r="D17" s="314">
        <f>Inputs!D16</f>
        <v>0</v>
      </c>
      <c r="E17" s="43" t="s">
        <v>530</v>
      </c>
      <c r="G17" s="273">
        <f>'8-PrefStock'!C11</f>
        <v>0</v>
      </c>
      <c r="H17" s="43" t="s">
        <v>218</v>
      </c>
      <c r="J17" s="273">
        <f>'8-PrefStock'!F11+'8-PrefStock'!I11</f>
        <v>0</v>
      </c>
      <c r="K17" s="43" t="s">
        <v>526</v>
      </c>
      <c r="M17" s="273">
        <f>'8-PrefStock'!L11</f>
        <v>0</v>
      </c>
      <c r="N17" t="s">
        <v>77</v>
      </c>
      <c r="P17" s="273">
        <f>'8-PrefStock'!O11</f>
        <v>0</v>
      </c>
      <c r="Q17" s="43" t="s">
        <v>76</v>
      </c>
      <c r="S17" s="695">
        <f>Inputs!D14</f>
        <v>0</v>
      </c>
      <c r="T17" s="82" t="s">
        <v>219</v>
      </c>
      <c r="U17" s="1"/>
      <c r="V17" s="695">
        <f>Inputs!D12</f>
        <v>0</v>
      </c>
      <c r="W17" s="693" t="s">
        <v>172</v>
      </c>
      <c r="X17" s="1"/>
      <c r="Y17" s="694">
        <f>D17-G17-J17-M17-P17-S17-V17</f>
        <v>0</v>
      </c>
    </row>
    <row r="18" spans="1:25" ht="12.75">
      <c r="A18" s="81"/>
      <c r="B18" s="828"/>
      <c r="H18" s="43"/>
      <c r="S18" s="1"/>
      <c r="T18" s="82"/>
      <c r="U18" s="1"/>
      <c r="V18" s="1"/>
      <c r="W18" s="82"/>
      <c r="X18" s="1"/>
      <c r="Y18" s="1"/>
    </row>
    <row r="19" spans="1:25" ht="12.75">
      <c r="A19" s="81"/>
      <c r="B19" s="828"/>
      <c r="S19" s="1"/>
      <c r="T19" s="1"/>
      <c r="U19" s="1"/>
      <c r="V19" s="1"/>
      <c r="W19" s="82"/>
      <c r="X19" s="1"/>
      <c r="Y19" s="1"/>
    </row>
    <row r="20" spans="1:25" ht="12.75">
      <c r="A20" s="272" t="s">
        <v>528</v>
      </c>
      <c r="B20" s="828"/>
      <c r="D20" s="282">
        <f>AVERAGE(D14:D17)</f>
        <v>0</v>
      </c>
      <c r="G20" s="346">
        <f>AVERAGE(G14:G17)</f>
        <v>0</v>
      </c>
      <c r="J20" s="283">
        <f>AVERAGE(J14:J17)</f>
        <v>0</v>
      </c>
      <c r="M20" s="283">
        <f>AVERAGE(M14:M17)</f>
        <v>0</v>
      </c>
      <c r="P20" s="283">
        <f>AVERAGE(P14:P17)</f>
        <v>0</v>
      </c>
      <c r="S20" s="696">
        <f>AVERAGE(S14:S17)</f>
        <v>0</v>
      </c>
      <c r="T20" s="1"/>
      <c r="U20" s="1"/>
      <c r="V20" s="696">
        <f>AVERAGE(V14:V17)</f>
        <v>0</v>
      </c>
      <c r="W20" s="82"/>
      <c r="X20" s="1"/>
      <c r="Y20" s="697"/>
    </row>
    <row r="21" spans="1:25" ht="12.75">
      <c r="A21" s="81"/>
      <c r="B21" s="828"/>
      <c r="S21" s="1"/>
      <c r="T21" s="1"/>
      <c r="U21" s="1"/>
      <c r="V21" s="1"/>
      <c r="W21" s="82"/>
      <c r="X21" s="1"/>
      <c r="Y21" s="1"/>
    </row>
    <row r="22" spans="1:25" ht="12.75">
      <c r="A22" s="272" t="s">
        <v>525</v>
      </c>
      <c r="B22" s="828"/>
      <c r="P22" s="104" t="s">
        <v>220</v>
      </c>
      <c r="S22" s="1"/>
      <c r="T22" s="1"/>
      <c r="U22" s="1"/>
      <c r="V22" s="1"/>
      <c r="W22" s="82"/>
      <c r="X22" s="1"/>
      <c r="Y22" s="696">
        <f>AVERAGE(Y14:Y17)</f>
        <v>0</v>
      </c>
    </row>
    <row r="23" spans="1:25" ht="12.75">
      <c r="A23" s="81"/>
      <c r="B23" s="828"/>
      <c r="S23" s="1" t="s">
        <v>164</v>
      </c>
      <c r="T23" s="1"/>
      <c r="U23" s="1"/>
      <c r="V23" s="1"/>
      <c r="W23" s="82"/>
      <c r="X23" s="1"/>
      <c r="Y23" s="1"/>
    </row>
    <row r="24" spans="1:25" ht="12.75">
      <c r="A24" s="81"/>
      <c r="B24" s="828"/>
      <c r="Y24" s="274"/>
    </row>
    <row r="25" spans="1:25" ht="12.75">
      <c r="A25" s="275" t="s">
        <v>221</v>
      </c>
      <c r="B25" s="828"/>
      <c r="Y25" s="274"/>
    </row>
    <row r="26" spans="1:25" ht="12.75">
      <c r="A26" s="81"/>
      <c r="B26" s="828"/>
      <c r="Y26" s="274"/>
    </row>
    <row r="27" spans="1:25" ht="12.75">
      <c r="A27" s="43"/>
      <c r="B27" s="836" t="s">
        <v>222</v>
      </c>
      <c r="D27" t="s">
        <v>21</v>
      </c>
      <c r="N27" s="43" t="s">
        <v>223</v>
      </c>
      <c r="P27" t="s">
        <v>53</v>
      </c>
      <c r="Y27" s="274"/>
    </row>
    <row r="28" spans="1:25" ht="12.75">
      <c r="A28" s="43"/>
      <c r="B28" s="828"/>
      <c r="N28" s="43"/>
      <c r="Y28" s="274"/>
    </row>
    <row r="29" spans="1:25" ht="12.75">
      <c r="A29" s="43"/>
      <c r="B29" s="43" t="s">
        <v>224</v>
      </c>
      <c r="D29" t="s">
        <v>22</v>
      </c>
      <c r="N29" s="43" t="s">
        <v>225</v>
      </c>
      <c r="P29" t="s">
        <v>54</v>
      </c>
      <c r="Y29" s="274"/>
    </row>
    <row r="30" spans="1:25" ht="12.75">
      <c r="A30" s="43"/>
      <c r="B30" s="43"/>
      <c r="N30" s="43"/>
      <c r="Y30" s="274"/>
    </row>
    <row r="31" spans="1:25" ht="12.75">
      <c r="A31" s="43"/>
      <c r="B31" s="43" t="s">
        <v>226</v>
      </c>
      <c r="D31" t="s">
        <v>48</v>
      </c>
      <c r="N31" s="43" t="s">
        <v>227</v>
      </c>
      <c r="P31" t="s">
        <v>55</v>
      </c>
      <c r="Y31" s="276"/>
    </row>
    <row r="32" spans="1:25" ht="12.75">
      <c r="A32" s="43"/>
      <c r="B32" s="43"/>
      <c r="N32" s="43"/>
      <c r="Y32" s="276"/>
    </row>
    <row r="33" spans="1:25" ht="12.75">
      <c r="A33" s="43"/>
      <c r="B33" s="43" t="s">
        <v>228</v>
      </c>
      <c r="D33" t="s">
        <v>49</v>
      </c>
      <c r="N33" s="43" t="s">
        <v>229</v>
      </c>
      <c r="P33" t="s">
        <v>23</v>
      </c>
      <c r="S33" s="1"/>
      <c r="T33" s="1"/>
      <c r="U33" s="1"/>
      <c r="V33" s="1"/>
      <c r="W33" s="1"/>
      <c r="Y33" s="276"/>
    </row>
    <row r="34" spans="1:23" ht="12.75">
      <c r="A34" s="43"/>
      <c r="B34" s="43"/>
      <c r="N34" s="43"/>
      <c r="S34" s="1"/>
      <c r="T34" s="1"/>
      <c r="U34" s="1"/>
      <c r="V34" s="1"/>
      <c r="W34" s="1"/>
    </row>
    <row r="35" spans="1:23" ht="12.75">
      <c r="A35" s="43"/>
      <c r="B35" s="43" t="s">
        <v>230</v>
      </c>
      <c r="D35" t="s">
        <v>50</v>
      </c>
      <c r="N35" s="43" t="s">
        <v>231</v>
      </c>
      <c r="P35" t="s">
        <v>24</v>
      </c>
      <c r="S35" s="1"/>
      <c r="T35" s="1"/>
      <c r="U35" s="1"/>
      <c r="V35" s="1"/>
      <c r="W35" s="1"/>
    </row>
    <row r="36" spans="1:14" ht="12.75">
      <c r="A36" s="43"/>
      <c r="B36" s="43"/>
      <c r="N36" s="43"/>
    </row>
    <row r="37" spans="1:23" ht="12.75">
      <c r="A37" s="43"/>
      <c r="B37" s="43" t="s">
        <v>232</v>
      </c>
      <c r="D37" t="s">
        <v>51</v>
      </c>
      <c r="N37" s="43" t="s">
        <v>173</v>
      </c>
      <c r="P37" s="275" t="s">
        <v>621</v>
      </c>
      <c r="Q37" s="1"/>
      <c r="R37" s="1"/>
      <c r="S37" s="1"/>
      <c r="T37" s="1"/>
      <c r="U37" s="1"/>
      <c r="V37" s="1"/>
      <c r="W37" s="1"/>
    </row>
    <row r="38" spans="1:23" ht="12.75">
      <c r="A38" s="43"/>
      <c r="B38" s="43"/>
      <c r="N38" s="43"/>
      <c r="P38" s="64"/>
      <c r="Q38" s="1"/>
      <c r="R38" s="1"/>
      <c r="S38" s="1"/>
      <c r="T38" s="1"/>
      <c r="U38" s="1"/>
      <c r="V38" s="1"/>
      <c r="W38" s="1"/>
    </row>
    <row r="39" spans="1:23" ht="12.75">
      <c r="A39" s="43"/>
      <c r="B39" s="43" t="s">
        <v>233</v>
      </c>
      <c r="D39" t="s">
        <v>52</v>
      </c>
      <c r="N39" s="43" t="s">
        <v>174</v>
      </c>
      <c r="P39" s="275" t="s">
        <v>664</v>
      </c>
      <c r="Q39" s="1"/>
      <c r="R39" s="1"/>
      <c r="S39" s="1"/>
      <c r="T39" s="1"/>
      <c r="U39" s="1"/>
      <c r="V39" s="1"/>
      <c r="W39" s="1"/>
    </row>
    <row r="40" spans="1:14" ht="12.75">
      <c r="A40" s="43"/>
      <c r="B40" s="43"/>
      <c r="N40" s="43"/>
    </row>
    <row r="41" spans="1:14" ht="12.75">
      <c r="A41" s="43"/>
      <c r="B41" s="43"/>
      <c r="N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ht="12.75">
      <c r="A55" s="43"/>
    </row>
    <row r="56" ht="12.75">
      <c r="A56" s="43"/>
    </row>
    <row r="57" ht="12.75">
      <c r="A57" s="43"/>
    </row>
    <row r="58" ht="12.75">
      <c r="A58" s="43"/>
    </row>
    <row r="59" ht="12.75">
      <c r="A59" s="43"/>
    </row>
    <row r="60" ht="12.75">
      <c r="A60" s="43"/>
    </row>
    <row r="61" spans="1:13" ht="12.75">
      <c r="A61" s="43"/>
      <c r="M61" s="43" t="s">
        <v>137</v>
      </c>
    </row>
    <row r="62" spans="1:13" ht="12.75">
      <c r="A62" s="43"/>
      <c r="M62" s="43" t="s">
        <v>517</v>
      </c>
    </row>
    <row r="63" ht="12.75">
      <c r="A63" s="43"/>
    </row>
    <row r="64" ht="12.75">
      <c r="A64" s="43"/>
    </row>
  </sheetData>
  <sheetProtection/>
  <mergeCells count="11">
    <mergeCell ref="G5:H6"/>
    <mergeCell ref="J5:K6"/>
    <mergeCell ref="M5:N6"/>
    <mergeCell ref="P5:Q6"/>
    <mergeCell ref="V4:W6"/>
    <mergeCell ref="A1:Y1"/>
    <mergeCell ref="A2:Y2"/>
    <mergeCell ref="D4:E6"/>
    <mergeCell ref="G4:Q4"/>
    <mergeCell ref="S4:T6"/>
    <mergeCell ref="Y4:Y7"/>
  </mergeCells>
  <printOptions horizontalCentered="1"/>
  <pageMargins left="0.75" right="0.75" top="1" bottom="1" header="0.5" footer="0.5"/>
  <pageSetup horizontalDpi="600" verticalDpi="600" orientation="landscape" scale="55" r:id="rId1"/>
  <headerFooter alignWithMargins="0">
    <oddHeader>&amp;C&amp;"Arial,Bold"&amp;16ADDENDUM 27 TO ATTACHMENT H, Page &amp;P of &amp;N
NorthWestern Corporation (South Dakota)</oddHeader>
  </headerFooter>
</worksheet>
</file>

<file path=xl/worksheets/sheet19.xml><?xml version="1.0" encoding="utf-8"?>
<worksheet xmlns="http://schemas.openxmlformats.org/spreadsheetml/2006/main" xmlns:r="http://schemas.openxmlformats.org/officeDocument/2006/relationships">
  <dimension ref="A1:AB54"/>
  <sheetViews>
    <sheetView view="pageBreakPreview" zoomScale="70" zoomScaleNormal="60" zoomScaleSheetLayoutView="70" zoomScalePageLayoutView="0" workbookViewId="0" topLeftCell="A1">
      <pane ySplit="20" topLeftCell="A21" activePane="bottomLeft" state="frozen"/>
      <selection pane="topLeft" activeCell="A21" sqref="A21"/>
      <selection pane="bottomLeft" activeCell="B10" sqref="B10"/>
    </sheetView>
  </sheetViews>
  <sheetFormatPr defaultColWidth="9.140625" defaultRowHeight="12.75"/>
  <cols>
    <col min="1" max="1" width="5.7109375" style="162" customWidth="1"/>
    <col min="2" max="2" width="10.7109375" style="162" customWidth="1"/>
    <col min="3" max="3" width="10.57421875" style="162" customWidth="1"/>
    <col min="4" max="4" width="13.7109375" style="162" customWidth="1"/>
    <col min="5" max="5" width="0.85546875" style="162" customWidth="1"/>
    <col min="6" max="6" width="11.8515625" style="162" customWidth="1"/>
    <col min="7" max="7" width="13.7109375" style="162" customWidth="1"/>
    <col min="8" max="8" width="0.85546875" style="162" customWidth="1"/>
    <col min="9" max="9" width="11.140625" style="162" customWidth="1"/>
    <col min="10" max="10" width="14.7109375" style="162" customWidth="1"/>
    <col min="11" max="11" width="0.85546875" style="162" customWidth="1"/>
    <col min="12" max="12" width="13.57421875" style="162" customWidth="1"/>
    <col min="13" max="13" width="16.7109375" style="162" customWidth="1"/>
    <col min="14" max="14" width="0.85546875" style="162" customWidth="1"/>
    <col min="15" max="15" width="17.28125" style="162" customWidth="1"/>
    <col min="16" max="16" width="15.7109375" style="162" customWidth="1"/>
    <col min="17" max="17" width="0.85546875" style="162" customWidth="1"/>
    <col min="18" max="18" width="14.00390625" style="162" bestFit="1" customWidth="1"/>
    <col min="19" max="19" width="10.8515625" style="162" customWidth="1"/>
    <col min="20" max="20" width="0.85546875" style="162" customWidth="1"/>
    <col min="21" max="21" width="14.7109375" style="162" customWidth="1"/>
    <col min="22" max="22" width="13.7109375" style="162" customWidth="1"/>
    <col min="23" max="23" width="0.85546875" style="162" customWidth="1"/>
    <col min="24" max="24" width="13.7109375" style="162" customWidth="1"/>
    <col min="25" max="16384" width="9.140625" style="162" customWidth="1"/>
  </cols>
  <sheetData>
    <row r="1" spans="1:28" ht="20.25">
      <c r="A1" s="1235" t="s">
        <v>234</v>
      </c>
      <c r="B1" s="1235"/>
      <c r="C1" s="1235"/>
      <c r="D1" s="1235"/>
      <c r="E1" s="1235"/>
      <c r="F1" s="1235"/>
      <c r="G1" s="1235"/>
      <c r="H1" s="1235"/>
      <c r="I1" s="1235"/>
      <c r="J1" s="1235"/>
      <c r="K1" s="1235"/>
      <c r="L1" s="1235"/>
      <c r="M1" s="1235"/>
      <c r="N1" s="1235"/>
      <c r="O1" s="1235"/>
      <c r="P1" s="1235"/>
      <c r="Q1" s="1235"/>
      <c r="R1" s="1235"/>
      <c r="S1" s="1235"/>
      <c r="T1" s="1235"/>
      <c r="U1" s="1235"/>
      <c r="V1" s="1235"/>
      <c r="AB1" s="193"/>
    </row>
    <row r="2" spans="1:28" ht="19.5">
      <c r="A2" s="1279" t="str">
        <f>Inputs!B2</f>
        <v>(For Rate Year Beginning April 1, 20xx, Based on December 31, 20xx Data)</v>
      </c>
      <c r="B2" s="1279"/>
      <c r="C2" s="1279"/>
      <c r="D2" s="1279"/>
      <c r="E2" s="1279"/>
      <c r="F2" s="1279"/>
      <c r="G2" s="1279"/>
      <c r="H2" s="1279"/>
      <c r="I2" s="1279"/>
      <c r="J2" s="1279"/>
      <c r="K2" s="1279"/>
      <c r="L2" s="1279"/>
      <c r="M2" s="1279"/>
      <c r="N2" s="1279"/>
      <c r="O2" s="1279"/>
      <c r="P2" s="1279"/>
      <c r="Q2" s="1279"/>
      <c r="R2" s="1279"/>
      <c r="S2" s="1279"/>
      <c r="T2" s="1279"/>
      <c r="U2" s="1279"/>
      <c r="V2" s="1279"/>
      <c r="AB2" s="192"/>
    </row>
    <row r="3" spans="2:28" ht="12.75" customHeight="1">
      <c r="B3" s="188"/>
      <c r="AB3" s="187"/>
    </row>
    <row r="4" spans="2:28" ht="27" customHeight="1">
      <c r="B4" s="188"/>
      <c r="C4" s="1282" t="s">
        <v>93</v>
      </c>
      <c r="D4" s="1283"/>
      <c r="F4" s="1282" t="s">
        <v>92</v>
      </c>
      <c r="G4" s="1283"/>
      <c r="I4" s="1282" t="s">
        <v>91</v>
      </c>
      <c r="J4" s="1283"/>
      <c r="L4" s="1282" t="s">
        <v>90</v>
      </c>
      <c r="M4" s="1283"/>
      <c r="O4" s="1282" t="s">
        <v>89</v>
      </c>
      <c r="P4" s="1283"/>
      <c r="R4" s="1282" t="s">
        <v>764</v>
      </c>
      <c r="S4" s="1283"/>
      <c r="U4" s="1282" t="s">
        <v>88</v>
      </c>
      <c r="V4" s="1283"/>
      <c r="X4" s="191"/>
      <c r="AB4" s="187"/>
    </row>
    <row r="5" spans="2:28" ht="12.75" customHeight="1">
      <c r="B5" s="188"/>
      <c r="C5" s="190" t="s">
        <v>87</v>
      </c>
      <c r="D5" s="178" t="s">
        <v>82</v>
      </c>
      <c r="F5" s="178" t="s">
        <v>86</v>
      </c>
      <c r="G5" s="178" t="s">
        <v>82</v>
      </c>
      <c r="I5" s="178" t="s">
        <v>85</v>
      </c>
      <c r="J5" s="178" t="s">
        <v>82</v>
      </c>
      <c r="L5" s="178" t="s">
        <v>84</v>
      </c>
      <c r="M5" s="178" t="s">
        <v>82</v>
      </c>
      <c r="O5" s="231" t="s">
        <v>796</v>
      </c>
      <c r="P5" s="231" t="s">
        <v>82</v>
      </c>
      <c r="Q5" s="187"/>
      <c r="R5" s="231" t="s">
        <v>765</v>
      </c>
      <c r="S5" s="231" t="s">
        <v>82</v>
      </c>
      <c r="T5" s="187"/>
      <c r="U5" s="1280" t="s">
        <v>826</v>
      </c>
      <c r="V5" s="1281"/>
      <c r="X5" s="189"/>
      <c r="AB5" s="187"/>
    </row>
    <row r="6" spans="2:28" ht="12.75" customHeight="1">
      <c r="B6" s="188"/>
      <c r="C6" s="163" t="s">
        <v>454</v>
      </c>
      <c r="F6" s="163" t="s">
        <v>454</v>
      </c>
      <c r="I6" s="163" t="s">
        <v>454</v>
      </c>
      <c r="J6" s="163"/>
      <c r="L6" s="163"/>
      <c r="M6" s="163"/>
      <c r="O6" s="163"/>
      <c r="P6" s="163"/>
      <c r="R6" s="163"/>
      <c r="S6" s="163"/>
      <c r="U6" s="163"/>
      <c r="V6" s="163"/>
      <c r="AB6" s="187"/>
    </row>
    <row r="7" spans="1:22" ht="12.75" customHeight="1">
      <c r="A7" s="176" t="s">
        <v>249</v>
      </c>
      <c r="B7" s="176" t="s">
        <v>81</v>
      </c>
      <c r="C7" s="163" t="s">
        <v>538</v>
      </c>
      <c r="F7" s="163" t="s">
        <v>537</v>
      </c>
      <c r="I7" s="163" t="s">
        <v>536</v>
      </c>
      <c r="L7" s="163" t="s">
        <v>535</v>
      </c>
      <c r="M7" s="163"/>
      <c r="O7" s="163" t="s">
        <v>80</v>
      </c>
      <c r="P7" s="163"/>
      <c r="R7" s="163" t="s">
        <v>215</v>
      </c>
      <c r="S7" s="163"/>
      <c r="U7" s="186" t="s">
        <v>216</v>
      </c>
      <c r="V7" s="163"/>
    </row>
    <row r="8" ht="12.75">
      <c r="A8" s="163"/>
    </row>
    <row r="9" spans="1:21" ht="12.75">
      <c r="A9" s="170" t="s">
        <v>534</v>
      </c>
      <c r="B9" s="1051" t="s">
        <v>1567</v>
      </c>
      <c r="C9" s="344">
        <f>Inputs!D11</f>
        <v>0</v>
      </c>
      <c r="D9" s="186" t="s">
        <v>533</v>
      </c>
      <c r="F9" s="517">
        <v>0</v>
      </c>
      <c r="G9" s="186" t="s">
        <v>527</v>
      </c>
      <c r="I9" s="517">
        <v>0</v>
      </c>
      <c r="J9" s="186" t="s">
        <v>529</v>
      </c>
      <c r="L9" s="517">
        <v>0</v>
      </c>
      <c r="M9" s="186" t="s">
        <v>79</v>
      </c>
      <c r="O9" s="517">
        <v>0</v>
      </c>
      <c r="P9" s="186" t="s">
        <v>78</v>
      </c>
      <c r="R9" s="517">
        <v>0</v>
      </c>
      <c r="S9" s="186" t="s">
        <v>217</v>
      </c>
      <c r="U9" s="574">
        <f>C9+F9-I9+L9+O9-R9</f>
        <v>0</v>
      </c>
    </row>
    <row r="10" spans="1:21" ht="12.75">
      <c r="A10" s="163"/>
      <c r="B10" s="187"/>
      <c r="C10" s="187"/>
      <c r="U10" s="187"/>
    </row>
    <row r="11" spans="1:24" ht="12.75">
      <c r="A11" s="170" t="s">
        <v>531</v>
      </c>
      <c r="B11" s="883" t="str">
        <f>'7-ComStock'!B17</f>
        <v>12/31/20xx</v>
      </c>
      <c r="C11" s="304">
        <f>Inputs!D10</f>
        <v>0</v>
      </c>
      <c r="D11" s="186" t="s">
        <v>530</v>
      </c>
      <c r="F11" s="517">
        <v>0</v>
      </c>
      <c r="G11" s="186" t="s">
        <v>532</v>
      </c>
      <c r="I11" s="517">
        <v>0</v>
      </c>
      <c r="J11" s="186" t="s">
        <v>526</v>
      </c>
      <c r="L11" s="517">
        <v>0</v>
      </c>
      <c r="M11" s="186" t="s">
        <v>77</v>
      </c>
      <c r="O11" s="517">
        <v>0</v>
      </c>
      <c r="P11" s="186" t="s">
        <v>76</v>
      </c>
      <c r="R11" s="517">
        <v>0</v>
      </c>
      <c r="S11" s="186" t="s">
        <v>219</v>
      </c>
      <c r="U11" s="574">
        <f>C11+F11-I11+L11+O11-R11</f>
        <v>0</v>
      </c>
      <c r="X11" s="164"/>
    </row>
    <row r="12" spans="2:11" ht="12.75">
      <c r="B12" s="851"/>
      <c r="K12" s="163"/>
    </row>
    <row r="13" spans="1:21" ht="12.75">
      <c r="A13" s="170" t="s">
        <v>528</v>
      </c>
      <c r="B13" s="851"/>
      <c r="J13" s="185" t="s">
        <v>57</v>
      </c>
      <c r="K13" s="163"/>
      <c r="N13" s="184"/>
      <c r="O13" s="184"/>
      <c r="P13" s="184"/>
      <c r="R13" s="184"/>
      <c r="S13" s="184"/>
      <c r="U13" s="345">
        <f>(U9+U11)/2</f>
        <v>0</v>
      </c>
    </row>
    <row r="14" spans="1:18" ht="12.75">
      <c r="A14" s="163"/>
      <c r="B14" s="851"/>
      <c r="J14" s="187"/>
      <c r="K14" s="192"/>
      <c r="L14" s="187"/>
      <c r="M14" s="187"/>
      <c r="N14" s="187"/>
      <c r="O14" s="187"/>
      <c r="P14" s="187"/>
      <c r="Q14" s="187"/>
      <c r="R14" s="187"/>
    </row>
    <row r="15" spans="1:21" ht="12.75">
      <c r="A15" s="170" t="s">
        <v>525</v>
      </c>
      <c r="B15" s="851"/>
      <c r="J15" s="705" t="s">
        <v>819</v>
      </c>
      <c r="K15" s="192"/>
      <c r="L15" s="187"/>
      <c r="M15" s="187"/>
      <c r="N15" s="187"/>
      <c r="O15" s="187"/>
      <c r="P15" s="187"/>
      <c r="Q15" s="187"/>
      <c r="R15" s="187"/>
      <c r="U15" s="518">
        <v>0</v>
      </c>
    </row>
    <row r="16" spans="1:11" ht="12.75">
      <c r="A16" s="163"/>
      <c r="B16" s="851"/>
      <c r="K16" s="163"/>
    </row>
    <row r="17" spans="1:21" ht="12.75">
      <c r="A17" s="170" t="s">
        <v>523</v>
      </c>
      <c r="B17" s="851"/>
      <c r="J17" s="169" t="s">
        <v>163</v>
      </c>
      <c r="K17" s="163"/>
      <c r="U17" s="183">
        <f>IF(U13&gt;0,U15/U13,0)</f>
        <v>0</v>
      </c>
    </row>
    <row r="18" spans="1:21" ht="12.75">
      <c r="A18" s="163"/>
      <c r="B18" s="851"/>
      <c r="K18" s="163"/>
      <c r="M18" s="169"/>
      <c r="U18" s="182"/>
    </row>
    <row r="19" spans="1:21" ht="12.75">
      <c r="A19" s="163"/>
      <c r="B19" s="851"/>
      <c r="K19" s="163"/>
      <c r="M19" s="169"/>
      <c r="U19" s="182"/>
    </row>
    <row r="20" spans="1:21" ht="12.75">
      <c r="A20" s="163"/>
      <c r="B20" s="851"/>
      <c r="K20" s="163"/>
      <c r="M20" s="169"/>
      <c r="U20" s="182"/>
    </row>
    <row r="21" spans="1:21" ht="12.75">
      <c r="A21" s="163"/>
      <c r="B21" s="851"/>
      <c r="K21" s="163"/>
      <c r="M21" s="169"/>
      <c r="U21" s="182"/>
    </row>
    <row r="22" spans="1:21" ht="12.75">
      <c r="A22" s="163"/>
      <c r="B22" s="851"/>
      <c r="K22" s="163"/>
      <c r="M22" s="169"/>
      <c r="U22" s="182"/>
    </row>
    <row r="23" spans="1:21" ht="12.75">
      <c r="A23" s="163"/>
      <c r="B23" s="851"/>
      <c r="K23" s="163"/>
      <c r="M23" s="169"/>
      <c r="U23" s="182"/>
    </row>
    <row r="24" spans="1:11" ht="12.75">
      <c r="A24" s="163"/>
      <c r="B24" s="851"/>
      <c r="K24" s="163"/>
    </row>
    <row r="25" spans="1:11" ht="12.75">
      <c r="A25" s="163"/>
      <c r="B25" s="851"/>
      <c r="K25" s="163"/>
    </row>
    <row r="26" spans="1:11" ht="12.75">
      <c r="A26" s="163"/>
      <c r="B26" s="851"/>
      <c r="K26" s="163"/>
    </row>
    <row r="27" spans="1:11" ht="12.75">
      <c r="A27" s="163"/>
      <c r="B27" s="851"/>
      <c r="K27" s="163"/>
    </row>
    <row r="28" spans="1:11" ht="12.75">
      <c r="A28" s="163"/>
      <c r="B28" s="851" t="s">
        <v>75</v>
      </c>
      <c r="C28" s="171" t="s">
        <v>753</v>
      </c>
      <c r="K28" s="163"/>
    </row>
    <row r="29" spans="1:11" ht="12.75">
      <c r="A29" s="163"/>
      <c r="K29" s="163"/>
    </row>
    <row r="30" spans="1:11" ht="12.75">
      <c r="A30" s="163"/>
      <c r="B30" s="162" t="s">
        <v>74</v>
      </c>
      <c r="C30" s="171" t="s">
        <v>754</v>
      </c>
      <c r="K30" s="163"/>
    </row>
    <row r="31" spans="1:11" ht="12.75">
      <c r="A31" s="163"/>
      <c r="K31" s="163"/>
    </row>
    <row r="32" spans="1:11" ht="12.75">
      <c r="A32" s="163"/>
      <c r="B32" s="162" t="s">
        <v>73</v>
      </c>
      <c r="C32" s="171" t="s">
        <v>25</v>
      </c>
      <c r="K32" s="163"/>
    </row>
    <row r="33" spans="1:11" ht="12.75">
      <c r="A33" s="163"/>
      <c r="K33" s="163"/>
    </row>
    <row r="34" spans="1:11" ht="12.75">
      <c r="A34" s="163"/>
      <c r="B34" s="162" t="s">
        <v>72</v>
      </c>
      <c r="C34" s="171" t="s">
        <v>26</v>
      </c>
      <c r="K34" s="163"/>
    </row>
    <row r="35" spans="1:11" ht="12.75">
      <c r="A35" s="163"/>
      <c r="K35" s="163"/>
    </row>
    <row r="36" spans="1:11" ht="12.75">
      <c r="A36" s="163"/>
      <c r="B36" s="162" t="s">
        <v>71</v>
      </c>
      <c r="C36" s="171" t="s">
        <v>27</v>
      </c>
      <c r="K36" s="163"/>
    </row>
    <row r="37" spans="1:11" ht="12.75">
      <c r="A37" s="163"/>
      <c r="K37" s="163"/>
    </row>
    <row r="38" spans="2:11" ht="12.75">
      <c r="B38" s="162" t="s">
        <v>70</v>
      </c>
      <c r="C38" s="171" t="s">
        <v>28</v>
      </c>
      <c r="K38" s="163"/>
    </row>
    <row r="39" ht="12.75">
      <c r="K39" s="163"/>
    </row>
    <row r="40" spans="2:11" ht="12.75">
      <c r="B40" s="162" t="s">
        <v>69</v>
      </c>
      <c r="C40" s="171" t="s">
        <v>29</v>
      </c>
      <c r="K40" s="163"/>
    </row>
    <row r="41" ht="12.75">
      <c r="K41" s="163"/>
    </row>
    <row r="42" spans="2:11" ht="12.75">
      <c r="B42" s="162" t="s">
        <v>68</v>
      </c>
      <c r="C42" s="171" t="s">
        <v>29</v>
      </c>
      <c r="K42" s="163"/>
    </row>
    <row r="43" ht="12.75">
      <c r="K43" s="163"/>
    </row>
    <row r="44" spans="2:11" ht="12.75">
      <c r="B44" s="162" t="s">
        <v>66</v>
      </c>
      <c r="C44" s="171" t="s">
        <v>30</v>
      </c>
      <c r="K44" s="163"/>
    </row>
    <row r="45" ht="12.75">
      <c r="K45" s="163"/>
    </row>
    <row r="46" spans="2:11" ht="12.75">
      <c r="B46" s="162" t="s">
        <v>545</v>
      </c>
      <c r="C46" s="171" t="s">
        <v>31</v>
      </c>
      <c r="K46" s="163"/>
    </row>
    <row r="47" ht="12.75">
      <c r="K47" s="163"/>
    </row>
    <row r="48" spans="2:16" ht="12.75">
      <c r="B48" s="187" t="s">
        <v>544</v>
      </c>
      <c r="C48" s="698" t="s">
        <v>831</v>
      </c>
      <c r="D48" s="187"/>
      <c r="E48" s="187"/>
      <c r="F48" s="187"/>
      <c r="G48" s="187"/>
      <c r="H48" s="187"/>
      <c r="I48" s="187"/>
      <c r="J48" s="187"/>
      <c r="K48" s="187"/>
      <c r="L48" s="187"/>
      <c r="M48" s="187"/>
      <c r="N48" s="187"/>
      <c r="O48" s="187"/>
      <c r="P48" s="187"/>
    </row>
    <row r="49" spans="2:16" ht="12.75">
      <c r="B49" s="187"/>
      <c r="C49" s="187"/>
      <c r="D49" s="187"/>
      <c r="E49" s="187"/>
      <c r="F49" s="187"/>
      <c r="G49" s="187"/>
      <c r="H49" s="187"/>
      <c r="I49" s="187"/>
      <c r="J49" s="187"/>
      <c r="K49" s="187"/>
      <c r="L49" s="187"/>
      <c r="M49" s="187"/>
      <c r="N49" s="187"/>
      <c r="O49" s="187"/>
      <c r="P49" s="187"/>
    </row>
    <row r="50" spans="2:16" ht="12.75">
      <c r="B50" s="187" t="s">
        <v>766</v>
      </c>
      <c r="C50" s="698" t="s">
        <v>832</v>
      </c>
      <c r="D50" s="187"/>
      <c r="E50" s="187"/>
      <c r="F50" s="187"/>
      <c r="G50" s="187"/>
      <c r="H50" s="187"/>
      <c r="I50" s="187"/>
      <c r="J50" s="187"/>
      <c r="K50" s="192"/>
      <c r="L50" s="187"/>
      <c r="M50" s="187"/>
      <c r="N50" s="187"/>
      <c r="O50" s="187"/>
      <c r="P50" s="187"/>
    </row>
    <row r="51" spans="2:16" ht="12.75">
      <c r="B51" s="187"/>
      <c r="C51" s="187"/>
      <c r="D51" s="187"/>
      <c r="E51" s="187"/>
      <c r="F51" s="187"/>
      <c r="G51" s="187"/>
      <c r="H51" s="187"/>
      <c r="I51" s="187"/>
      <c r="J51" s="187"/>
      <c r="K51" s="192"/>
      <c r="L51" s="187"/>
      <c r="M51" s="187"/>
      <c r="N51" s="187"/>
      <c r="O51" s="187"/>
      <c r="P51" s="187"/>
    </row>
    <row r="52" spans="2:16" ht="12.75">
      <c r="B52" s="187" t="s">
        <v>820</v>
      </c>
      <c r="C52" s="187" t="s">
        <v>821</v>
      </c>
      <c r="D52" s="187"/>
      <c r="E52" s="187"/>
      <c r="F52" s="187"/>
      <c r="G52" s="187"/>
      <c r="H52" s="187"/>
      <c r="I52" s="187"/>
      <c r="J52" s="187"/>
      <c r="K52" s="187"/>
      <c r="L52" s="187"/>
      <c r="M52" s="187"/>
      <c r="N52" s="187"/>
      <c r="O52" s="187"/>
      <c r="P52" s="187"/>
    </row>
    <row r="53" ht="12.75">
      <c r="K53" s="186" t="s">
        <v>136</v>
      </c>
    </row>
    <row r="54" ht="12.75">
      <c r="K54" s="163" t="s">
        <v>517</v>
      </c>
    </row>
  </sheetData>
  <sheetProtection/>
  <mergeCells count="10">
    <mergeCell ref="A1:V1"/>
    <mergeCell ref="A2:V2"/>
    <mergeCell ref="U5:V5"/>
    <mergeCell ref="C4:D4"/>
    <mergeCell ref="F4:G4"/>
    <mergeCell ref="I4:J4"/>
    <mergeCell ref="L4:M4"/>
    <mergeCell ref="O4:P4"/>
    <mergeCell ref="U4:V4"/>
    <mergeCell ref="R4:S4"/>
  </mergeCells>
  <printOptions horizontalCentered="1"/>
  <pageMargins left="0.2" right="0.2" top="1" bottom="1" header="0.5" footer="0.5"/>
  <pageSetup horizontalDpi="600" verticalDpi="600" orientation="landscape" scale="60" r:id="rId1"/>
  <headerFooter alignWithMargins="0">
    <oddHeader>&amp;C&amp;"Times New Roman,Bold"&amp;16ADDENDUM 27 TO ATTACHMENT H,   Page  &amp;P of &amp;N
NorthWestern Corporation (South Dakota)</oddHeader>
  </headerFooter>
</worksheet>
</file>

<file path=xl/worksheets/sheet2.xml><?xml version="1.0" encoding="utf-8"?>
<worksheet xmlns="http://schemas.openxmlformats.org/spreadsheetml/2006/main" xmlns:r="http://schemas.openxmlformats.org/officeDocument/2006/relationships">
  <dimension ref="A1:CN431"/>
  <sheetViews>
    <sheetView showGridLines="0" view="pageBreakPreview" zoomScale="60" zoomScaleNormal="70" zoomScalePageLayoutView="0" workbookViewId="0" topLeftCell="A1">
      <selection activeCell="D112" sqref="D112"/>
    </sheetView>
  </sheetViews>
  <sheetFormatPr defaultColWidth="8.8515625" defaultRowHeight="12.75"/>
  <cols>
    <col min="1" max="1" width="8.7109375" style="66" customWidth="1"/>
    <col min="2" max="2" width="6.7109375" style="66" customWidth="1"/>
    <col min="3" max="3" width="76.00390625" style="66" customWidth="1"/>
    <col min="4" max="4" width="21.28125" style="956" customWidth="1"/>
    <col min="5" max="5" width="50.28125" style="275" customWidth="1"/>
    <col min="6" max="6" width="41.8515625" style="275" bestFit="1" customWidth="1"/>
    <col min="7" max="7" width="8.7109375" style="66" customWidth="1"/>
    <col min="8" max="8" width="9.7109375" style="66" customWidth="1"/>
    <col min="9" max="9" width="15.7109375" style="66" bestFit="1" customWidth="1"/>
    <col min="10" max="10" width="11.7109375" style="66" bestFit="1" customWidth="1"/>
    <col min="11" max="16384" width="8.8515625" style="66" customWidth="1"/>
  </cols>
  <sheetData>
    <row r="1" spans="1:8" ht="21.75" customHeight="1">
      <c r="A1" s="284"/>
      <c r="B1" s="1077" t="s">
        <v>435</v>
      </c>
      <c r="C1" s="1077"/>
      <c r="D1" s="1077"/>
      <c r="E1" s="1077"/>
      <c r="F1" s="1077"/>
      <c r="G1" s="457"/>
      <c r="H1" s="457"/>
    </row>
    <row r="2" spans="1:92" ht="21.75" customHeight="1">
      <c r="A2" s="284"/>
      <c r="B2" s="1078" t="s">
        <v>1552</v>
      </c>
      <c r="C2" s="1078"/>
      <c r="D2" s="1078"/>
      <c r="E2" s="1078"/>
      <c r="F2" s="1078"/>
      <c r="G2" s="457"/>
      <c r="H2" s="457"/>
      <c r="I2" s="458"/>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row>
    <row r="3" spans="1:92" ht="7.5" customHeight="1">
      <c r="A3" s="284"/>
      <c r="B3" s="457"/>
      <c r="C3" s="457"/>
      <c r="D3" s="947"/>
      <c r="E3" s="457"/>
      <c r="F3" s="457"/>
      <c r="G3" s="457"/>
      <c r="H3" s="457"/>
      <c r="I3" s="458"/>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row>
    <row r="4" spans="2:92" ht="16.5" customHeight="1">
      <c r="B4" s="387" t="s">
        <v>12</v>
      </c>
      <c r="C4" s="160"/>
      <c r="D4" s="948"/>
      <c r="E4" s="160"/>
      <c r="F4" s="160"/>
      <c r="G4" s="160"/>
      <c r="H4" s="458"/>
      <c r="I4" s="458"/>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row>
    <row r="5" spans="2:92" ht="12.75" customHeight="1" thickBot="1">
      <c r="B5" s="460"/>
      <c r="C5" s="160"/>
      <c r="D5" s="948"/>
      <c r="E5" s="160"/>
      <c r="F5" s="160"/>
      <c r="G5" s="291"/>
      <c r="H5" s="309"/>
      <c r="I5" s="458"/>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row>
    <row r="6" spans="2:9" ht="18" customHeight="1" thickTop="1">
      <c r="B6" s="366" t="s">
        <v>269</v>
      </c>
      <c r="C6" s="1079" t="s">
        <v>263</v>
      </c>
      <c r="D6" s="949" t="s">
        <v>430</v>
      </c>
      <c r="E6" s="367" t="s">
        <v>13</v>
      </c>
      <c r="F6" s="368" t="s">
        <v>270</v>
      </c>
      <c r="G6" s="277"/>
      <c r="H6" s="65"/>
      <c r="I6" s="457"/>
    </row>
    <row r="7" spans="2:9" ht="16.5" thickBot="1">
      <c r="B7" s="369" t="s">
        <v>271</v>
      </c>
      <c r="C7" s="1080"/>
      <c r="D7" s="950" t="s">
        <v>1564</v>
      </c>
      <c r="E7" s="370" t="s">
        <v>361</v>
      </c>
      <c r="F7" s="371" t="s">
        <v>272</v>
      </c>
      <c r="G7" s="277"/>
      <c r="H7" s="65"/>
      <c r="I7" s="457"/>
    </row>
    <row r="8" spans="2:9" ht="17.25" customHeight="1" thickTop="1">
      <c r="B8" s="461">
        <v>1</v>
      </c>
      <c r="C8" s="1057" t="s">
        <v>1523</v>
      </c>
      <c r="D8" s="973"/>
      <c r="E8" s="1058" t="s">
        <v>1551</v>
      </c>
      <c r="F8" s="462" t="s">
        <v>575</v>
      </c>
      <c r="G8" s="463"/>
      <c r="H8" s="65"/>
      <c r="I8" s="457"/>
    </row>
    <row r="9" spans="2:9" ht="17.25" customHeight="1">
      <c r="B9" s="974" t="s">
        <v>638</v>
      </c>
      <c r="C9" s="975" t="s">
        <v>1521</v>
      </c>
      <c r="D9" s="976"/>
      <c r="E9" s="977" t="s">
        <v>1522</v>
      </c>
      <c r="F9" s="978" t="s">
        <v>575</v>
      </c>
      <c r="G9" s="463"/>
      <c r="H9" s="65"/>
      <c r="I9" s="457"/>
    </row>
    <row r="10" spans="2:9" ht="17.25" customHeight="1">
      <c r="B10" s="363">
        <f>B8+1</f>
        <v>2</v>
      </c>
      <c r="C10" s="444" t="s">
        <v>288</v>
      </c>
      <c r="D10" s="951"/>
      <c r="E10" s="456" t="s">
        <v>273</v>
      </c>
      <c r="F10" s="364" t="s">
        <v>576</v>
      </c>
      <c r="G10" s="463"/>
      <c r="H10" s="65"/>
      <c r="I10" s="457"/>
    </row>
    <row r="11" spans="2:9" ht="17.25" customHeight="1">
      <c r="B11" s="363">
        <f aca="true" t="shared" si="0" ref="B11:B75">B10+1</f>
        <v>3</v>
      </c>
      <c r="C11" s="444" t="s">
        <v>287</v>
      </c>
      <c r="D11" s="951"/>
      <c r="E11" s="456" t="s">
        <v>62</v>
      </c>
      <c r="F11" s="364" t="s">
        <v>577</v>
      </c>
      <c r="G11" s="463"/>
      <c r="H11" s="65"/>
      <c r="I11" s="457"/>
    </row>
    <row r="12" spans="2:9" ht="17.25" customHeight="1">
      <c r="B12" s="363">
        <f t="shared" si="0"/>
        <v>4</v>
      </c>
      <c r="C12" s="444" t="s">
        <v>376</v>
      </c>
      <c r="D12" s="952"/>
      <c r="E12" s="456" t="s">
        <v>274</v>
      </c>
      <c r="F12" s="364" t="s">
        <v>612</v>
      </c>
      <c r="G12" s="463"/>
      <c r="H12" s="65"/>
      <c r="I12" s="457"/>
    </row>
    <row r="13" spans="2:9" ht="17.25" customHeight="1">
      <c r="B13" s="363">
        <f t="shared" si="0"/>
        <v>5</v>
      </c>
      <c r="C13" s="444" t="s">
        <v>377</v>
      </c>
      <c r="D13" s="952"/>
      <c r="E13" s="456" t="s">
        <v>170</v>
      </c>
      <c r="F13" s="364" t="s">
        <v>613</v>
      </c>
      <c r="G13" s="463"/>
      <c r="H13" s="65"/>
      <c r="I13" s="457"/>
    </row>
    <row r="14" spans="2:9" ht="17.25" customHeight="1">
      <c r="B14" s="363">
        <f t="shared" si="0"/>
        <v>6</v>
      </c>
      <c r="C14" s="444" t="s">
        <v>289</v>
      </c>
      <c r="D14" s="952"/>
      <c r="E14" s="456" t="s">
        <v>275</v>
      </c>
      <c r="F14" s="364" t="s">
        <v>578</v>
      </c>
      <c r="G14" s="463"/>
      <c r="H14" s="65"/>
      <c r="I14" s="457"/>
    </row>
    <row r="15" spans="2:9" ht="17.25" customHeight="1">
      <c r="B15" s="363">
        <f t="shared" si="0"/>
        <v>7</v>
      </c>
      <c r="C15" s="444" t="s">
        <v>290</v>
      </c>
      <c r="D15" s="952"/>
      <c r="E15" s="456" t="s">
        <v>169</v>
      </c>
      <c r="F15" s="364" t="s">
        <v>579</v>
      </c>
      <c r="G15" s="463"/>
      <c r="H15" s="65"/>
      <c r="I15" s="457"/>
    </row>
    <row r="16" spans="2:9" ht="17.25" customHeight="1">
      <c r="B16" s="363">
        <f t="shared" si="0"/>
        <v>8</v>
      </c>
      <c r="C16" s="444" t="s">
        <v>669</v>
      </c>
      <c r="D16" s="952"/>
      <c r="E16" s="456" t="s">
        <v>276</v>
      </c>
      <c r="F16" s="364" t="s">
        <v>580</v>
      </c>
      <c r="G16" s="463"/>
      <c r="H16" s="65"/>
      <c r="I16" s="457"/>
    </row>
    <row r="17" spans="2:9" ht="17.25" customHeight="1">
      <c r="B17" s="363">
        <f t="shared" si="0"/>
        <v>9</v>
      </c>
      <c r="C17" s="444" t="s">
        <v>670</v>
      </c>
      <c r="D17" s="952"/>
      <c r="E17" s="456" t="s">
        <v>402</v>
      </c>
      <c r="F17" s="364" t="s">
        <v>581</v>
      </c>
      <c r="G17" s="463"/>
      <c r="H17" s="65"/>
      <c r="I17" s="520"/>
    </row>
    <row r="18" spans="2:9" ht="17.25" customHeight="1">
      <c r="B18" s="363">
        <f t="shared" si="0"/>
        <v>10</v>
      </c>
      <c r="C18" s="444" t="s">
        <v>671</v>
      </c>
      <c r="D18" s="952"/>
      <c r="E18" s="456" t="s">
        <v>277</v>
      </c>
      <c r="F18" s="445" t="s">
        <v>614</v>
      </c>
      <c r="G18" s="463"/>
      <c r="H18" s="65"/>
      <c r="I18" s="520"/>
    </row>
    <row r="19" spans="2:9" ht="17.25" customHeight="1">
      <c r="B19" s="363">
        <f t="shared" si="0"/>
        <v>11</v>
      </c>
      <c r="C19" s="444" t="s">
        <v>672</v>
      </c>
      <c r="D19" s="952"/>
      <c r="E19" s="456" t="s">
        <v>171</v>
      </c>
      <c r="F19" s="445" t="s">
        <v>615</v>
      </c>
      <c r="G19" s="463"/>
      <c r="H19" s="65"/>
      <c r="I19" s="457"/>
    </row>
    <row r="20" spans="2:9" ht="17.25" customHeight="1">
      <c r="B20" s="363">
        <f t="shared" si="0"/>
        <v>12</v>
      </c>
      <c r="C20" s="444" t="s">
        <v>291</v>
      </c>
      <c r="D20" s="951"/>
      <c r="E20" s="456" t="s">
        <v>278</v>
      </c>
      <c r="F20" s="445" t="s">
        <v>381</v>
      </c>
      <c r="G20" s="463"/>
      <c r="H20" s="65"/>
      <c r="I20" s="457"/>
    </row>
    <row r="21" spans="2:9" ht="17.25" customHeight="1">
      <c r="B21" s="363">
        <f t="shared" si="0"/>
        <v>13</v>
      </c>
      <c r="C21" s="444" t="s">
        <v>292</v>
      </c>
      <c r="D21" s="951"/>
      <c r="E21" s="456" t="s">
        <v>63</v>
      </c>
      <c r="F21" s="364" t="s">
        <v>382</v>
      </c>
      <c r="G21" s="463"/>
      <c r="H21" s="65"/>
      <c r="I21" s="457"/>
    </row>
    <row r="22" spans="2:9" ht="17.25" customHeight="1">
      <c r="B22" s="363">
        <f t="shared" si="0"/>
        <v>14</v>
      </c>
      <c r="C22" s="444" t="s">
        <v>293</v>
      </c>
      <c r="D22" s="951"/>
      <c r="E22" s="456" t="s">
        <v>279</v>
      </c>
      <c r="F22" s="364" t="s">
        <v>383</v>
      </c>
      <c r="G22" s="463"/>
      <c r="H22" s="65"/>
      <c r="I22" s="457"/>
    </row>
    <row r="23" spans="2:9" ht="17.25" customHeight="1">
      <c r="B23" s="363">
        <f t="shared" si="0"/>
        <v>15</v>
      </c>
      <c r="C23" s="444" t="s">
        <v>294</v>
      </c>
      <c r="D23" s="951"/>
      <c r="E23" s="456" t="s">
        <v>431</v>
      </c>
      <c r="F23" s="364" t="s">
        <v>389</v>
      </c>
      <c r="G23" s="463"/>
      <c r="H23" s="65"/>
      <c r="I23" s="457"/>
    </row>
    <row r="24" spans="2:9" ht="17.25" customHeight="1">
      <c r="B24" s="363">
        <f t="shared" si="0"/>
        <v>16</v>
      </c>
      <c r="C24" s="444" t="s">
        <v>295</v>
      </c>
      <c r="D24" s="951"/>
      <c r="E24" s="456" t="s">
        <v>280</v>
      </c>
      <c r="F24" s="364" t="s">
        <v>384</v>
      </c>
      <c r="G24" s="463"/>
      <c r="H24" s="65"/>
      <c r="I24" s="457"/>
    </row>
    <row r="25" spans="2:9" ht="17.25" customHeight="1">
      <c r="B25" s="363">
        <f t="shared" si="0"/>
        <v>17</v>
      </c>
      <c r="C25" s="444" t="s">
        <v>296</v>
      </c>
      <c r="D25" s="951"/>
      <c r="E25" s="456" t="s">
        <v>339</v>
      </c>
      <c r="F25" s="445" t="s">
        <v>385</v>
      </c>
      <c r="G25" s="463"/>
      <c r="H25" s="65"/>
      <c r="I25" s="457"/>
    </row>
    <row r="26" spans="2:9" ht="17.25" customHeight="1">
      <c r="B26" s="363">
        <f t="shared" si="0"/>
        <v>18</v>
      </c>
      <c r="C26" s="444" t="s">
        <v>762</v>
      </c>
      <c r="D26" s="951"/>
      <c r="E26" s="456" t="s">
        <v>367</v>
      </c>
      <c r="F26" s="364" t="s">
        <v>386</v>
      </c>
      <c r="G26" s="463"/>
      <c r="H26" s="65"/>
      <c r="I26" s="457"/>
    </row>
    <row r="27" spans="2:9" ht="17.25" customHeight="1">
      <c r="B27" s="363">
        <f t="shared" si="0"/>
        <v>19</v>
      </c>
      <c r="C27" s="444" t="s">
        <v>763</v>
      </c>
      <c r="D27" s="951"/>
      <c r="E27" s="456" t="s">
        <v>368</v>
      </c>
      <c r="F27" s="364" t="s">
        <v>387</v>
      </c>
      <c r="G27" s="463"/>
      <c r="H27" s="65"/>
      <c r="I27" s="457"/>
    </row>
    <row r="28" spans="2:9" ht="17.25" customHeight="1">
      <c r="B28" s="363">
        <f t="shared" si="0"/>
        <v>20</v>
      </c>
      <c r="C28" s="444" t="s">
        <v>760</v>
      </c>
      <c r="D28" s="952"/>
      <c r="E28" s="456" t="s">
        <v>369</v>
      </c>
      <c r="F28" s="364" t="s">
        <v>388</v>
      </c>
      <c r="G28" s="463"/>
      <c r="H28" s="65"/>
      <c r="I28" s="457"/>
    </row>
    <row r="29" spans="2:9" ht="17.25" customHeight="1">
      <c r="B29" s="363">
        <f t="shared" si="0"/>
        <v>21</v>
      </c>
      <c r="C29" s="444" t="s">
        <v>761</v>
      </c>
      <c r="D29" s="952"/>
      <c r="E29" s="456" t="s">
        <v>370</v>
      </c>
      <c r="F29" s="364" t="s">
        <v>390</v>
      </c>
      <c r="G29" s="463"/>
      <c r="H29" s="65"/>
      <c r="I29" s="457"/>
    </row>
    <row r="30" spans="2:9" ht="17.25" customHeight="1">
      <c r="B30" s="363">
        <f t="shared" si="0"/>
        <v>22</v>
      </c>
      <c r="C30" s="444" t="s">
        <v>371</v>
      </c>
      <c r="D30" s="952"/>
      <c r="E30" s="464" t="s">
        <v>1450</v>
      </c>
      <c r="F30" s="364" t="s">
        <v>740</v>
      </c>
      <c r="G30" s="463"/>
      <c r="H30" s="65"/>
      <c r="I30" s="457"/>
    </row>
    <row r="31" spans="2:9" ht="17.25" customHeight="1">
      <c r="B31" s="363">
        <f t="shared" si="0"/>
        <v>23</v>
      </c>
      <c r="C31" s="444" t="s">
        <v>297</v>
      </c>
      <c r="D31" s="952"/>
      <c r="E31" s="464" t="s">
        <v>1449</v>
      </c>
      <c r="F31" s="364" t="s">
        <v>679</v>
      </c>
      <c r="G31" s="463"/>
      <c r="H31" s="65"/>
      <c r="I31" s="457"/>
    </row>
    <row r="32" spans="2:9" ht="17.25" customHeight="1">
      <c r="B32" s="363">
        <f>B31+1</f>
        <v>24</v>
      </c>
      <c r="C32" s="444" t="s">
        <v>298</v>
      </c>
      <c r="D32" s="952"/>
      <c r="E32" s="464" t="s">
        <v>281</v>
      </c>
      <c r="F32" s="364" t="s">
        <v>616</v>
      </c>
      <c r="G32" s="463"/>
      <c r="H32" s="65"/>
      <c r="I32" s="457"/>
    </row>
    <row r="33" spans="2:9" ht="17.25" customHeight="1">
      <c r="B33" s="363">
        <f t="shared" si="0"/>
        <v>25</v>
      </c>
      <c r="C33" s="444" t="s">
        <v>299</v>
      </c>
      <c r="D33" s="952"/>
      <c r="E33" s="464" t="s">
        <v>282</v>
      </c>
      <c r="F33" s="364" t="s">
        <v>391</v>
      </c>
      <c r="G33" s="463"/>
      <c r="H33" s="65"/>
      <c r="I33" s="457"/>
    </row>
    <row r="34" spans="2:9" ht="17.25" customHeight="1">
      <c r="B34" s="363">
        <f t="shared" si="0"/>
        <v>26</v>
      </c>
      <c r="C34" s="444" t="s">
        <v>300</v>
      </c>
      <c r="D34" s="952"/>
      <c r="E34" s="464" t="s">
        <v>283</v>
      </c>
      <c r="F34" s="364" t="s">
        <v>392</v>
      </c>
      <c r="G34" s="463"/>
      <c r="H34" s="65"/>
      <c r="I34" s="457"/>
    </row>
    <row r="35" spans="2:9" ht="17.25" customHeight="1">
      <c r="B35" s="363">
        <f t="shared" si="0"/>
        <v>27</v>
      </c>
      <c r="C35" s="444" t="s">
        <v>301</v>
      </c>
      <c r="D35" s="952"/>
      <c r="E35" s="464" t="s">
        <v>284</v>
      </c>
      <c r="F35" s="364" t="s">
        <v>677</v>
      </c>
      <c r="G35" s="463"/>
      <c r="H35" s="457"/>
      <c r="I35" s="457"/>
    </row>
    <row r="36" spans="2:9" ht="17.25" customHeight="1">
      <c r="B36" s="363">
        <f t="shared" si="0"/>
        <v>28</v>
      </c>
      <c r="C36" s="444" t="s">
        <v>302</v>
      </c>
      <c r="D36" s="952"/>
      <c r="E36" s="464" t="s">
        <v>285</v>
      </c>
      <c r="F36" s="364" t="s">
        <v>678</v>
      </c>
      <c r="G36" s="463"/>
      <c r="H36" s="457"/>
      <c r="I36" s="457"/>
    </row>
    <row r="37" spans="2:9" ht="17.25" customHeight="1">
      <c r="B37" s="363">
        <f t="shared" si="0"/>
        <v>29</v>
      </c>
      <c r="C37" s="444" t="s">
        <v>303</v>
      </c>
      <c r="D37" s="952"/>
      <c r="E37" s="464" t="s">
        <v>286</v>
      </c>
      <c r="F37" s="364" t="s">
        <v>930</v>
      </c>
      <c r="G37" s="463"/>
      <c r="H37" s="457"/>
      <c r="I37" s="457"/>
    </row>
    <row r="38" spans="2:9" ht="17.25" customHeight="1">
      <c r="B38" s="363">
        <f t="shared" si="0"/>
        <v>30</v>
      </c>
      <c r="C38" s="444" t="s">
        <v>742</v>
      </c>
      <c r="D38" s="951"/>
      <c r="E38" s="464" t="s">
        <v>1565</v>
      </c>
      <c r="F38" s="445" t="s">
        <v>674</v>
      </c>
      <c r="G38" s="463"/>
      <c r="H38" s="457"/>
      <c r="I38" s="457"/>
    </row>
    <row r="39" spans="2:9" ht="17.25" customHeight="1">
      <c r="B39" s="363">
        <f t="shared" si="0"/>
        <v>31</v>
      </c>
      <c r="C39" s="383" t="s">
        <v>851</v>
      </c>
      <c r="D39" s="952"/>
      <c r="E39" s="464" t="s">
        <v>1451</v>
      </c>
      <c r="F39" s="364" t="s">
        <v>675</v>
      </c>
      <c r="G39" s="463"/>
      <c r="H39" s="457"/>
      <c r="I39" s="457"/>
    </row>
    <row r="40" spans="2:9" ht="17.25" customHeight="1">
      <c r="B40" s="363">
        <f t="shared" si="0"/>
        <v>32</v>
      </c>
      <c r="C40" s="383" t="s">
        <v>852</v>
      </c>
      <c r="D40" s="952"/>
      <c r="E40" s="1064" t="s">
        <v>1571</v>
      </c>
      <c r="F40" s="364" t="s">
        <v>341</v>
      </c>
      <c r="G40" s="463"/>
      <c r="H40" s="457"/>
      <c r="I40" s="457"/>
    </row>
    <row r="41" spans="2:9" ht="17.25" customHeight="1">
      <c r="B41" s="363">
        <f t="shared" si="0"/>
        <v>33</v>
      </c>
      <c r="C41" s="383" t="s">
        <v>853</v>
      </c>
      <c r="D41" s="952"/>
      <c r="E41" s="1064" t="s">
        <v>1698</v>
      </c>
      <c r="F41" s="364" t="s">
        <v>642</v>
      </c>
      <c r="G41" s="463"/>
      <c r="H41" s="457"/>
      <c r="I41" s="457"/>
    </row>
    <row r="42" spans="2:9" ht="17.25" customHeight="1">
      <c r="B42" s="363">
        <f t="shared" si="0"/>
        <v>34</v>
      </c>
      <c r="C42" s="1001" t="s">
        <v>1553</v>
      </c>
      <c r="D42" s="952"/>
      <c r="E42" s="866" t="s">
        <v>1517</v>
      </c>
      <c r="F42" s="1000" t="s">
        <v>1526</v>
      </c>
      <c r="G42" s="463"/>
      <c r="H42" s="457"/>
      <c r="I42" s="457"/>
    </row>
    <row r="43" spans="2:9" ht="17.25" customHeight="1">
      <c r="B43" s="363">
        <f t="shared" si="0"/>
        <v>35</v>
      </c>
      <c r="C43" s="383" t="s">
        <v>265</v>
      </c>
      <c r="D43" s="952"/>
      <c r="E43" s="867" t="s">
        <v>1518</v>
      </c>
      <c r="F43" s="364" t="s">
        <v>343</v>
      </c>
      <c r="G43" s="463"/>
      <c r="H43" s="457"/>
      <c r="I43" s="457"/>
    </row>
    <row r="44" spans="2:9" ht="17.25" customHeight="1">
      <c r="B44" s="363">
        <f t="shared" si="0"/>
        <v>36</v>
      </c>
      <c r="C44" s="997" t="s">
        <v>1536</v>
      </c>
      <c r="D44" s="998"/>
      <c r="E44" s="999" t="s">
        <v>1517</v>
      </c>
      <c r="F44" s="1000" t="s">
        <v>1537</v>
      </c>
      <c r="G44" s="463"/>
      <c r="H44" s="457"/>
      <c r="I44" s="457"/>
    </row>
    <row r="45" spans="2:9" ht="17.25" customHeight="1">
      <c r="B45" s="363">
        <f t="shared" si="0"/>
        <v>37</v>
      </c>
      <c r="C45" s="910" t="s">
        <v>731</v>
      </c>
      <c r="D45" s="953"/>
      <c r="E45" s="910" t="s">
        <v>731</v>
      </c>
      <c r="F45" s="364" t="s">
        <v>731</v>
      </c>
      <c r="G45" s="463"/>
      <c r="H45" s="457"/>
      <c r="I45" s="457"/>
    </row>
    <row r="46" spans="2:9" ht="17.25" customHeight="1">
      <c r="B46" s="363">
        <f t="shared" si="0"/>
        <v>38</v>
      </c>
      <c r="C46" s="910" t="s">
        <v>731</v>
      </c>
      <c r="D46" s="953"/>
      <c r="E46" s="910" t="s">
        <v>731</v>
      </c>
      <c r="F46" s="364" t="s">
        <v>731</v>
      </c>
      <c r="G46" s="463"/>
      <c r="H46" s="457"/>
      <c r="I46" s="457"/>
    </row>
    <row r="47" spans="2:9" ht="17.25" customHeight="1">
      <c r="B47" s="363">
        <f t="shared" si="0"/>
        <v>39</v>
      </c>
      <c r="C47" s="910" t="s">
        <v>731</v>
      </c>
      <c r="D47" s="953"/>
      <c r="E47" s="910" t="s">
        <v>731</v>
      </c>
      <c r="F47" s="364" t="s">
        <v>731</v>
      </c>
      <c r="G47" s="463"/>
      <c r="H47" s="457"/>
      <c r="I47" s="457"/>
    </row>
    <row r="48" spans="2:9" ht="17.25" customHeight="1">
      <c r="B48" s="363">
        <f t="shared" si="0"/>
        <v>40</v>
      </c>
      <c r="C48" s="444" t="s">
        <v>929</v>
      </c>
      <c r="D48" s="952"/>
      <c r="E48" s="464" t="s">
        <v>208</v>
      </c>
      <c r="F48" s="364" t="s">
        <v>209</v>
      </c>
      <c r="G48" s="463"/>
      <c r="H48" s="457"/>
      <c r="I48" s="457"/>
    </row>
    <row r="49" spans="2:9" ht="17.25" customHeight="1">
      <c r="B49" s="363">
        <f t="shared" si="0"/>
        <v>41</v>
      </c>
      <c r="C49" s="383" t="s">
        <v>854</v>
      </c>
      <c r="D49" s="952"/>
      <c r="E49" s="464" t="s">
        <v>860</v>
      </c>
      <c r="F49" s="364" t="s">
        <v>344</v>
      </c>
      <c r="G49" s="463"/>
      <c r="H49" s="457"/>
      <c r="I49" s="457"/>
    </row>
    <row r="50" spans="2:9" ht="17.25" customHeight="1">
      <c r="B50" s="363">
        <f t="shared" si="0"/>
        <v>42</v>
      </c>
      <c r="C50" s="383" t="s">
        <v>855</v>
      </c>
      <c r="D50" s="952"/>
      <c r="E50" s="464" t="s">
        <v>1452</v>
      </c>
      <c r="F50" s="380" t="s">
        <v>610</v>
      </c>
      <c r="G50" s="463"/>
      <c r="H50" s="457"/>
      <c r="I50" s="457"/>
    </row>
    <row r="51" spans="2:9" ht="17.25" customHeight="1">
      <c r="B51" s="363">
        <f t="shared" si="0"/>
        <v>43</v>
      </c>
      <c r="C51" s="383" t="s">
        <v>856</v>
      </c>
      <c r="D51" s="952"/>
      <c r="E51" s="464" t="s">
        <v>1453</v>
      </c>
      <c r="F51" s="364" t="s">
        <v>480</v>
      </c>
      <c r="G51" s="463"/>
      <c r="H51" s="457"/>
      <c r="I51" s="457"/>
    </row>
    <row r="52" spans="2:9" ht="17.25" customHeight="1">
      <c r="B52" s="363">
        <f t="shared" si="0"/>
        <v>44</v>
      </c>
      <c r="C52" s="383" t="s">
        <v>857</v>
      </c>
      <c r="D52" s="952"/>
      <c r="E52" s="464" t="s">
        <v>1454</v>
      </c>
      <c r="F52" s="364" t="s">
        <v>624</v>
      </c>
      <c r="G52" s="463"/>
      <c r="H52" s="457"/>
      <c r="I52" s="457"/>
    </row>
    <row r="53" spans="2:9" ht="17.25" customHeight="1">
      <c r="B53" s="363">
        <f t="shared" si="0"/>
        <v>45</v>
      </c>
      <c r="C53" s="444" t="s">
        <v>509</v>
      </c>
      <c r="D53" s="952"/>
      <c r="E53" s="464" t="s">
        <v>47</v>
      </c>
      <c r="F53" s="364" t="s">
        <v>345</v>
      </c>
      <c r="G53" s="463"/>
      <c r="H53" s="457"/>
      <c r="I53" s="457"/>
    </row>
    <row r="54" spans="2:9" ht="17.25" customHeight="1">
      <c r="B54" s="363">
        <f t="shared" si="0"/>
        <v>46</v>
      </c>
      <c r="C54" s="444" t="s">
        <v>304</v>
      </c>
      <c r="D54" s="952"/>
      <c r="E54" s="464" t="s">
        <v>1455</v>
      </c>
      <c r="F54" s="364" t="s">
        <v>574</v>
      </c>
      <c r="G54" s="463"/>
      <c r="H54" s="457"/>
      <c r="I54" s="457"/>
    </row>
    <row r="55" spans="2:9" ht="17.25" customHeight="1">
      <c r="B55" s="363">
        <f t="shared" si="0"/>
        <v>47</v>
      </c>
      <c r="C55" s="383" t="s">
        <v>584</v>
      </c>
      <c r="D55" s="952"/>
      <c r="E55" s="464" t="s">
        <v>1456</v>
      </c>
      <c r="F55" s="364" t="s">
        <v>346</v>
      </c>
      <c r="G55" s="463"/>
      <c r="H55" s="457"/>
      <c r="I55" s="457"/>
    </row>
    <row r="56" spans="2:9" ht="17.25" customHeight="1">
      <c r="B56" s="363">
        <f t="shared" si="0"/>
        <v>48</v>
      </c>
      <c r="C56" s="383" t="s">
        <v>305</v>
      </c>
      <c r="D56" s="952"/>
      <c r="E56" s="464" t="s">
        <v>1457</v>
      </c>
      <c r="F56" s="364" t="s">
        <v>347</v>
      </c>
      <c r="G56" s="463"/>
      <c r="H56" s="457"/>
      <c r="I56" s="457"/>
    </row>
    <row r="57" spans="2:9" ht="17.25" customHeight="1">
      <c r="B57" s="363">
        <f t="shared" si="0"/>
        <v>49</v>
      </c>
      <c r="C57" s="383" t="s">
        <v>306</v>
      </c>
      <c r="D57" s="952"/>
      <c r="E57" s="464" t="s">
        <v>1458</v>
      </c>
      <c r="F57" s="364" t="s">
        <v>429</v>
      </c>
      <c r="G57" s="463"/>
      <c r="H57" s="457"/>
      <c r="I57" s="457"/>
    </row>
    <row r="58" spans="2:9" ht="17.25" customHeight="1">
      <c r="B58" s="363">
        <f t="shared" si="0"/>
        <v>50</v>
      </c>
      <c r="C58" s="383" t="s">
        <v>307</v>
      </c>
      <c r="D58" s="952"/>
      <c r="E58" s="464" t="s">
        <v>1459</v>
      </c>
      <c r="F58" s="364" t="s">
        <v>348</v>
      </c>
      <c r="G58" s="463"/>
      <c r="H58" s="457"/>
      <c r="I58" s="457"/>
    </row>
    <row r="59" spans="2:9" ht="17.25" customHeight="1">
      <c r="B59" s="363">
        <f t="shared" si="0"/>
        <v>51</v>
      </c>
      <c r="C59" s="383" t="s">
        <v>308</v>
      </c>
      <c r="D59" s="952"/>
      <c r="E59" s="464" t="s">
        <v>1460</v>
      </c>
      <c r="F59" s="445" t="s">
        <v>60</v>
      </c>
      <c r="G59" s="463"/>
      <c r="H59" s="65"/>
      <c r="I59" s="457"/>
    </row>
    <row r="60" spans="2:9" ht="17.25" customHeight="1">
      <c r="B60" s="363">
        <f t="shared" si="0"/>
        <v>52</v>
      </c>
      <c r="C60" s="383" t="s">
        <v>324</v>
      </c>
      <c r="D60" s="952"/>
      <c r="E60" s="464" t="s">
        <v>1461</v>
      </c>
      <c r="F60" s="445" t="s">
        <v>61</v>
      </c>
      <c r="G60" s="463"/>
      <c r="H60" s="65"/>
      <c r="I60" s="457"/>
    </row>
    <row r="61" spans="2:9" ht="17.25" customHeight="1">
      <c r="B61" s="363">
        <f t="shared" si="0"/>
        <v>53</v>
      </c>
      <c r="C61" s="383" t="s">
        <v>325</v>
      </c>
      <c r="D61" s="952"/>
      <c r="E61" s="464" t="s">
        <v>1462</v>
      </c>
      <c r="F61" s="445" t="s">
        <v>676</v>
      </c>
      <c r="G61" s="463"/>
      <c r="H61" s="457"/>
      <c r="I61" s="457"/>
    </row>
    <row r="62" spans="2:9" ht="17.25" customHeight="1">
      <c r="B62" s="363">
        <f t="shared" si="0"/>
        <v>54</v>
      </c>
      <c r="C62" s="385" t="s">
        <v>326</v>
      </c>
      <c r="D62" s="952"/>
      <c r="E62" s="868" t="s">
        <v>1463</v>
      </c>
      <c r="F62" s="466" t="s">
        <v>61</v>
      </c>
      <c r="G62" s="463"/>
      <c r="H62" s="457"/>
      <c r="I62" s="457"/>
    </row>
    <row r="63" spans="2:9" ht="17.25" customHeight="1">
      <c r="B63" s="363">
        <f t="shared" si="0"/>
        <v>55</v>
      </c>
      <c r="C63" s="384" t="s">
        <v>585</v>
      </c>
      <c r="D63" s="952"/>
      <c r="E63" s="869" t="s">
        <v>1464</v>
      </c>
      <c r="F63" s="445" t="s">
        <v>610</v>
      </c>
      <c r="G63" s="463"/>
      <c r="H63" s="457"/>
      <c r="I63" s="457"/>
    </row>
    <row r="64" spans="2:9" ht="17.25" customHeight="1">
      <c r="B64" s="363">
        <f t="shared" si="0"/>
        <v>56</v>
      </c>
      <c r="C64" s="25" t="s">
        <v>327</v>
      </c>
      <c r="D64" s="952"/>
      <c r="E64" s="23" t="s">
        <v>1465</v>
      </c>
      <c r="F64" s="468" t="s">
        <v>661</v>
      </c>
      <c r="G64" s="463"/>
      <c r="H64" s="457"/>
      <c r="I64" s="457"/>
    </row>
    <row r="65" spans="2:9" ht="17.25" customHeight="1">
      <c r="B65" s="363">
        <f t="shared" si="0"/>
        <v>57</v>
      </c>
      <c r="C65" s="384" t="s">
        <v>328</v>
      </c>
      <c r="D65" s="952"/>
      <c r="E65" s="869" t="s">
        <v>1466</v>
      </c>
      <c r="F65" s="364" t="s">
        <v>661</v>
      </c>
      <c r="G65" s="463"/>
      <c r="H65" s="457"/>
      <c r="I65" s="457"/>
    </row>
    <row r="66" spans="2:9" ht="17.25" customHeight="1">
      <c r="B66" s="363">
        <f t="shared" si="0"/>
        <v>58</v>
      </c>
      <c r="C66" s="25" t="s">
        <v>586</v>
      </c>
      <c r="D66" s="952"/>
      <c r="E66" s="1062" t="s">
        <v>1572</v>
      </c>
      <c r="F66" s="468" t="s">
        <v>350</v>
      </c>
      <c r="G66" s="463"/>
      <c r="H66" s="457"/>
      <c r="I66" s="457"/>
    </row>
    <row r="67" spans="2:9" ht="17.25" customHeight="1">
      <c r="B67" s="363">
        <f t="shared" si="0"/>
        <v>59</v>
      </c>
      <c r="C67" s="278" t="s">
        <v>329</v>
      </c>
      <c r="D67" s="952"/>
      <c r="E67" s="1063" t="s">
        <v>1573</v>
      </c>
      <c r="F67" s="364" t="s">
        <v>350</v>
      </c>
      <c r="G67" s="463"/>
      <c r="H67" s="457"/>
      <c r="I67" s="457"/>
    </row>
    <row r="68" spans="2:9" ht="17.25" customHeight="1">
      <c r="B68" s="363">
        <f t="shared" si="0"/>
        <v>60</v>
      </c>
      <c r="C68" s="278" t="s">
        <v>330</v>
      </c>
      <c r="D68" s="952"/>
      <c r="E68" s="1063" t="s">
        <v>1574</v>
      </c>
      <c r="F68" s="364" t="s">
        <v>350</v>
      </c>
      <c r="G68" s="463"/>
      <c r="H68" s="457"/>
      <c r="I68" s="457"/>
    </row>
    <row r="69" spans="2:9" ht="17.25" customHeight="1">
      <c r="B69" s="363">
        <f t="shared" si="0"/>
        <v>61</v>
      </c>
      <c r="C69" s="544" t="s">
        <v>331</v>
      </c>
      <c r="D69" s="952"/>
      <c r="E69" s="870" t="s">
        <v>1467</v>
      </c>
      <c r="F69" s="380" t="s">
        <v>351</v>
      </c>
      <c r="G69" s="463"/>
      <c r="H69" s="457"/>
      <c r="I69" s="457"/>
    </row>
    <row r="70" spans="2:9" ht="17.25" customHeight="1">
      <c r="B70" s="363">
        <f t="shared" si="0"/>
        <v>62</v>
      </c>
      <c r="C70" s="444" t="s">
        <v>332</v>
      </c>
      <c r="D70" s="952"/>
      <c r="E70" s="464" t="s">
        <v>1468</v>
      </c>
      <c r="F70" s="364" t="s">
        <v>352</v>
      </c>
      <c r="G70" s="463"/>
      <c r="H70" s="457"/>
      <c r="I70" s="457"/>
    </row>
    <row r="71" spans="2:9" ht="17.25" customHeight="1">
      <c r="B71" s="363">
        <f t="shared" si="0"/>
        <v>63</v>
      </c>
      <c r="C71" s="469" t="s">
        <v>333</v>
      </c>
      <c r="D71" s="952"/>
      <c r="E71" s="871" t="s">
        <v>1469</v>
      </c>
      <c r="F71" s="364" t="s">
        <v>353</v>
      </c>
      <c r="G71" s="463"/>
      <c r="H71" s="457"/>
      <c r="I71" s="457"/>
    </row>
    <row r="72" spans="2:9" ht="17.25" customHeight="1">
      <c r="B72" s="363">
        <f t="shared" si="0"/>
        <v>64</v>
      </c>
      <c r="C72" s="384" t="s">
        <v>1293</v>
      </c>
      <c r="D72" s="952"/>
      <c r="E72" s="1059" t="s">
        <v>1577</v>
      </c>
      <c r="F72" s="364" t="s">
        <v>362</v>
      </c>
      <c r="G72" s="463"/>
      <c r="H72" s="457"/>
      <c r="I72" s="457"/>
    </row>
    <row r="73" spans="2:9" ht="17.25" customHeight="1">
      <c r="B73" s="363">
        <f t="shared" si="0"/>
        <v>65</v>
      </c>
      <c r="C73" s="25" t="s">
        <v>858</v>
      </c>
      <c r="D73" s="952"/>
      <c r="E73" s="1060" t="s">
        <v>1575</v>
      </c>
      <c r="F73" s="364" t="s">
        <v>362</v>
      </c>
      <c r="G73" s="463"/>
      <c r="H73" s="457"/>
      <c r="I73" s="457"/>
    </row>
    <row r="74" spans="2:9" ht="17.25" customHeight="1">
      <c r="B74" s="363">
        <f t="shared" si="0"/>
        <v>66</v>
      </c>
      <c r="C74" s="14" t="s">
        <v>859</v>
      </c>
      <c r="D74" s="952"/>
      <c r="E74" s="1061" t="s">
        <v>1576</v>
      </c>
      <c r="F74" s="364" t="s">
        <v>363</v>
      </c>
      <c r="G74" s="463"/>
      <c r="H74" s="457"/>
      <c r="I74" s="457"/>
    </row>
    <row r="75" spans="2:9" ht="17.25" customHeight="1">
      <c r="B75" s="363">
        <f t="shared" si="0"/>
        <v>67</v>
      </c>
      <c r="C75" s="470" t="s">
        <v>248</v>
      </c>
      <c r="D75" s="952"/>
      <c r="E75" s="868" t="s">
        <v>1470</v>
      </c>
      <c r="F75" s="365" t="s">
        <v>397</v>
      </c>
      <c r="G75" s="309"/>
      <c r="H75" s="457"/>
      <c r="I75" s="457"/>
    </row>
    <row r="76" spans="2:9" ht="17.25" customHeight="1">
      <c r="B76" s="363">
        <f aca="true" t="shared" si="1" ref="B76:B86">B75+1</f>
        <v>68</v>
      </c>
      <c r="C76" s="385" t="s">
        <v>587</v>
      </c>
      <c r="D76" s="952"/>
      <c r="E76" s="465" t="s">
        <v>1506</v>
      </c>
      <c r="F76" s="451" t="s">
        <v>393</v>
      </c>
      <c r="G76" s="309"/>
      <c r="H76" s="457"/>
      <c r="I76" s="457"/>
    </row>
    <row r="77" spans="2:9" ht="17.25" customHeight="1">
      <c r="B77" s="363">
        <f t="shared" si="1"/>
        <v>69</v>
      </c>
      <c r="C77" s="383" t="s">
        <v>588</v>
      </c>
      <c r="D77" s="952"/>
      <c r="E77" s="456" t="s">
        <v>1507</v>
      </c>
      <c r="F77" s="451" t="s">
        <v>393</v>
      </c>
      <c r="G77" s="309"/>
      <c r="H77" s="457"/>
      <c r="I77" s="457"/>
    </row>
    <row r="78" spans="2:9" ht="17.25" customHeight="1">
      <c r="B78" s="363">
        <f t="shared" si="1"/>
        <v>70</v>
      </c>
      <c r="C78" s="386" t="s">
        <v>589</v>
      </c>
      <c r="D78" s="952"/>
      <c r="E78" s="471" t="s">
        <v>1508</v>
      </c>
      <c r="F78" s="451" t="s">
        <v>393</v>
      </c>
      <c r="G78" s="309"/>
      <c r="H78" s="457"/>
      <c r="I78" s="457"/>
    </row>
    <row r="79" spans="2:9" ht="17.25" customHeight="1">
      <c r="B79" s="363">
        <f t="shared" si="1"/>
        <v>71</v>
      </c>
      <c r="C79" s="383" t="s">
        <v>590</v>
      </c>
      <c r="D79" s="952"/>
      <c r="E79" s="456" t="s">
        <v>1509</v>
      </c>
      <c r="F79" s="451" t="s">
        <v>659</v>
      </c>
      <c r="G79" s="309"/>
      <c r="H79" s="457"/>
      <c r="I79" s="457"/>
    </row>
    <row r="80" spans="2:9" ht="17.25" customHeight="1">
      <c r="B80" s="363">
        <f t="shared" si="1"/>
        <v>72</v>
      </c>
      <c r="C80" s="386" t="s">
        <v>591</v>
      </c>
      <c r="D80" s="952"/>
      <c r="E80" s="471" t="s">
        <v>1510</v>
      </c>
      <c r="F80" s="451" t="s">
        <v>660</v>
      </c>
      <c r="G80" s="309"/>
      <c r="H80" s="457"/>
      <c r="I80" s="457"/>
    </row>
    <row r="81" spans="2:9" ht="17.25" customHeight="1">
      <c r="B81" s="363">
        <f t="shared" si="1"/>
        <v>73</v>
      </c>
      <c r="C81" s="383" t="s">
        <v>743</v>
      </c>
      <c r="D81" s="952"/>
      <c r="E81" s="456" t="s">
        <v>1511</v>
      </c>
      <c r="F81" s="451" t="s">
        <v>658</v>
      </c>
      <c r="G81" s="309"/>
      <c r="H81" s="457"/>
      <c r="I81" s="457"/>
    </row>
    <row r="82" spans="2:9" ht="17.25" customHeight="1">
      <c r="B82" s="363">
        <f t="shared" si="1"/>
        <v>74</v>
      </c>
      <c r="C82" s="386" t="s">
        <v>592</v>
      </c>
      <c r="D82" s="952"/>
      <c r="E82" s="471" t="s">
        <v>1512</v>
      </c>
      <c r="F82" s="451" t="s">
        <v>623</v>
      </c>
      <c r="G82" s="309"/>
      <c r="H82" s="457"/>
      <c r="I82" s="457"/>
    </row>
    <row r="83" spans="2:9" ht="17.25" customHeight="1">
      <c r="B83" s="363">
        <f t="shared" si="1"/>
        <v>75</v>
      </c>
      <c r="C83" s="383" t="s">
        <v>593</v>
      </c>
      <c r="D83" s="952"/>
      <c r="E83" s="456" t="s">
        <v>1513</v>
      </c>
      <c r="F83" s="451" t="s">
        <v>394</v>
      </c>
      <c r="G83" s="309"/>
      <c r="H83" s="457"/>
      <c r="I83" s="457"/>
    </row>
    <row r="84" spans="2:9" ht="17.25" customHeight="1">
      <c r="B84" s="363">
        <f t="shared" si="1"/>
        <v>76</v>
      </c>
      <c r="C84" s="383" t="s">
        <v>594</v>
      </c>
      <c r="D84" s="952"/>
      <c r="E84" s="471" t="s">
        <v>1514</v>
      </c>
      <c r="F84" s="451" t="s">
        <v>394</v>
      </c>
      <c r="G84" s="309"/>
      <c r="H84" s="457"/>
      <c r="I84" s="457"/>
    </row>
    <row r="85" spans="2:9" ht="17.25" customHeight="1">
      <c r="B85" s="363">
        <f t="shared" si="1"/>
        <v>77</v>
      </c>
      <c r="C85" s="383" t="s">
        <v>595</v>
      </c>
      <c r="D85" s="952"/>
      <c r="E85" s="456" t="s">
        <v>1515</v>
      </c>
      <c r="F85" s="451" t="s">
        <v>395</v>
      </c>
      <c r="G85" s="309"/>
      <c r="H85" s="457"/>
      <c r="I85" s="457"/>
    </row>
    <row r="86" spans="2:9" ht="17.25" customHeight="1" thickBot="1">
      <c r="B86" s="939">
        <f t="shared" si="1"/>
        <v>78</v>
      </c>
      <c r="C86" s="545" t="s">
        <v>596</v>
      </c>
      <c r="D86" s="952"/>
      <c r="E86" s="546" t="s">
        <v>1516</v>
      </c>
      <c r="F86" s="547" t="s">
        <v>396</v>
      </c>
      <c r="G86" s="309"/>
      <c r="H86" s="457"/>
      <c r="I86" s="457"/>
    </row>
    <row r="87" spans="2:9" ht="16.5" customHeight="1">
      <c r="B87" s="34"/>
      <c r="C87" s="25"/>
      <c r="D87" s="954" t="s">
        <v>518</v>
      </c>
      <c r="E87" s="467"/>
      <c r="F87" s="467"/>
      <c r="G87" s="309"/>
      <c r="H87" s="457"/>
      <c r="I87" s="457"/>
    </row>
    <row r="88" spans="2:9" ht="15">
      <c r="B88" s="34"/>
      <c r="C88" s="25"/>
      <c r="D88" s="955" t="s">
        <v>1428</v>
      </c>
      <c r="E88" s="467"/>
      <c r="F88" s="467"/>
      <c r="G88" s="309"/>
      <c r="H88" s="457"/>
      <c r="I88" s="457"/>
    </row>
    <row r="89" spans="2:9" ht="18" customHeight="1">
      <c r="B89" s="34"/>
      <c r="C89" s="25"/>
      <c r="D89" s="954"/>
      <c r="E89" s="467"/>
      <c r="F89" s="467"/>
      <c r="G89" s="309"/>
      <c r="H89" s="457"/>
      <c r="I89" s="457"/>
    </row>
    <row r="90" spans="2:9" ht="21.75" customHeight="1">
      <c r="B90" s="1077" t="s">
        <v>435</v>
      </c>
      <c r="C90" s="1077"/>
      <c r="D90" s="1077"/>
      <c r="E90" s="1077"/>
      <c r="F90" s="1077"/>
      <c r="G90" s="463"/>
      <c r="H90" s="457"/>
      <c r="I90" s="457"/>
    </row>
    <row r="91" spans="2:9" ht="21.75" customHeight="1">
      <c r="B91" s="1081" t="str">
        <f>B2</f>
        <v>(For Rate Year Beginning April 1, 20xx, Based on December 31, 20xx Data)</v>
      </c>
      <c r="C91" s="1081"/>
      <c r="D91" s="1081"/>
      <c r="E91" s="1081"/>
      <c r="F91" s="1081"/>
      <c r="G91" s="463"/>
      <c r="H91" s="457"/>
      <c r="I91" s="457"/>
    </row>
    <row r="92" spans="2:9" ht="15.75" customHeight="1">
      <c r="B92" s="457"/>
      <c r="C92" s="457"/>
      <c r="D92" s="947"/>
      <c r="E92" s="457"/>
      <c r="F92" s="457"/>
      <c r="G92" s="463"/>
      <c r="H92" s="457"/>
      <c r="I92" s="457"/>
    </row>
    <row r="93" spans="2:9" ht="16.5" customHeight="1">
      <c r="B93" s="446" t="s">
        <v>433</v>
      </c>
      <c r="G93" s="309"/>
      <c r="H93" s="457"/>
      <c r="I93" s="457"/>
    </row>
    <row r="94" spans="2:9" ht="13.5" thickBot="1">
      <c r="B94" s="472"/>
      <c r="G94" s="309"/>
      <c r="H94" s="457"/>
      <c r="I94" s="457"/>
    </row>
    <row r="95" spans="1:9" ht="13.5" thickTop="1">
      <c r="A95" s="459"/>
      <c r="B95" s="287" t="s">
        <v>269</v>
      </c>
      <c r="C95" s="1092" t="s">
        <v>263</v>
      </c>
      <c r="D95" s="957" t="s">
        <v>430</v>
      </c>
      <c r="E95" s="1094" t="s">
        <v>318</v>
      </c>
      <c r="F95" s="288" t="s">
        <v>270</v>
      </c>
      <c r="G95" s="277"/>
      <c r="H95" s="457"/>
      <c r="I95" s="457"/>
    </row>
    <row r="96" spans="2:9" ht="13.5" thickBot="1">
      <c r="B96" s="289" t="s">
        <v>271</v>
      </c>
      <c r="C96" s="1093"/>
      <c r="D96" s="958" t="s">
        <v>264</v>
      </c>
      <c r="E96" s="1096"/>
      <c r="F96" s="290" t="s">
        <v>272</v>
      </c>
      <c r="G96" s="277"/>
      <c r="H96" s="457"/>
      <c r="I96" s="457"/>
    </row>
    <row r="97" spans="2:9" ht="18" customHeight="1">
      <c r="B97" s="372">
        <v>1</v>
      </c>
      <c r="C97" s="910" t="s">
        <v>731</v>
      </c>
      <c r="D97" s="953"/>
      <c r="E97" s="944" t="s">
        <v>731</v>
      </c>
      <c r="F97" s="910" t="s">
        <v>731</v>
      </c>
      <c r="G97" s="277"/>
      <c r="H97" s="457"/>
      <c r="I97" s="457"/>
    </row>
    <row r="98" spans="2:9" ht="18" customHeight="1">
      <c r="B98" s="372">
        <v>2</v>
      </c>
      <c r="C98" s="910" t="s">
        <v>731</v>
      </c>
      <c r="D98" s="953"/>
      <c r="E98" s="910" t="s">
        <v>731</v>
      </c>
      <c r="F98" s="910" t="s">
        <v>731</v>
      </c>
      <c r="G98" s="277"/>
      <c r="H98" s="457"/>
      <c r="I98" s="457"/>
    </row>
    <row r="99" spans="2:9" ht="18" customHeight="1">
      <c r="B99" s="372">
        <v>3</v>
      </c>
      <c r="C99" s="910" t="s">
        <v>731</v>
      </c>
      <c r="D99" s="953"/>
      <c r="E99" s="910" t="s">
        <v>731</v>
      </c>
      <c r="F99" s="910" t="s">
        <v>731</v>
      </c>
      <c r="G99" s="277"/>
      <c r="H99" s="457"/>
      <c r="I99" s="457"/>
    </row>
    <row r="100" spans="2:9" ht="18" customHeight="1">
      <c r="B100" s="372">
        <v>4</v>
      </c>
      <c r="C100" s="910" t="s">
        <v>731</v>
      </c>
      <c r="D100" s="953"/>
      <c r="E100" s="910" t="s">
        <v>731</v>
      </c>
      <c r="F100" s="910" t="s">
        <v>731</v>
      </c>
      <c r="G100" s="277"/>
      <c r="H100" s="457"/>
      <c r="I100" s="457"/>
    </row>
    <row r="101" spans="2:9" ht="18" customHeight="1">
      <c r="B101" s="372">
        <v>5</v>
      </c>
      <c r="C101" s="910" t="s">
        <v>731</v>
      </c>
      <c r="D101" s="953"/>
      <c r="E101" s="910" t="s">
        <v>731</v>
      </c>
      <c r="F101" s="910" t="s">
        <v>731</v>
      </c>
      <c r="G101" s="277"/>
      <c r="H101" s="457"/>
      <c r="I101" s="457"/>
    </row>
    <row r="102" spans="2:9" ht="18" customHeight="1">
      <c r="B102" s="372">
        <v>6</v>
      </c>
      <c r="C102" s="910" t="s">
        <v>731</v>
      </c>
      <c r="D102" s="953"/>
      <c r="E102" s="910" t="s">
        <v>731</v>
      </c>
      <c r="F102" s="910" t="s">
        <v>731</v>
      </c>
      <c r="G102" s="277"/>
      <c r="H102" s="457"/>
      <c r="I102" s="457"/>
    </row>
    <row r="103" spans="2:9" ht="18" customHeight="1">
      <c r="B103" s="372">
        <v>7</v>
      </c>
      <c r="C103" s="375" t="s">
        <v>607</v>
      </c>
      <c r="D103" s="971"/>
      <c r="E103" s="872" t="s">
        <v>1471</v>
      </c>
      <c r="F103" s="374" t="s">
        <v>366</v>
      </c>
      <c r="G103" s="277"/>
      <c r="H103" s="457"/>
      <c r="I103" s="457"/>
    </row>
    <row r="104" spans="2:9" ht="18" customHeight="1">
      <c r="B104" s="372">
        <v>8</v>
      </c>
      <c r="C104" s="375" t="s">
        <v>266</v>
      </c>
      <c r="D104" s="959"/>
      <c r="E104" s="872" t="s">
        <v>662</v>
      </c>
      <c r="F104" s="376" t="s">
        <v>610</v>
      </c>
      <c r="G104" s="473"/>
      <c r="H104" s="474"/>
      <c r="I104" s="457"/>
    </row>
    <row r="105" spans="2:9" ht="18" customHeight="1">
      <c r="B105" s="372">
        <v>9</v>
      </c>
      <c r="C105" s="377" t="s">
        <v>319</v>
      </c>
      <c r="D105" s="959"/>
      <c r="E105" s="378" t="s">
        <v>680</v>
      </c>
      <c r="F105" s="364" t="s">
        <v>701</v>
      </c>
      <c r="G105" s="309"/>
      <c r="H105" s="457"/>
      <c r="I105" s="457"/>
    </row>
    <row r="106" spans="2:9" ht="18" customHeight="1">
      <c r="B106" s="372">
        <v>10</v>
      </c>
      <c r="C106" s="377" t="s">
        <v>320</v>
      </c>
      <c r="D106" s="959"/>
      <c r="E106" s="378" t="s">
        <v>680</v>
      </c>
      <c r="F106" s="364" t="s">
        <v>701</v>
      </c>
      <c r="G106" s="309"/>
      <c r="H106" s="475"/>
      <c r="I106" s="457"/>
    </row>
    <row r="107" spans="2:9" ht="18" customHeight="1">
      <c r="B107" s="372">
        <v>11</v>
      </c>
      <c r="C107" s="377" t="s">
        <v>251</v>
      </c>
      <c r="D107" s="959"/>
      <c r="E107" s="378" t="s">
        <v>1472</v>
      </c>
      <c r="F107" s="364" t="s">
        <v>714</v>
      </c>
      <c r="G107" s="473"/>
      <c r="H107" s="474"/>
      <c r="I107" s="457"/>
    </row>
    <row r="108" spans="2:9" ht="18" customHeight="1">
      <c r="B108" s="372">
        <v>12</v>
      </c>
      <c r="C108" s="377" t="s">
        <v>321</v>
      </c>
      <c r="D108" s="959"/>
      <c r="E108" s="378" t="s">
        <v>681</v>
      </c>
      <c r="F108" s="364" t="s">
        <v>701</v>
      </c>
      <c r="G108" s="309"/>
      <c r="H108" s="457"/>
      <c r="I108" s="457"/>
    </row>
    <row r="109" spans="2:9" ht="30">
      <c r="B109" s="372">
        <v>13</v>
      </c>
      <c r="C109" s="375" t="s">
        <v>848</v>
      </c>
      <c r="D109" s="959"/>
      <c r="E109" s="1023" t="s">
        <v>1473</v>
      </c>
      <c r="F109" s="364" t="s">
        <v>342</v>
      </c>
      <c r="G109" s="309"/>
      <c r="H109" s="457"/>
      <c r="I109" s="457"/>
    </row>
    <row r="110" spans="2:9" ht="30">
      <c r="B110" s="372">
        <v>14</v>
      </c>
      <c r="C110" s="379" t="s">
        <v>849</v>
      </c>
      <c r="D110" s="959"/>
      <c r="E110" s="1023" t="s">
        <v>1474</v>
      </c>
      <c r="F110" s="364" t="s">
        <v>479</v>
      </c>
      <c r="G110" s="309"/>
      <c r="H110" s="457"/>
      <c r="I110" s="457"/>
    </row>
    <row r="111" spans="2:9" ht="18" customHeight="1">
      <c r="B111" s="476">
        <v>15</v>
      </c>
      <c r="C111" s="477" t="s">
        <v>206</v>
      </c>
      <c r="D111" s="959"/>
      <c r="E111" s="1082" t="s">
        <v>682</v>
      </c>
      <c r="F111" s="1083"/>
      <c r="G111" s="473"/>
      <c r="H111" s="474"/>
      <c r="I111" s="457"/>
    </row>
    <row r="112" spans="2:9" ht="46.5" customHeight="1">
      <c r="B112" s="476">
        <f aca="true" t="shared" si="2" ref="B112:B124">B111+1</f>
        <v>16</v>
      </c>
      <c r="C112" s="478" t="s">
        <v>428</v>
      </c>
      <c r="D112" s="959"/>
      <c r="E112" s="1082" t="s">
        <v>601</v>
      </c>
      <c r="F112" s="1084"/>
      <c r="G112" s="473"/>
      <c r="H112" s="474"/>
      <c r="I112" s="453"/>
    </row>
    <row r="113" spans="2:9" ht="30" customHeight="1">
      <c r="B113" s="476">
        <f t="shared" si="2"/>
        <v>17</v>
      </c>
      <c r="C113" s="1073" t="s">
        <v>1659</v>
      </c>
      <c r="D113" s="959"/>
      <c r="E113" s="1090" t="s">
        <v>1660</v>
      </c>
      <c r="F113" s="1091"/>
      <c r="G113" s="309"/>
      <c r="H113" s="457"/>
      <c r="I113" s="457"/>
    </row>
    <row r="114" spans="2:9" ht="15" customHeight="1">
      <c r="B114" s="479">
        <f>B113+1</f>
        <v>18</v>
      </c>
      <c r="C114" s="377" t="s">
        <v>573</v>
      </c>
      <c r="D114" s="959"/>
      <c r="E114" s="1082" t="s">
        <v>1475</v>
      </c>
      <c r="F114" s="1083"/>
      <c r="G114" s="309"/>
      <c r="H114" s="457"/>
      <c r="I114" s="457"/>
    </row>
    <row r="115" spans="2:9" ht="45" customHeight="1">
      <c r="B115" s="476">
        <f t="shared" si="2"/>
        <v>19</v>
      </c>
      <c r="C115" s="373" t="s">
        <v>521</v>
      </c>
      <c r="D115" s="959"/>
      <c r="E115" s="1088" t="s">
        <v>643</v>
      </c>
      <c r="F115" s="1089"/>
      <c r="G115" s="309"/>
      <c r="H115" s="457"/>
      <c r="I115" s="457"/>
    </row>
    <row r="116" spans="2:9" ht="73.5" customHeight="1">
      <c r="B116" s="372">
        <f t="shared" si="2"/>
        <v>20</v>
      </c>
      <c r="C116" s="480" t="s">
        <v>644</v>
      </c>
      <c r="D116" s="959"/>
      <c r="E116" s="1082" t="s">
        <v>645</v>
      </c>
      <c r="F116" s="1083"/>
      <c r="G116" s="473"/>
      <c r="H116" s="474"/>
      <c r="I116" s="457"/>
    </row>
    <row r="117" spans="2:9" ht="30">
      <c r="B117" s="519">
        <f t="shared" si="2"/>
        <v>21</v>
      </c>
      <c r="C117" s="448" t="s">
        <v>622</v>
      </c>
      <c r="D117" s="959"/>
      <c r="E117" s="1023" t="s">
        <v>1476</v>
      </c>
      <c r="F117" s="445" t="s">
        <v>349</v>
      </c>
      <c r="G117" s="309"/>
      <c r="H117" s="457"/>
      <c r="I117" s="457"/>
    </row>
    <row r="118" spans="2:9" ht="30">
      <c r="B118" s="519">
        <f t="shared" si="2"/>
        <v>22</v>
      </c>
      <c r="C118" s="744" t="s">
        <v>850</v>
      </c>
      <c r="D118" s="959"/>
      <c r="E118" s="1023" t="s">
        <v>1483</v>
      </c>
      <c r="F118" s="445" t="s">
        <v>626</v>
      </c>
      <c r="G118" s="309"/>
      <c r="H118" s="457"/>
      <c r="I118" s="457"/>
    </row>
    <row r="119" spans="1:9" ht="18" customHeight="1">
      <c r="A119" s="45"/>
      <c r="B119" s="645">
        <f t="shared" si="2"/>
        <v>23</v>
      </c>
      <c r="C119" s="644" t="s">
        <v>768</v>
      </c>
      <c r="D119" s="960"/>
      <c r="E119" s="464" t="s">
        <v>775</v>
      </c>
      <c r="F119" s="445" t="s">
        <v>790</v>
      </c>
      <c r="G119" s="309"/>
      <c r="H119" s="457"/>
      <c r="I119" s="457"/>
    </row>
    <row r="120" spans="1:9" ht="18" customHeight="1">
      <c r="A120" s="45"/>
      <c r="B120" s="646">
        <f t="shared" si="2"/>
        <v>24</v>
      </c>
      <c r="C120" s="644" t="s">
        <v>767</v>
      </c>
      <c r="D120" s="960"/>
      <c r="E120" s="464" t="s">
        <v>776</v>
      </c>
      <c r="F120" s="445" t="s">
        <v>791</v>
      </c>
      <c r="G120" s="309"/>
      <c r="H120" s="457"/>
      <c r="I120" s="457"/>
    </row>
    <row r="121" spans="1:9" ht="18" customHeight="1">
      <c r="A121" s="45"/>
      <c r="B121" s="646">
        <f t="shared" si="2"/>
        <v>25</v>
      </c>
      <c r="C121" s="383" t="s">
        <v>770</v>
      </c>
      <c r="D121" s="960"/>
      <c r="E121" s="464" t="s">
        <v>777</v>
      </c>
      <c r="F121" s="445" t="s">
        <v>792</v>
      </c>
      <c r="G121" s="309"/>
      <c r="H121" s="457"/>
      <c r="I121" s="457"/>
    </row>
    <row r="122" spans="1:9" ht="18" customHeight="1">
      <c r="A122" s="45"/>
      <c r="B122" s="646">
        <f t="shared" si="2"/>
        <v>26</v>
      </c>
      <c r="C122" s="383" t="s">
        <v>769</v>
      </c>
      <c r="D122" s="960"/>
      <c r="E122" s="464" t="s">
        <v>778</v>
      </c>
      <c r="F122" s="445" t="s">
        <v>793</v>
      </c>
      <c r="G122" s="309"/>
      <c r="H122" s="457"/>
      <c r="I122" s="457"/>
    </row>
    <row r="123" spans="1:9" ht="18" customHeight="1">
      <c r="A123" s="45"/>
      <c r="B123" s="646">
        <f t="shared" si="2"/>
        <v>27</v>
      </c>
      <c r="C123" s="383" t="s">
        <v>772</v>
      </c>
      <c r="D123" s="959"/>
      <c r="E123" s="464" t="s">
        <v>779</v>
      </c>
      <c r="F123" s="445" t="s">
        <v>794</v>
      </c>
      <c r="G123" s="309"/>
      <c r="H123" s="457"/>
      <c r="I123" s="457"/>
    </row>
    <row r="124" spans="1:9" ht="18" customHeight="1" thickBot="1">
      <c r="A124" s="45"/>
      <c r="B124" s="936">
        <f t="shared" si="2"/>
        <v>28</v>
      </c>
      <c r="C124" s="545" t="s">
        <v>771</v>
      </c>
      <c r="D124" s="961"/>
      <c r="E124" s="937" t="s">
        <v>780</v>
      </c>
      <c r="F124" s="938" t="s">
        <v>795</v>
      </c>
      <c r="G124" s="309"/>
      <c r="H124" s="457"/>
      <c r="I124" s="457"/>
    </row>
    <row r="125" spans="1:9" ht="18" customHeight="1">
      <c r="A125" s="45"/>
      <c r="B125" s="34"/>
      <c r="C125" s="25"/>
      <c r="D125" s="962"/>
      <c r="E125" s="23"/>
      <c r="F125" s="23"/>
      <c r="G125" s="309"/>
      <c r="H125" s="457"/>
      <c r="I125" s="457"/>
    </row>
    <row r="126" spans="2:9" s="1031" customFormat="1" ht="18" customHeight="1">
      <c r="B126" s="1048" t="s">
        <v>200</v>
      </c>
      <c r="C126" s="1047"/>
      <c r="D126" s="1049"/>
      <c r="E126" s="1032"/>
      <c r="F126" s="1032"/>
      <c r="G126" s="1033"/>
      <c r="H126" s="1033"/>
      <c r="I126" s="1033"/>
    </row>
    <row r="127" spans="2:9" s="1024" customFormat="1" ht="18" customHeight="1" thickBot="1">
      <c r="B127" s="1034"/>
      <c r="C127" s="1035"/>
      <c r="D127" s="1036"/>
      <c r="E127" s="1037"/>
      <c r="F127" s="1037"/>
      <c r="G127" s="1026"/>
      <c r="H127" s="1026"/>
      <c r="I127" s="1026"/>
    </row>
    <row r="128" spans="2:9" s="1038" customFormat="1" ht="18" customHeight="1" thickTop="1">
      <c r="B128" s="1045" t="s">
        <v>249</v>
      </c>
      <c r="C128" s="1046" t="s">
        <v>250</v>
      </c>
      <c r="D128" s="1097" t="s">
        <v>432</v>
      </c>
      <c r="E128" s="1097"/>
      <c r="F128" s="1098"/>
      <c r="G128" s="1025"/>
      <c r="H128" s="1039"/>
      <c r="I128" s="1039"/>
    </row>
    <row r="129" spans="2:9" s="1024" customFormat="1" ht="18" customHeight="1">
      <c r="B129" s="1027">
        <v>29</v>
      </c>
      <c r="C129" s="1028" t="s">
        <v>731</v>
      </c>
      <c r="D129" s="1040" t="s">
        <v>731</v>
      </c>
      <c r="E129" s="1028"/>
      <c r="F129" s="1041"/>
      <c r="G129" s="1025"/>
      <c r="H129" s="1026"/>
      <c r="I129" s="1026"/>
    </row>
    <row r="130" spans="2:9" s="1024" customFormat="1" ht="18" customHeight="1">
      <c r="B130" s="1027">
        <v>30</v>
      </c>
      <c r="C130" s="1028" t="s">
        <v>203</v>
      </c>
      <c r="D130" s="1029" t="s">
        <v>663</v>
      </c>
      <c r="E130" s="1030"/>
      <c r="F130" s="1042"/>
      <c r="G130" s="1025"/>
      <c r="H130" s="1026"/>
      <c r="I130" s="1026"/>
    </row>
    <row r="131" spans="2:9" s="1024" customFormat="1" ht="18" customHeight="1" thickBot="1">
      <c r="B131" s="1043"/>
      <c r="C131" s="1044"/>
      <c r="D131" s="1085"/>
      <c r="E131" s="1086"/>
      <c r="F131" s="1087"/>
      <c r="G131" s="1026"/>
      <c r="H131" s="1026"/>
      <c r="I131" s="1026"/>
    </row>
    <row r="132" spans="7:9" ht="19.5" customHeight="1" thickTop="1">
      <c r="G132" s="457"/>
      <c r="H132" s="457"/>
      <c r="I132" s="457"/>
    </row>
    <row r="133" spans="7:9" ht="12" customHeight="1">
      <c r="G133" s="457"/>
      <c r="H133" s="457"/>
      <c r="I133" s="457"/>
    </row>
    <row r="134" spans="4:9" ht="12" customHeight="1">
      <c r="D134" s="954" t="s">
        <v>518</v>
      </c>
      <c r="G134" s="457"/>
      <c r="H134" s="457"/>
      <c r="I134" s="457"/>
    </row>
    <row r="135" spans="1:9" ht="18" customHeight="1">
      <c r="A135" s="45"/>
      <c r="B135" s="34"/>
      <c r="C135" s="25"/>
      <c r="D135" s="955" t="s">
        <v>1427</v>
      </c>
      <c r="E135" s="23"/>
      <c r="F135" s="23"/>
      <c r="G135" s="309"/>
      <c r="H135" s="457"/>
      <c r="I135" s="457"/>
    </row>
    <row r="136" spans="1:9" ht="18" customHeight="1">
      <c r="A136" s="45"/>
      <c r="B136" s="798" t="s">
        <v>1094</v>
      </c>
      <c r="C136" s="25"/>
      <c r="D136" s="962"/>
      <c r="E136" s="23"/>
      <c r="F136" s="23"/>
      <c r="G136" s="309"/>
      <c r="H136" s="457"/>
      <c r="I136" s="457"/>
    </row>
    <row r="137" spans="1:9" ht="18" customHeight="1">
      <c r="A137" s="45"/>
      <c r="B137" s="446" t="s">
        <v>12</v>
      </c>
      <c r="C137" s="25"/>
      <c r="D137" s="962"/>
      <c r="E137" s="23"/>
      <c r="F137" s="23"/>
      <c r="G137" s="309"/>
      <c r="H137" s="457"/>
      <c r="I137" s="457"/>
    </row>
    <row r="138" spans="1:9" ht="18" customHeight="1" thickBot="1">
      <c r="A138" s="45"/>
      <c r="B138" s="446"/>
      <c r="C138" s="25"/>
      <c r="D138" s="962"/>
      <c r="E138" s="23"/>
      <c r="F138" s="23"/>
      <c r="G138" s="309"/>
      <c r="H138" s="457"/>
      <c r="I138" s="457"/>
    </row>
    <row r="139" spans="1:9" ht="18" customHeight="1" thickTop="1">
      <c r="A139" s="45"/>
      <c r="B139" s="366" t="s">
        <v>269</v>
      </c>
      <c r="C139" s="1079" t="s">
        <v>263</v>
      </c>
      <c r="D139" s="949" t="s">
        <v>430</v>
      </c>
      <c r="E139" s="367" t="s">
        <v>13</v>
      </c>
      <c r="F139" s="368" t="s">
        <v>270</v>
      </c>
      <c r="G139" s="309"/>
      <c r="H139" s="457"/>
      <c r="I139" s="457"/>
    </row>
    <row r="140" spans="1:9" ht="18" customHeight="1" thickBot="1">
      <c r="A140" s="45"/>
      <c r="B140" s="369" t="s">
        <v>271</v>
      </c>
      <c r="C140" s="1080"/>
      <c r="D140" s="964" t="str">
        <f>D7</f>
        <v>20xx FERC Form 1</v>
      </c>
      <c r="E140" s="370" t="s">
        <v>361</v>
      </c>
      <c r="F140" s="371" t="s">
        <v>272</v>
      </c>
      <c r="G140" s="309"/>
      <c r="H140" s="457"/>
      <c r="I140" s="457"/>
    </row>
    <row r="141" spans="1:9" ht="18" customHeight="1" thickTop="1">
      <c r="A141" s="45"/>
      <c r="B141" s="363">
        <v>1</v>
      </c>
      <c r="C141" s="444" t="s">
        <v>1086</v>
      </c>
      <c r="D141" s="951"/>
      <c r="E141" s="456" t="s">
        <v>1484</v>
      </c>
      <c r="F141" s="364" t="s">
        <v>1127</v>
      </c>
      <c r="G141" s="309"/>
      <c r="H141" s="457"/>
      <c r="I141" s="457"/>
    </row>
    <row r="142" spans="1:9" ht="18" customHeight="1">
      <c r="A142" s="45"/>
      <c r="B142" s="363">
        <f>+B141+1</f>
        <v>2</v>
      </c>
      <c r="C142" s="444" t="s">
        <v>1087</v>
      </c>
      <c r="D142" s="951"/>
      <c r="E142" s="456" t="s">
        <v>1495</v>
      </c>
      <c r="F142" s="364" t="s">
        <v>1294</v>
      </c>
      <c r="G142" s="309"/>
      <c r="H142" s="457"/>
      <c r="I142" s="457"/>
    </row>
    <row r="143" spans="1:9" ht="18" customHeight="1">
      <c r="A143" s="45"/>
      <c r="B143" s="363">
        <f aca="true" t="shared" si="3" ref="B143:B205">+B142+1</f>
        <v>3</v>
      </c>
      <c r="C143" s="444" t="s">
        <v>1102</v>
      </c>
      <c r="D143" s="951"/>
      <c r="E143" s="456" t="s">
        <v>1486</v>
      </c>
      <c r="F143" s="364" t="s">
        <v>1055</v>
      </c>
      <c r="G143" s="309"/>
      <c r="H143" s="457"/>
      <c r="I143" s="457"/>
    </row>
    <row r="144" spans="1:9" ht="18" customHeight="1">
      <c r="A144" s="45"/>
      <c r="B144" s="363">
        <f t="shared" si="3"/>
        <v>4</v>
      </c>
      <c r="C144" s="444" t="s">
        <v>1103</v>
      </c>
      <c r="D144" s="951"/>
      <c r="E144" s="456" t="s">
        <v>1496</v>
      </c>
      <c r="F144" s="364" t="s">
        <v>1295</v>
      </c>
      <c r="G144" s="309"/>
      <c r="H144" s="457"/>
      <c r="I144" s="457"/>
    </row>
    <row r="145" spans="1:9" ht="18" customHeight="1">
      <c r="A145" s="45"/>
      <c r="B145" s="363">
        <f t="shared" si="3"/>
        <v>5</v>
      </c>
      <c r="C145" s="444" t="s">
        <v>1085</v>
      </c>
      <c r="D145" s="951"/>
      <c r="E145" s="456" t="s">
        <v>1487</v>
      </c>
      <c r="F145" s="364" t="s">
        <v>1057</v>
      </c>
      <c r="G145" s="309"/>
      <c r="H145" s="457"/>
      <c r="I145" s="457"/>
    </row>
    <row r="146" spans="1:9" ht="18" customHeight="1">
      <c r="A146" s="45"/>
      <c r="B146" s="363">
        <f t="shared" si="3"/>
        <v>6</v>
      </c>
      <c r="C146" s="444" t="s">
        <v>1056</v>
      </c>
      <c r="D146" s="951"/>
      <c r="E146" s="456" t="s">
        <v>1497</v>
      </c>
      <c r="F146" s="364" t="s">
        <v>1297</v>
      </c>
      <c r="G146" s="309"/>
      <c r="H146" s="457"/>
      <c r="I146" s="457"/>
    </row>
    <row r="147" spans="1:9" ht="18" customHeight="1">
      <c r="A147" s="45"/>
      <c r="B147" s="363">
        <f t="shared" si="3"/>
        <v>7</v>
      </c>
      <c r="C147" s="444" t="s">
        <v>1071</v>
      </c>
      <c r="D147" s="951"/>
      <c r="E147" s="456" t="s">
        <v>1488</v>
      </c>
      <c r="F147" s="364" t="s">
        <v>1060</v>
      </c>
      <c r="G147" s="309"/>
      <c r="H147" s="457"/>
      <c r="I147" s="457"/>
    </row>
    <row r="148" spans="1:9" ht="18" customHeight="1">
      <c r="A148" s="45"/>
      <c r="B148" s="363">
        <f t="shared" si="3"/>
        <v>8</v>
      </c>
      <c r="C148" s="444" t="s">
        <v>1072</v>
      </c>
      <c r="D148" s="951"/>
      <c r="E148" s="456" t="s">
        <v>1498</v>
      </c>
      <c r="F148" s="364" t="s">
        <v>1298</v>
      </c>
      <c r="G148" s="309"/>
      <c r="H148" s="457"/>
      <c r="I148" s="457"/>
    </row>
    <row r="149" spans="1:9" ht="18" customHeight="1">
      <c r="A149" s="45"/>
      <c r="B149" s="363">
        <f t="shared" si="3"/>
        <v>9</v>
      </c>
      <c r="C149" s="444" t="s">
        <v>1058</v>
      </c>
      <c r="D149" s="951"/>
      <c r="E149" s="456" t="s">
        <v>1489</v>
      </c>
      <c r="F149" s="364" t="s">
        <v>1067</v>
      </c>
      <c r="G149" s="309"/>
      <c r="H149" s="457"/>
      <c r="I149" s="457"/>
    </row>
    <row r="150" spans="1:9" ht="18" customHeight="1">
      <c r="A150" s="45"/>
      <c r="B150" s="363">
        <f t="shared" si="3"/>
        <v>10</v>
      </c>
      <c r="C150" s="444" t="s">
        <v>1059</v>
      </c>
      <c r="D150" s="951"/>
      <c r="E150" s="456" t="s">
        <v>1499</v>
      </c>
      <c r="F150" s="364" t="s">
        <v>1299</v>
      </c>
      <c r="G150" s="309"/>
      <c r="H150" s="457"/>
      <c r="I150" s="457"/>
    </row>
    <row r="151" spans="1:9" ht="18" customHeight="1">
      <c r="A151" s="45"/>
      <c r="B151" s="363">
        <f t="shared" si="3"/>
        <v>11</v>
      </c>
      <c r="C151" s="444" t="s">
        <v>1073</v>
      </c>
      <c r="D151" s="951"/>
      <c r="E151" s="456" t="s">
        <v>1490</v>
      </c>
      <c r="F151" s="364" t="s">
        <v>1068</v>
      </c>
      <c r="G151" s="309"/>
      <c r="H151" s="457"/>
      <c r="I151" s="457"/>
    </row>
    <row r="152" spans="1:9" ht="18" customHeight="1">
      <c r="A152" s="45"/>
      <c r="B152" s="363">
        <f t="shared" si="3"/>
        <v>12</v>
      </c>
      <c r="C152" s="444" t="s">
        <v>1074</v>
      </c>
      <c r="D152" s="951"/>
      <c r="E152" s="456" t="s">
        <v>1500</v>
      </c>
      <c r="F152" s="364" t="s">
        <v>1300</v>
      </c>
      <c r="G152" s="309"/>
      <c r="H152" s="457"/>
      <c r="I152" s="457"/>
    </row>
    <row r="153" spans="1:9" ht="18" customHeight="1">
      <c r="A153" s="45"/>
      <c r="B153" s="363">
        <f t="shared" si="3"/>
        <v>13</v>
      </c>
      <c r="C153" s="444" t="s">
        <v>1061</v>
      </c>
      <c r="D153" s="951"/>
      <c r="E153" s="456" t="s">
        <v>1491</v>
      </c>
      <c r="F153" s="364" t="s">
        <v>1069</v>
      </c>
      <c r="G153" s="309"/>
      <c r="H153" s="457"/>
      <c r="I153" s="457"/>
    </row>
    <row r="154" spans="1:9" ht="18" customHeight="1">
      <c r="A154" s="45"/>
      <c r="B154" s="363">
        <f t="shared" si="3"/>
        <v>14</v>
      </c>
      <c r="C154" s="444" t="s">
        <v>1062</v>
      </c>
      <c r="D154" s="951"/>
      <c r="E154" s="456" t="s">
        <v>1501</v>
      </c>
      <c r="F154" s="364" t="s">
        <v>1301</v>
      </c>
      <c r="G154" s="309"/>
      <c r="H154" s="457"/>
      <c r="I154" s="457"/>
    </row>
    <row r="155" spans="1:9" ht="18" customHeight="1">
      <c r="A155" s="45"/>
      <c r="B155" s="363">
        <f t="shared" si="3"/>
        <v>15</v>
      </c>
      <c r="C155" s="444" t="s">
        <v>1075</v>
      </c>
      <c r="D155" s="951"/>
      <c r="E155" s="456" t="s">
        <v>1492</v>
      </c>
      <c r="F155" s="364" t="s">
        <v>1070</v>
      </c>
      <c r="G155" s="309"/>
      <c r="H155" s="457"/>
      <c r="I155" s="457"/>
    </row>
    <row r="156" spans="1:9" ht="18" customHeight="1">
      <c r="A156" s="45"/>
      <c r="B156" s="363">
        <f t="shared" si="3"/>
        <v>16</v>
      </c>
      <c r="C156" s="444" t="s">
        <v>1076</v>
      </c>
      <c r="D156" s="951"/>
      <c r="E156" s="456" t="s">
        <v>1502</v>
      </c>
      <c r="F156" s="364" t="s">
        <v>1302</v>
      </c>
      <c r="G156" s="309"/>
      <c r="H156" s="457"/>
      <c r="I156" s="457"/>
    </row>
    <row r="157" spans="1:9" ht="18" customHeight="1">
      <c r="A157" s="45"/>
      <c r="B157" s="363">
        <f t="shared" si="3"/>
        <v>17</v>
      </c>
      <c r="C157" s="444" t="s">
        <v>1077</v>
      </c>
      <c r="D157" s="951"/>
      <c r="E157" s="456" t="s">
        <v>1493</v>
      </c>
      <c r="F157" s="364" t="s">
        <v>1083</v>
      </c>
      <c r="G157" s="309"/>
      <c r="H157" s="457"/>
      <c r="I157" s="457"/>
    </row>
    <row r="158" spans="1:9" ht="18" customHeight="1">
      <c r="A158" s="45"/>
      <c r="B158" s="363">
        <f t="shared" si="3"/>
        <v>18</v>
      </c>
      <c r="C158" s="444" t="s">
        <v>1078</v>
      </c>
      <c r="D158" s="951"/>
      <c r="E158" s="456" t="s">
        <v>1503</v>
      </c>
      <c r="F158" s="364" t="s">
        <v>1303</v>
      </c>
      <c r="G158" s="309"/>
      <c r="H158" s="457"/>
      <c r="I158" s="457"/>
    </row>
    <row r="159" spans="1:9" ht="18" customHeight="1">
      <c r="A159" s="45"/>
      <c r="B159" s="363">
        <f t="shared" si="3"/>
        <v>19</v>
      </c>
      <c r="C159" s="444" t="s">
        <v>1065</v>
      </c>
      <c r="D159" s="951"/>
      <c r="E159" s="456" t="s">
        <v>1494</v>
      </c>
      <c r="F159" s="364" t="s">
        <v>1084</v>
      </c>
      <c r="G159" s="309"/>
      <c r="H159" s="457"/>
      <c r="I159" s="457"/>
    </row>
    <row r="160" spans="1:9" ht="18" customHeight="1">
      <c r="A160" s="45"/>
      <c r="B160" s="363">
        <f t="shared" si="3"/>
        <v>20</v>
      </c>
      <c r="C160" s="444" t="s">
        <v>1066</v>
      </c>
      <c r="D160" s="951"/>
      <c r="E160" s="456" t="s">
        <v>1504</v>
      </c>
      <c r="F160" s="364" t="s">
        <v>1304</v>
      </c>
      <c r="G160" s="309"/>
      <c r="H160" s="457"/>
      <c r="I160" s="457"/>
    </row>
    <row r="161" spans="1:9" ht="18" customHeight="1">
      <c r="A161" s="45"/>
      <c r="B161" s="363">
        <f t="shared" si="3"/>
        <v>21</v>
      </c>
      <c r="C161" s="444" t="s">
        <v>1063</v>
      </c>
      <c r="D161" s="951"/>
      <c r="E161" s="464" t="s">
        <v>1485</v>
      </c>
      <c r="F161" s="364" t="s">
        <v>1104</v>
      </c>
      <c r="G161" s="309"/>
      <c r="H161" s="457"/>
      <c r="I161" s="457"/>
    </row>
    <row r="162" spans="1:9" ht="18" customHeight="1">
      <c r="A162" s="45"/>
      <c r="B162" s="363">
        <f t="shared" si="3"/>
        <v>22</v>
      </c>
      <c r="C162" s="444" t="s">
        <v>1064</v>
      </c>
      <c r="D162" s="951"/>
      <c r="E162" s="464" t="s">
        <v>1505</v>
      </c>
      <c r="F162" s="364" t="s">
        <v>1296</v>
      </c>
      <c r="G162" s="309"/>
      <c r="H162" s="457"/>
      <c r="I162" s="457"/>
    </row>
    <row r="163" spans="1:9" ht="18" customHeight="1">
      <c r="A163" s="45"/>
      <c r="B163" s="363">
        <f t="shared" si="3"/>
        <v>23</v>
      </c>
      <c r="C163" s="444" t="s">
        <v>1089</v>
      </c>
      <c r="D163" s="951"/>
      <c r="E163" s="464" t="s">
        <v>610</v>
      </c>
      <c r="F163" s="364" t="s">
        <v>610</v>
      </c>
      <c r="G163" s="309"/>
      <c r="H163" s="457"/>
      <c r="I163" s="457"/>
    </row>
    <row r="164" spans="1:9" ht="18" customHeight="1">
      <c r="A164" s="45"/>
      <c r="B164" s="363">
        <f t="shared" si="3"/>
        <v>24</v>
      </c>
      <c r="C164" s="444" t="s">
        <v>1088</v>
      </c>
      <c r="D164" s="951"/>
      <c r="E164" s="464" t="s">
        <v>610</v>
      </c>
      <c r="F164" s="364" t="s">
        <v>610</v>
      </c>
      <c r="G164" s="309"/>
      <c r="H164" s="457"/>
      <c r="I164" s="457"/>
    </row>
    <row r="165" spans="1:9" ht="18" customHeight="1">
      <c r="A165" s="45"/>
      <c r="B165" s="363">
        <f t="shared" si="3"/>
        <v>25</v>
      </c>
      <c r="C165" s="444" t="s">
        <v>1090</v>
      </c>
      <c r="D165" s="951"/>
      <c r="E165" s="464" t="s">
        <v>1132</v>
      </c>
      <c r="F165" s="445" t="s">
        <v>1126</v>
      </c>
      <c r="G165" s="309"/>
      <c r="H165" s="457"/>
      <c r="I165" s="457"/>
    </row>
    <row r="166" spans="1:9" ht="18" customHeight="1">
      <c r="A166" s="45"/>
      <c r="B166" s="363">
        <f t="shared" si="3"/>
        <v>26</v>
      </c>
      <c r="C166" s="444" t="s">
        <v>1091</v>
      </c>
      <c r="D166" s="951"/>
      <c r="E166" s="464" t="s">
        <v>1133</v>
      </c>
      <c r="F166" s="445" t="s">
        <v>1309</v>
      </c>
      <c r="G166" s="309"/>
      <c r="H166" s="457"/>
      <c r="I166" s="457"/>
    </row>
    <row r="167" spans="1:9" ht="18" customHeight="1">
      <c r="A167" s="45"/>
      <c r="B167" s="363">
        <f t="shared" si="3"/>
        <v>27</v>
      </c>
      <c r="C167" s="444" t="s">
        <v>1315</v>
      </c>
      <c r="D167" s="951"/>
      <c r="E167" s="456" t="s">
        <v>1134</v>
      </c>
      <c r="F167" s="364" t="s">
        <v>1219</v>
      </c>
      <c r="G167" s="309"/>
      <c r="H167" s="457"/>
      <c r="I167" s="457"/>
    </row>
    <row r="168" spans="1:9" ht="18" customHeight="1">
      <c r="A168" s="45"/>
      <c r="B168" s="363">
        <f t="shared" si="3"/>
        <v>28</v>
      </c>
      <c r="C168" s="444" t="s">
        <v>1316</v>
      </c>
      <c r="D168" s="951"/>
      <c r="E168" s="456" t="s">
        <v>1135</v>
      </c>
      <c r="F168" s="364" t="s">
        <v>1310</v>
      </c>
      <c r="G168" s="309"/>
      <c r="H168" s="457"/>
      <c r="I168" s="457"/>
    </row>
    <row r="169" spans="1:9" ht="18" customHeight="1">
      <c r="A169" s="45"/>
      <c r="B169" s="363">
        <f t="shared" si="3"/>
        <v>29</v>
      </c>
      <c r="C169" s="444" t="s">
        <v>1317</v>
      </c>
      <c r="D169" s="951"/>
      <c r="E169" s="456" t="s">
        <v>1367</v>
      </c>
      <c r="F169" s="364" t="s">
        <v>1220</v>
      </c>
      <c r="G169" s="309"/>
      <c r="H169" s="457"/>
      <c r="I169" s="457"/>
    </row>
    <row r="170" spans="1:9" ht="18" customHeight="1">
      <c r="A170" s="45"/>
      <c r="B170" s="363">
        <f t="shared" si="3"/>
        <v>30</v>
      </c>
      <c r="C170" s="444" t="s">
        <v>1318</v>
      </c>
      <c r="D170" s="951"/>
      <c r="E170" s="456" t="s">
        <v>1368</v>
      </c>
      <c r="F170" s="364" t="s">
        <v>1311</v>
      </c>
      <c r="G170" s="309"/>
      <c r="H170" s="457"/>
      <c r="I170" s="457"/>
    </row>
    <row r="171" spans="1:9" ht="18" customHeight="1">
      <c r="A171" s="45"/>
      <c r="B171" s="363">
        <f t="shared" si="3"/>
        <v>31</v>
      </c>
      <c r="C171" s="444" t="s">
        <v>1092</v>
      </c>
      <c r="D171" s="951"/>
      <c r="E171" s="464" t="s">
        <v>1424</v>
      </c>
      <c r="F171" s="364" t="s">
        <v>1128</v>
      </c>
      <c r="G171" s="309"/>
      <c r="H171" s="457"/>
      <c r="I171" s="457"/>
    </row>
    <row r="172" spans="1:9" ht="18" customHeight="1">
      <c r="A172" s="45"/>
      <c r="B172" s="363">
        <f t="shared" si="3"/>
        <v>32</v>
      </c>
      <c r="C172" s="444" t="s">
        <v>1093</v>
      </c>
      <c r="D172" s="951"/>
      <c r="E172" s="464" t="s">
        <v>1423</v>
      </c>
      <c r="F172" s="364" t="s">
        <v>1312</v>
      </c>
      <c r="G172" s="309"/>
      <c r="H172" s="457"/>
      <c r="I172" s="457"/>
    </row>
    <row r="173" spans="1:9" ht="18" customHeight="1">
      <c r="A173" s="45"/>
      <c r="B173" s="363">
        <f t="shared" si="3"/>
        <v>33</v>
      </c>
      <c r="C173" s="444" t="s">
        <v>1369</v>
      </c>
      <c r="D173" s="951"/>
      <c r="E173" s="456" t="s">
        <v>1440</v>
      </c>
      <c r="F173" s="364" t="s">
        <v>1129</v>
      </c>
      <c r="G173" s="309"/>
      <c r="H173" s="457"/>
      <c r="I173" s="457"/>
    </row>
    <row r="174" spans="1:9" ht="18" customHeight="1">
      <c r="A174" s="45"/>
      <c r="B174" s="363">
        <f t="shared" si="3"/>
        <v>34</v>
      </c>
      <c r="C174" s="444" t="s">
        <v>1370</v>
      </c>
      <c r="D174" s="951"/>
      <c r="E174" s="456" t="s">
        <v>1441</v>
      </c>
      <c r="F174" s="364" t="s">
        <v>1313</v>
      </c>
      <c r="G174" s="309"/>
      <c r="H174" s="457"/>
      <c r="I174" s="457"/>
    </row>
    <row r="175" spans="1:9" ht="18" customHeight="1">
      <c r="A175" s="45"/>
      <c r="B175" s="363">
        <f t="shared" si="3"/>
        <v>35</v>
      </c>
      <c r="C175" s="444" t="s">
        <v>1371</v>
      </c>
      <c r="D175" s="951"/>
      <c r="E175" s="456" t="s">
        <v>1221</v>
      </c>
      <c r="F175" s="364" t="s">
        <v>1130</v>
      </c>
      <c r="G175" s="309"/>
      <c r="H175" s="457"/>
      <c r="I175" s="457"/>
    </row>
    <row r="176" spans="1:9" ht="18" customHeight="1">
      <c r="A176" s="45"/>
      <c r="B176" s="363">
        <f t="shared" si="3"/>
        <v>36</v>
      </c>
      <c r="C176" s="444" t="s">
        <v>1372</v>
      </c>
      <c r="D176" s="951"/>
      <c r="E176" s="456" t="s">
        <v>1222</v>
      </c>
      <c r="F176" s="364" t="s">
        <v>1314</v>
      </c>
      <c r="G176" s="309"/>
      <c r="H176" s="457"/>
      <c r="I176" s="457"/>
    </row>
    <row r="177" spans="1:9" ht="18" customHeight="1">
      <c r="A177" s="45"/>
      <c r="B177" s="363">
        <f t="shared" si="3"/>
        <v>37</v>
      </c>
      <c r="C177" s="444" t="s">
        <v>1063</v>
      </c>
      <c r="D177" s="951"/>
      <c r="E177" s="456" t="s">
        <v>1425</v>
      </c>
      <c r="F177" s="364" t="s">
        <v>1131</v>
      </c>
      <c r="G177" s="309"/>
      <c r="H177" s="457"/>
      <c r="I177" s="457"/>
    </row>
    <row r="178" spans="1:9" ht="18" customHeight="1">
      <c r="A178" s="45"/>
      <c r="B178" s="363">
        <f t="shared" si="3"/>
        <v>38</v>
      </c>
      <c r="C178" s="444" t="s">
        <v>1064</v>
      </c>
      <c r="D178" s="951"/>
      <c r="E178" s="456" t="s">
        <v>1426</v>
      </c>
      <c r="F178" s="364" t="s">
        <v>1308</v>
      </c>
      <c r="G178" s="309"/>
      <c r="H178" s="457"/>
      <c r="I178" s="457"/>
    </row>
    <row r="179" spans="1:9" ht="18" customHeight="1">
      <c r="A179" s="45"/>
      <c r="B179" s="363">
        <f t="shared" si="3"/>
        <v>39</v>
      </c>
      <c r="C179" s="444" t="s">
        <v>1105</v>
      </c>
      <c r="D179" s="951"/>
      <c r="E179" s="911" t="s">
        <v>1150</v>
      </c>
      <c r="F179" s="364" t="s">
        <v>1168</v>
      </c>
      <c r="G179" s="309"/>
      <c r="H179" s="457"/>
      <c r="I179" s="457"/>
    </row>
    <row r="180" spans="1:9" ht="18" customHeight="1">
      <c r="A180" s="45"/>
      <c r="B180" s="363">
        <f t="shared" si="3"/>
        <v>40</v>
      </c>
      <c r="C180" s="444" t="s">
        <v>1116</v>
      </c>
      <c r="D180" s="951"/>
      <c r="E180" s="911" t="s">
        <v>1154</v>
      </c>
      <c r="F180" s="364" t="s">
        <v>1169</v>
      </c>
      <c r="G180" s="309"/>
      <c r="H180" s="457"/>
      <c r="I180" s="457"/>
    </row>
    <row r="181" spans="1:9" ht="18" customHeight="1">
      <c r="A181" s="45"/>
      <c r="B181" s="363">
        <f t="shared" si="3"/>
        <v>41</v>
      </c>
      <c r="C181" s="444" t="s">
        <v>1106</v>
      </c>
      <c r="D181" s="951"/>
      <c r="E181" s="911" t="s">
        <v>1151</v>
      </c>
      <c r="F181" s="364" t="s">
        <v>1170</v>
      </c>
      <c r="G181" s="309"/>
      <c r="H181" s="457"/>
      <c r="I181" s="457"/>
    </row>
    <row r="182" spans="1:9" ht="18" customHeight="1">
      <c r="A182" s="45"/>
      <c r="B182" s="363">
        <f t="shared" si="3"/>
        <v>42</v>
      </c>
      <c r="C182" s="444" t="s">
        <v>1107</v>
      </c>
      <c r="D182" s="951"/>
      <c r="E182" s="911" t="s">
        <v>1152</v>
      </c>
      <c r="F182" s="364" t="s">
        <v>1171</v>
      </c>
      <c r="G182" s="309"/>
      <c r="H182" s="457"/>
      <c r="I182" s="457"/>
    </row>
    <row r="183" spans="1:9" ht="18" customHeight="1">
      <c r="A183" s="45"/>
      <c r="B183" s="363">
        <f t="shared" si="3"/>
        <v>43</v>
      </c>
      <c r="C183" s="444" t="s">
        <v>1108</v>
      </c>
      <c r="D183" s="951"/>
      <c r="E183" s="911" t="s">
        <v>1155</v>
      </c>
      <c r="F183" s="364" t="s">
        <v>1172</v>
      </c>
      <c r="G183" s="309"/>
      <c r="H183" s="457"/>
      <c r="I183" s="457"/>
    </row>
    <row r="184" spans="1:9" ht="18" customHeight="1">
      <c r="A184" s="45"/>
      <c r="B184" s="363">
        <f t="shared" si="3"/>
        <v>44</v>
      </c>
      <c r="C184" s="444" t="s">
        <v>1109</v>
      </c>
      <c r="D184" s="951"/>
      <c r="E184" s="911" t="s">
        <v>1153</v>
      </c>
      <c r="F184" s="364" t="s">
        <v>1173</v>
      </c>
      <c r="G184" s="309"/>
      <c r="H184" s="457"/>
      <c r="I184" s="457"/>
    </row>
    <row r="185" spans="1:9" ht="18" customHeight="1">
      <c r="A185" s="45"/>
      <c r="B185" s="363">
        <f t="shared" si="3"/>
        <v>45</v>
      </c>
      <c r="C185" s="444" t="s">
        <v>1110</v>
      </c>
      <c r="D185" s="951"/>
      <c r="E185" s="911" t="s">
        <v>1156</v>
      </c>
      <c r="F185" s="364" t="s">
        <v>1174</v>
      </c>
      <c r="G185" s="309"/>
      <c r="H185" s="457"/>
      <c r="I185" s="457"/>
    </row>
    <row r="186" spans="1:9" ht="18" customHeight="1">
      <c r="A186" s="45"/>
      <c r="B186" s="363">
        <f t="shared" si="3"/>
        <v>46</v>
      </c>
      <c r="C186" s="444" t="s">
        <v>1111</v>
      </c>
      <c r="D186" s="951"/>
      <c r="E186" s="911" t="s">
        <v>1157</v>
      </c>
      <c r="F186" s="364" t="s">
        <v>1175</v>
      </c>
      <c r="G186" s="309"/>
      <c r="H186" s="457"/>
      <c r="I186" s="457"/>
    </row>
    <row r="187" spans="1:9" ht="18" customHeight="1">
      <c r="A187" s="45"/>
      <c r="B187" s="363">
        <f t="shared" si="3"/>
        <v>47</v>
      </c>
      <c r="C187" s="444" t="s">
        <v>1112</v>
      </c>
      <c r="D187" s="951"/>
      <c r="E187" s="911" t="s">
        <v>1158</v>
      </c>
      <c r="F187" s="364" t="s">
        <v>1176</v>
      </c>
      <c r="G187" s="309"/>
      <c r="H187" s="457"/>
      <c r="I187" s="457"/>
    </row>
    <row r="188" spans="1:9" ht="18" customHeight="1">
      <c r="A188" s="45"/>
      <c r="B188" s="363">
        <f t="shared" si="3"/>
        <v>48</v>
      </c>
      <c r="C188" s="444" t="s">
        <v>1113</v>
      </c>
      <c r="D188" s="951"/>
      <c r="E188" s="911" t="s">
        <v>1159</v>
      </c>
      <c r="F188" s="364" t="s">
        <v>1177</v>
      </c>
      <c r="G188" s="309"/>
      <c r="H188" s="457"/>
      <c r="I188" s="457"/>
    </row>
    <row r="189" spans="1:9" ht="18" customHeight="1">
      <c r="A189" s="45"/>
      <c r="B189" s="363">
        <f t="shared" si="3"/>
        <v>49</v>
      </c>
      <c r="C189" s="444" t="s">
        <v>1114</v>
      </c>
      <c r="D189" s="951"/>
      <c r="E189" s="911" t="s">
        <v>1160</v>
      </c>
      <c r="F189" s="364" t="s">
        <v>1178</v>
      </c>
      <c r="G189" s="309"/>
      <c r="H189" s="457"/>
      <c r="I189" s="457"/>
    </row>
    <row r="190" spans="1:9" ht="18" customHeight="1">
      <c r="A190" s="45"/>
      <c r="B190" s="363">
        <f t="shared" si="3"/>
        <v>50</v>
      </c>
      <c r="C190" s="444" t="s">
        <v>1115</v>
      </c>
      <c r="D190" s="951"/>
      <c r="E190" s="911" t="s">
        <v>1161</v>
      </c>
      <c r="F190" s="364" t="s">
        <v>1117</v>
      </c>
      <c r="G190" s="309"/>
      <c r="H190" s="457"/>
      <c r="I190" s="457"/>
    </row>
    <row r="191" spans="1:9" ht="18" customHeight="1">
      <c r="A191" s="45"/>
      <c r="B191" s="363">
        <f t="shared" si="3"/>
        <v>51</v>
      </c>
      <c r="C191" s="444" t="s">
        <v>1139</v>
      </c>
      <c r="D191" s="951"/>
      <c r="E191" s="911" t="s">
        <v>1162</v>
      </c>
      <c r="F191" s="364" t="s">
        <v>1179</v>
      </c>
      <c r="G191" s="309"/>
      <c r="H191" s="457"/>
      <c r="I191" s="457"/>
    </row>
    <row r="192" spans="1:9" ht="18" customHeight="1">
      <c r="A192" s="45"/>
      <c r="B192" s="363">
        <f t="shared" si="3"/>
        <v>52</v>
      </c>
      <c r="C192" s="444" t="s">
        <v>1140</v>
      </c>
      <c r="D192" s="951"/>
      <c r="E192" s="911" t="s">
        <v>1163</v>
      </c>
      <c r="F192" s="364" t="s">
        <v>1180</v>
      </c>
      <c r="G192" s="309"/>
      <c r="H192" s="457"/>
      <c r="I192" s="457"/>
    </row>
    <row r="193" spans="1:9" ht="18" customHeight="1">
      <c r="A193" s="45"/>
      <c r="B193" s="363">
        <f t="shared" si="3"/>
        <v>53</v>
      </c>
      <c r="C193" s="444" t="s">
        <v>1143</v>
      </c>
      <c r="D193" s="951"/>
      <c r="E193" s="911" t="s">
        <v>1166</v>
      </c>
      <c r="F193" s="445" t="s">
        <v>1181</v>
      </c>
      <c r="G193" s="309"/>
      <c r="H193" s="457"/>
      <c r="I193" s="457"/>
    </row>
    <row r="194" spans="1:9" ht="18" customHeight="1">
      <c r="A194" s="45"/>
      <c r="B194" s="363">
        <f t="shared" si="3"/>
        <v>54</v>
      </c>
      <c r="C194" s="444" t="s">
        <v>1144</v>
      </c>
      <c r="D194" s="951"/>
      <c r="E194" s="911" t="s">
        <v>1167</v>
      </c>
      <c r="F194" s="445" t="s">
        <v>1182</v>
      </c>
      <c r="G194" s="309"/>
      <c r="H194" s="457"/>
      <c r="I194" s="457"/>
    </row>
    <row r="195" spans="1:9" ht="18" customHeight="1">
      <c r="A195" s="45"/>
      <c r="B195" s="363">
        <f t="shared" si="3"/>
        <v>55</v>
      </c>
      <c r="C195" s="444" t="s">
        <v>1141</v>
      </c>
      <c r="D195" s="951"/>
      <c r="E195" s="911" t="s">
        <v>1164</v>
      </c>
      <c r="F195" s="445" t="s">
        <v>1183</v>
      </c>
      <c r="G195" s="309"/>
      <c r="H195" s="457"/>
      <c r="I195" s="457"/>
    </row>
    <row r="196" spans="1:9" ht="18" customHeight="1">
      <c r="A196" s="45"/>
      <c r="B196" s="363">
        <f t="shared" si="3"/>
        <v>56</v>
      </c>
      <c r="C196" s="444" t="s">
        <v>1142</v>
      </c>
      <c r="D196" s="951"/>
      <c r="E196" s="911" t="s">
        <v>1165</v>
      </c>
      <c r="F196" s="445" t="s">
        <v>1184</v>
      </c>
      <c r="G196" s="309"/>
      <c r="H196" s="457"/>
      <c r="I196" s="457"/>
    </row>
    <row r="197" spans="1:9" ht="18" customHeight="1">
      <c r="A197" s="45"/>
      <c r="B197" s="363">
        <f t="shared" si="3"/>
        <v>57</v>
      </c>
      <c r="C197" s="444" t="s">
        <v>1186</v>
      </c>
      <c r="D197" s="951"/>
      <c r="E197" s="911" t="s">
        <v>1187</v>
      </c>
      <c r="F197" s="445" t="s">
        <v>1188</v>
      </c>
      <c r="G197" s="309"/>
      <c r="H197" s="457"/>
      <c r="I197" s="457"/>
    </row>
    <row r="198" spans="1:9" ht="18" customHeight="1">
      <c r="A198" s="45"/>
      <c r="B198" s="363">
        <f t="shared" si="3"/>
        <v>58</v>
      </c>
      <c r="C198" s="444" t="s">
        <v>1189</v>
      </c>
      <c r="D198" s="951"/>
      <c r="E198" s="911" t="s">
        <v>1191</v>
      </c>
      <c r="F198" s="445" t="s">
        <v>1190</v>
      </c>
      <c r="G198" s="309"/>
      <c r="H198" s="457"/>
      <c r="I198" s="457"/>
    </row>
    <row r="199" spans="1:9" ht="18" customHeight="1">
      <c r="A199" s="45"/>
      <c r="B199" s="363">
        <f t="shared" si="3"/>
        <v>59</v>
      </c>
      <c r="C199" s="444" t="s">
        <v>1105</v>
      </c>
      <c r="D199" s="951"/>
      <c r="E199" s="456" t="s">
        <v>1373</v>
      </c>
      <c r="F199" s="364" t="s">
        <v>1192</v>
      </c>
      <c r="G199" s="309"/>
      <c r="H199" s="457"/>
      <c r="I199" s="457"/>
    </row>
    <row r="200" spans="1:9" ht="18" customHeight="1">
      <c r="A200" s="45"/>
      <c r="B200" s="363">
        <f t="shared" si="3"/>
        <v>60</v>
      </c>
      <c r="C200" s="444" t="s">
        <v>1105</v>
      </c>
      <c r="D200" s="951"/>
      <c r="E200" s="456" t="s">
        <v>1374</v>
      </c>
      <c r="F200" s="364" t="s">
        <v>1319</v>
      </c>
      <c r="G200" s="309"/>
      <c r="H200" s="457"/>
      <c r="I200" s="457"/>
    </row>
    <row r="201" spans="1:9" ht="18" customHeight="1">
      <c r="A201" s="45"/>
      <c r="B201" s="363">
        <f t="shared" si="3"/>
        <v>61</v>
      </c>
      <c r="C201" s="444" t="s">
        <v>1116</v>
      </c>
      <c r="D201" s="951"/>
      <c r="E201" s="456" t="s">
        <v>1376</v>
      </c>
      <c r="F201" s="364" t="s">
        <v>1193</v>
      </c>
      <c r="G201" s="309"/>
      <c r="H201" s="457"/>
      <c r="I201" s="457"/>
    </row>
    <row r="202" spans="1:9" ht="18" customHeight="1">
      <c r="A202" s="45"/>
      <c r="B202" s="363">
        <f t="shared" si="3"/>
        <v>62</v>
      </c>
      <c r="C202" s="444" t="s">
        <v>1116</v>
      </c>
      <c r="D202" s="951"/>
      <c r="E202" s="456" t="s">
        <v>1375</v>
      </c>
      <c r="F202" s="364" t="s">
        <v>1321</v>
      </c>
      <c r="G202" s="309"/>
      <c r="H202" s="457"/>
      <c r="I202" s="457"/>
    </row>
    <row r="203" spans="1:9" ht="18" customHeight="1">
      <c r="A203" s="45"/>
      <c r="B203" s="363">
        <f t="shared" si="3"/>
        <v>63</v>
      </c>
      <c r="C203" s="444" t="s">
        <v>1106</v>
      </c>
      <c r="D203" s="951"/>
      <c r="E203" s="456" t="s">
        <v>1377</v>
      </c>
      <c r="F203" s="445" t="s">
        <v>1194</v>
      </c>
      <c r="G203" s="309"/>
      <c r="H203" s="457"/>
      <c r="I203" s="457"/>
    </row>
    <row r="204" spans="1:9" ht="18" customHeight="1">
      <c r="A204" s="45"/>
      <c r="B204" s="363">
        <f t="shared" si="3"/>
        <v>64</v>
      </c>
      <c r="C204" s="444" t="s">
        <v>1106</v>
      </c>
      <c r="D204" s="951"/>
      <c r="E204" s="456" t="s">
        <v>1378</v>
      </c>
      <c r="F204" s="445" t="s">
        <v>1322</v>
      </c>
      <c r="G204" s="309"/>
      <c r="H204" s="457"/>
      <c r="I204" s="457"/>
    </row>
    <row r="205" spans="1:9" ht="18" customHeight="1">
      <c r="A205" s="45"/>
      <c r="B205" s="363">
        <f t="shared" si="3"/>
        <v>65</v>
      </c>
      <c r="C205" s="444" t="s">
        <v>1107</v>
      </c>
      <c r="D205" s="951"/>
      <c r="E205" s="456" t="s">
        <v>1379</v>
      </c>
      <c r="F205" s="445" t="s">
        <v>1195</v>
      </c>
      <c r="G205" s="309"/>
      <c r="H205" s="457"/>
      <c r="I205" s="457"/>
    </row>
    <row r="206" spans="1:9" ht="18" customHeight="1">
      <c r="A206" s="45"/>
      <c r="B206" s="363">
        <f aca="true" t="shared" si="4" ref="B206:B273">+B205+1</f>
        <v>66</v>
      </c>
      <c r="C206" s="444" t="s">
        <v>1107</v>
      </c>
      <c r="D206" s="951"/>
      <c r="E206" s="456" t="s">
        <v>1380</v>
      </c>
      <c r="F206" s="445" t="s">
        <v>1323</v>
      </c>
      <c r="G206" s="309"/>
      <c r="H206" s="457"/>
      <c r="I206" s="457"/>
    </row>
    <row r="207" spans="1:9" ht="18" customHeight="1">
      <c r="A207" s="45"/>
      <c r="B207" s="363">
        <f t="shared" si="4"/>
        <v>67</v>
      </c>
      <c r="C207" s="444" t="s">
        <v>1108</v>
      </c>
      <c r="D207" s="951"/>
      <c r="E207" s="464" t="s">
        <v>1381</v>
      </c>
      <c r="F207" s="445" t="s">
        <v>1196</v>
      </c>
      <c r="G207" s="309"/>
      <c r="H207" s="457"/>
      <c r="I207" s="457"/>
    </row>
    <row r="208" spans="1:9" ht="18" customHeight="1">
      <c r="A208" s="45"/>
      <c r="B208" s="363">
        <f t="shared" si="4"/>
        <v>68</v>
      </c>
      <c r="C208" s="444" t="s">
        <v>1108</v>
      </c>
      <c r="D208" s="951"/>
      <c r="E208" s="456" t="s">
        <v>1382</v>
      </c>
      <c r="F208" s="445" t="s">
        <v>1324</v>
      </c>
      <c r="G208" s="309"/>
      <c r="H208" s="457"/>
      <c r="I208" s="457"/>
    </row>
    <row r="209" spans="1:9" ht="18" customHeight="1">
      <c r="A209" s="45"/>
      <c r="B209" s="363">
        <f t="shared" si="4"/>
        <v>69</v>
      </c>
      <c r="C209" s="444" t="s">
        <v>1109</v>
      </c>
      <c r="D209" s="951"/>
      <c r="E209" s="456" t="s">
        <v>1383</v>
      </c>
      <c r="F209" s="445" t="s">
        <v>1197</v>
      </c>
      <c r="G209" s="309"/>
      <c r="H209" s="457"/>
      <c r="I209" s="457"/>
    </row>
    <row r="210" spans="1:9" ht="18" customHeight="1">
      <c r="A210" s="45"/>
      <c r="B210" s="363">
        <f t="shared" si="4"/>
        <v>70</v>
      </c>
      <c r="C210" s="444" t="s">
        <v>1109</v>
      </c>
      <c r="D210" s="951"/>
      <c r="E210" s="456" t="s">
        <v>1384</v>
      </c>
      <c r="F210" s="445" t="s">
        <v>1325</v>
      </c>
      <c r="G210" s="309"/>
      <c r="H210" s="457"/>
      <c r="I210" s="457"/>
    </row>
    <row r="211" spans="1:9" ht="18" customHeight="1">
      <c r="A211" s="45"/>
      <c r="B211" s="363">
        <f t="shared" si="4"/>
        <v>71</v>
      </c>
      <c r="C211" s="444" t="s">
        <v>1110</v>
      </c>
      <c r="D211" s="951"/>
      <c r="E211" s="456" t="s">
        <v>1385</v>
      </c>
      <c r="F211" s="445" t="s">
        <v>1198</v>
      </c>
      <c r="G211" s="309"/>
      <c r="H211" s="457"/>
      <c r="I211" s="457"/>
    </row>
    <row r="212" spans="1:9" ht="18" customHeight="1">
      <c r="A212" s="45"/>
      <c r="B212" s="363">
        <f t="shared" si="4"/>
        <v>72</v>
      </c>
      <c r="C212" s="444" t="s">
        <v>1110</v>
      </c>
      <c r="D212" s="951"/>
      <c r="E212" s="456" t="s">
        <v>1386</v>
      </c>
      <c r="F212" s="445" t="s">
        <v>1326</v>
      </c>
      <c r="G212" s="309"/>
      <c r="H212" s="457"/>
      <c r="I212" s="457"/>
    </row>
    <row r="213" spans="1:9" ht="18" customHeight="1">
      <c r="A213" s="45"/>
      <c r="B213" s="363">
        <f t="shared" si="4"/>
        <v>73</v>
      </c>
      <c r="C213" s="444" t="s">
        <v>1111</v>
      </c>
      <c r="D213" s="951"/>
      <c r="E213" s="456" t="s">
        <v>1387</v>
      </c>
      <c r="F213" s="445" t="s">
        <v>1199</v>
      </c>
      <c r="G213" s="309"/>
      <c r="H213" s="457"/>
      <c r="I213" s="457"/>
    </row>
    <row r="214" spans="1:9" ht="18" customHeight="1">
      <c r="A214" s="45"/>
      <c r="B214" s="363">
        <f t="shared" si="4"/>
        <v>74</v>
      </c>
      <c r="C214" s="444" t="s">
        <v>1111</v>
      </c>
      <c r="D214" s="951"/>
      <c r="E214" s="456" t="s">
        <v>1388</v>
      </c>
      <c r="F214" s="445" t="s">
        <v>1327</v>
      </c>
      <c r="G214" s="309"/>
      <c r="H214" s="457"/>
      <c r="I214" s="457"/>
    </row>
    <row r="215" spans="1:9" ht="18" customHeight="1">
      <c r="A215" s="45"/>
      <c r="B215" s="363">
        <f t="shared" si="4"/>
        <v>75</v>
      </c>
      <c r="C215" s="444" t="s">
        <v>1112</v>
      </c>
      <c r="D215" s="951"/>
      <c r="E215" s="456" t="s">
        <v>1389</v>
      </c>
      <c r="F215" s="445" t="s">
        <v>1200</v>
      </c>
      <c r="G215" s="309"/>
      <c r="H215" s="457"/>
      <c r="I215" s="457"/>
    </row>
    <row r="216" spans="1:9" ht="18" customHeight="1">
      <c r="A216" s="45"/>
      <c r="B216" s="363">
        <f t="shared" si="4"/>
        <v>76</v>
      </c>
      <c r="C216" s="444" t="s">
        <v>1112</v>
      </c>
      <c r="D216" s="951"/>
      <c r="E216" s="456" t="s">
        <v>1390</v>
      </c>
      <c r="F216" s="445" t="s">
        <v>1328</v>
      </c>
      <c r="G216" s="309"/>
      <c r="H216" s="457"/>
      <c r="I216" s="457"/>
    </row>
    <row r="217" spans="1:9" ht="18" customHeight="1">
      <c r="A217" s="45"/>
      <c r="B217" s="363">
        <f t="shared" si="4"/>
        <v>77</v>
      </c>
      <c r="C217" s="444" t="s">
        <v>1113</v>
      </c>
      <c r="D217" s="951"/>
      <c r="E217" s="456" t="s">
        <v>1391</v>
      </c>
      <c r="F217" s="445" t="s">
        <v>1201</v>
      </c>
      <c r="G217" s="309"/>
      <c r="H217" s="457"/>
      <c r="I217" s="457"/>
    </row>
    <row r="218" spans="1:9" ht="18" customHeight="1">
      <c r="A218" s="45"/>
      <c r="B218" s="363">
        <f t="shared" si="4"/>
        <v>78</v>
      </c>
      <c r="C218" s="444" t="s">
        <v>1113</v>
      </c>
      <c r="D218" s="951"/>
      <c r="E218" s="456" t="s">
        <v>1392</v>
      </c>
      <c r="F218" s="445" t="s">
        <v>1329</v>
      </c>
      <c r="G218" s="309"/>
      <c r="H218" s="457"/>
      <c r="I218" s="457"/>
    </row>
    <row r="219" spans="1:9" ht="18" customHeight="1">
      <c r="A219" s="45"/>
      <c r="B219" s="363">
        <f t="shared" si="4"/>
        <v>79</v>
      </c>
      <c r="C219" s="444" t="s">
        <v>1114</v>
      </c>
      <c r="D219" s="951"/>
      <c r="E219" s="456" t="s">
        <v>1393</v>
      </c>
      <c r="F219" s="445" t="s">
        <v>1202</v>
      </c>
      <c r="G219" s="309"/>
      <c r="H219" s="457"/>
      <c r="I219" s="457"/>
    </row>
    <row r="220" spans="1:9" ht="18" customHeight="1">
      <c r="A220" s="45"/>
      <c r="B220" s="363">
        <f t="shared" si="4"/>
        <v>80</v>
      </c>
      <c r="C220" s="444" t="s">
        <v>1114</v>
      </c>
      <c r="D220" s="951"/>
      <c r="E220" s="456" t="s">
        <v>1394</v>
      </c>
      <c r="F220" s="445" t="s">
        <v>1330</v>
      </c>
      <c r="G220" s="309"/>
      <c r="H220" s="457"/>
      <c r="I220" s="457"/>
    </row>
    <row r="221" spans="1:9" ht="18" customHeight="1">
      <c r="A221" s="45"/>
      <c r="B221" s="363">
        <f t="shared" si="4"/>
        <v>81</v>
      </c>
      <c r="C221" s="444" t="s">
        <v>1115</v>
      </c>
      <c r="D221" s="951"/>
      <c r="E221" s="456" t="s">
        <v>1395</v>
      </c>
      <c r="F221" s="445" t="s">
        <v>1136</v>
      </c>
      <c r="G221" s="309"/>
      <c r="H221" s="457"/>
      <c r="I221" s="457"/>
    </row>
    <row r="222" spans="1:9" ht="18" customHeight="1">
      <c r="A222" s="45"/>
      <c r="B222" s="363">
        <f t="shared" si="4"/>
        <v>82</v>
      </c>
      <c r="C222" s="444" t="s">
        <v>1115</v>
      </c>
      <c r="D222" s="951"/>
      <c r="E222" s="456" t="s">
        <v>1396</v>
      </c>
      <c r="F222" s="445" t="s">
        <v>1331</v>
      </c>
      <c r="G222" s="309"/>
      <c r="H222" s="457"/>
      <c r="I222" s="457"/>
    </row>
    <row r="223" spans="1:9" ht="18" customHeight="1">
      <c r="A223" s="45"/>
      <c r="B223" s="363">
        <f t="shared" si="4"/>
        <v>83</v>
      </c>
      <c r="C223" s="444" t="s">
        <v>1147</v>
      </c>
      <c r="D223" s="951"/>
      <c r="E223" s="456" t="s">
        <v>1399</v>
      </c>
      <c r="F223" s="445" t="s">
        <v>1203</v>
      </c>
      <c r="G223" s="309"/>
      <c r="H223" s="457"/>
      <c r="I223" s="457"/>
    </row>
    <row r="224" spans="1:9" ht="18" customHeight="1">
      <c r="A224" s="45"/>
      <c r="B224" s="363">
        <f t="shared" si="4"/>
        <v>84</v>
      </c>
      <c r="C224" s="444" t="s">
        <v>1147</v>
      </c>
      <c r="D224" s="951"/>
      <c r="E224" s="456" t="s">
        <v>1400</v>
      </c>
      <c r="F224" s="445" t="s">
        <v>1332</v>
      </c>
      <c r="G224" s="309"/>
      <c r="H224" s="457"/>
      <c r="I224" s="457"/>
    </row>
    <row r="225" spans="1:9" ht="18" customHeight="1">
      <c r="A225" s="45"/>
      <c r="B225" s="363">
        <f t="shared" si="4"/>
        <v>85</v>
      </c>
      <c r="C225" s="444" t="s">
        <v>1116</v>
      </c>
      <c r="D225" s="951"/>
      <c r="E225" s="456" t="s">
        <v>1401</v>
      </c>
      <c r="F225" s="445" t="s">
        <v>1204</v>
      </c>
      <c r="G225" s="309"/>
      <c r="H225" s="457"/>
      <c r="I225" s="457"/>
    </row>
    <row r="226" spans="1:9" ht="18" customHeight="1">
      <c r="A226" s="45"/>
      <c r="B226" s="363">
        <f t="shared" si="4"/>
        <v>86</v>
      </c>
      <c r="C226" s="444" t="s">
        <v>1116</v>
      </c>
      <c r="D226" s="951"/>
      <c r="E226" s="456" t="s">
        <v>1402</v>
      </c>
      <c r="F226" s="445" t="s">
        <v>1333</v>
      </c>
      <c r="G226" s="309"/>
      <c r="H226" s="457"/>
      <c r="I226" s="457"/>
    </row>
    <row r="227" spans="1:9" ht="18" customHeight="1" thickBot="1">
      <c r="A227" s="45"/>
      <c r="B227" s="939">
        <f t="shared" si="4"/>
        <v>87</v>
      </c>
      <c r="C227" s="940" t="s">
        <v>1143</v>
      </c>
      <c r="D227" s="965"/>
      <c r="E227" s="546" t="s">
        <v>1403</v>
      </c>
      <c r="F227" s="938" t="s">
        <v>1205</v>
      </c>
      <c r="G227" s="309"/>
      <c r="H227" s="457"/>
      <c r="I227" s="457"/>
    </row>
    <row r="228" spans="1:9" ht="18" customHeight="1">
      <c r="A228" s="45"/>
      <c r="B228" s="895"/>
      <c r="C228" s="895"/>
      <c r="D228" s="955" t="s">
        <v>518</v>
      </c>
      <c r="E228" s="895"/>
      <c r="F228" s="895"/>
      <c r="G228" s="45"/>
      <c r="H228" s="457"/>
      <c r="I228" s="457"/>
    </row>
    <row r="229" spans="1:9" ht="18" customHeight="1">
      <c r="A229" s="45"/>
      <c r="B229" s="895"/>
      <c r="C229" s="895"/>
      <c r="D229" s="955" t="s">
        <v>1429</v>
      </c>
      <c r="E229" s="895"/>
      <c r="F229" s="895"/>
      <c r="G229" s="45"/>
      <c r="H229" s="457"/>
      <c r="I229" s="457"/>
    </row>
    <row r="230" spans="1:9" ht="18" customHeight="1">
      <c r="A230" s="45"/>
      <c r="B230" s="363">
        <f>+B227+1</f>
        <v>88</v>
      </c>
      <c r="C230" s="444" t="s">
        <v>1143</v>
      </c>
      <c r="D230" s="951"/>
      <c r="E230" s="456" t="s">
        <v>1404</v>
      </c>
      <c r="F230" s="445" t="s">
        <v>1334</v>
      </c>
      <c r="G230" s="309"/>
      <c r="H230" s="457"/>
      <c r="I230" s="457"/>
    </row>
    <row r="231" spans="1:9" ht="18" customHeight="1">
      <c r="A231" s="45"/>
      <c r="B231" s="363">
        <f t="shared" si="4"/>
        <v>89</v>
      </c>
      <c r="C231" s="444" t="s">
        <v>1144</v>
      </c>
      <c r="D231" s="951"/>
      <c r="E231" s="456" t="s">
        <v>1397</v>
      </c>
      <c r="F231" s="445" t="s">
        <v>1206</v>
      </c>
      <c r="G231" s="309"/>
      <c r="H231" s="457"/>
      <c r="I231" s="457"/>
    </row>
    <row r="232" spans="1:9" ht="18" customHeight="1">
      <c r="A232" s="45"/>
      <c r="B232" s="363">
        <f t="shared" si="4"/>
        <v>90</v>
      </c>
      <c r="C232" s="444" t="s">
        <v>1144</v>
      </c>
      <c r="D232" s="951"/>
      <c r="E232" s="456" t="s">
        <v>1398</v>
      </c>
      <c r="F232" s="445" t="s">
        <v>1335</v>
      </c>
      <c r="G232" s="309"/>
      <c r="H232" s="457"/>
      <c r="I232" s="457"/>
    </row>
    <row r="233" spans="1:9" ht="18" customHeight="1">
      <c r="A233" s="45"/>
      <c r="B233" s="363">
        <f t="shared" si="4"/>
        <v>91</v>
      </c>
      <c r="C233" s="444" t="s">
        <v>1141</v>
      </c>
      <c r="D233" s="951"/>
      <c r="E233" s="456" t="s">
        <v>1405</v>
      </c>
      <c r="F233" s="445" t="s">
        <v>1207</v>
      </c>
      <c r="G233" s="309"/>
      <c r="H233" s="457"/>
      <c r="I233" s="457"/>
    </row>
    <row r="234" spans="1:9" ht="18" customHeight="1">
      <c r="A234" s="45"/>
      <c r="B234" s="363">
        <f t="shared" si="4"/>
        <v>92</v>
      </c>
      <c r="C234" s="444" t="s">
        <v>1141</v>
      </c>
      <c r="D234" s="951"/>
      <c r="E234" s="456" t="s">
        <v>1406</v>
      </c>
      <c r="F234" s="445" t="s">
        <v>1336</v>
      </c>
      <c r="G234" s="309"/>
      <c r="H234" s="457"/>
      <c r="I234" s="457"/>
    </row>
    <row r="235" spans="1:9" ht="18" customHeight="1">
      <c r="A235" s="45"/>
      <c r="B235" s="363">
        <f t="shared" si="4"/>
        <v>93</v>
      </c>
      <c r="C235" s="444" t="s">
        <v>1142</v>
      </c>
      <c r="D235" s="951"/>
      <c r="E235" s="456" t="s">
        <v>1407</v>
      </c>
      <c r="F235" s="445" t="s">
        <v>1208</v>
      </c>
      <c r="G235" s="309"/>
      <c r="H235" s="457"/>
      <c r="I235" s="457"/>
    </row>
    <row r="236" spans="1:9" ht="18" customHeight="1">
      <c r="A236" s="45"/>
      <c r="B236" s="363">
        <f t="shared" si="4"/>
        <v>94</v>
      </c>
      <c r="C236" s="444" t="s">
        <v>1142</v>
      </c>
      <c r="D236" s="951"/>
      <c r="E236" s="456" t="s">
        <v>1408</v>
      </c>
      <c r="F236" s="445" t="s">
        <v>1337</v>
      </c>
      <c r="G236" s="309"/>
      <c r="H236" s="457"/>
      <c r="I236" s="457"/>
    </row>
    <row r="237" spans="1:9" ht="18" customHeight="1">
      <c r="A237" s="45"/>
      <c r="B237" s="363">
        <f t="shared" si="4"/>
        <v>95</v>
      </c>
      <c r="C237" s="444" t="s">
        <v>1209</v>
      </c>
      <c r="D237" s="952"/>
      <c r="E237" s="456" t="s">
        <v>1411</v>
      </c>
      <c r="F237" s="445" t="s">
        <v>1213</v>
      </c>
      <c r="G237" s="309"/>
      <c r="H237" s="457"/>
      <c r="I237" s="457"/>
    </row>
    <row r="238" spans="1:9" ht="18" customHeight="1">
      <c r="A238" s="45"/>
      <c r="B238" s="363">
        <f t="shared" si="4"/>
        <v>96</v>
      </c>
      <c r="C238" s="444" t="s">
        <v>1210</v>
      </c>
      <c r="D238" s="952"/>
      <c r="E238" s="464" t="s">
        <v>1412</v>
      </c>
      <c r="F238" s="445" t="s">
        <v>1338</v>
      </c>
      <c r="G238" s="309"/>
      <c r="H238" s="457"/>
      <c r="I238" s="457"/>
    </row>
    <row r="239" spans="1:9" ht="18" customHeight="1">
      <c r="A239" s="45"/>
      <c r="B239" s="363">
        <f t="shared" si="4"/>
        <v>97</v>
      </c>
      <c r="C239" s="444" t="s">
        <v>1211</v>
      </c>
      <c r="D239" s="952"/>
      <c r="E239" s="464" t="s">
        <v>1409</v>
      </c>
      <c r="F239" s="445" t="s">
        <v>1214</v>
      </c>
      <c r="G239" s="309"/>
      <c r="H239" s="457"/>
      <c r="I239" s="457"/>
    </row>
    <row r="240" spans="1:9" ht="18" customHeight="1">
      <c r="A240" s="45"/>
      <c r="B240" s="363">
        <f t="shared" si="4"/>
        <v>98</v>
      </c>
      <c r="C240" s="444" t="s">
        <v>1212</v>
      </c>
      <c r="D240" s="952"/>
      <c r="E240" s="464" t="s">
        <v>1410</v>
      </c>
      <c r="F240" s="445" t="s">
        <v>1320</v>
      </c>
      <c r="G240" s="309"/>
      <c r="H240" s="457"/>
      <c r="I240" s="457"/>
    </row>
    <row r="241" spans="1:9" ht="18" customHeight="1">
      <c r="A241" s="45"/>
      <c r="B241" s="363">
        <f t="shared" si="4"/>
        <v>99</v>
      </c>
      <c r="C241" s="444" t="s">
        <v>1121</v>
      </c>
      <c r="D241" s="952"/>
      <c r="E241" s="464" t="s">
        <v>1413</v>
      </c>
      <c r="F241" s="445" t="s">
        <v>1339</v>
      </c>
      <c r="G241" s="309"/>
      <c r="H241" s="457"/>
      <c r="I241" s="457"/>
    </row>
    <row r="242" spans="1:9" ht="18" customHeight="1">
      <c r="A242" s="45"/>
      <c r="B242" s="363">
        <f t="shared" si="4"/>
        <v>100</v>
      </c>
      <c r="C242" s="444" t="s">
        <v>1121</v>
      </c>
      <c r="D242" s="952"/>
      <c r="E242" s="464" t="s">
        <v>1414</v>
      </c>
      <c r="F242" s="445" t="s">
        <v>1340</v>
      </c>
      <c r="G242" s="309"/>
      <c r="H242" s="457"/>
      <c r="I242" s="457"/>
    </row>
    <row r="243" spans="1:9" ht="18" customHeight="1">
      <c r="A243" s="45"/>
      <c r="B243" s="363">
        <f t="shared" si="4"/>
        <v>101</v>
      </c>
      <c r="C243" s="444" t="s">
        <v>1209</v>
      </c>
      <c r="D243" s="952"/>
      <c r="E243" s="456" t="s">
        <v>1415</v>
      </c>
      <c r="F243" s="445" t="s">
        <v>1341</v>
      </c>
      <c r="G243" s="309"/>
      <c r="H243" s="457"/>
      <c r="I243" s="457"/>
    </row>
    <row r="244" spans="1:9" ht="18" customHeight="1">
      <c r="A244" s="45"/>
      <c r="B244" s="363">
        <f t="shared" si="4"/>
        <v>102</v>
      </c>
      <c r="C244" s="444" t="s">
        <v>1210</v>
      </c>
      <c r="D244" s="952"/>
      <c r="E244" s="464" t="s">
        <v>1416</v>
      </c>
      <c r="F244" s="445" t="s">
        <v>1342</v>
      </c>
      <c r="G244" s="309"/>
      <c r="H244" s="457"/>
      <c r="I244" s="457"/>
    </row>
    <row r="245" spans="1:9" ht="18" customHeight="1">
      <c r="A245" s="45"/>
      <c r="B245" s="363">
        <f t="shared" si="4"/>
        <v>103</v>
      </c>
      <c r="C245" s="444" t="s">
        <v>1122</v>
      </c>
      <c r="D245" s="952"/>
      <c r="E245" s="464" t="s">
        <v>1417</v>
      </c>
      <c r="F245" s="445" t="s">
        <v>1343</v>
      </c>
      <c r="G245" s="309"/>
      <c r="H245" s="457"/>
      <c r="I245" s="457"/>
    </row>
    <row r="246" spans="1:9" ht="18" customHeight="1">
      <c r="A246" s="45"/>
      <c r="B246" s="363">
        <f t="shared" si="4"/>
        <v>104</v>
      </c>
      <c r="C246" s="444" t="s">
        <v>1122</v>
      </c>
      <c r="D246" s="952"/>
      <c r="E246" s="464" t="s">
        <v>1418</v>
      </c>
      <c r="F246" s="445" t="s">
        <v>1344</v>
      </c>
      <c r="G246" s="309"/>
      <c r="H246" s="457"/>
      <c r="I246" s="457"/>
    </row>
    <row r="247" spans="1:9" ht="18" customHeight="1">
      <c r="A247" s="45"/>
      <c r="B247" s="363">
        <f t="shared" si="4"/>
        <v>105</v>
      </c>
      <c r="C247" s="444" t="s">
        <v>1211</v>
      </c>
      <c r="D247" s="952"/>
      <c r="E247" s="464" t="s">
        <v>1419</v>
      </c>
      <c r="F247" s="445" t="s">
        <v>1345</v>
      </c>
      <c r="G247" s="309"/>
      <c r="H247" s="457"/>
      <c r="I247" s="457"/>
    </row>
    <row r="248" spans="1:9" ht="18" customHeight="1">
      <c r="A248" s="45"/>
      <c r="B248" s="363">
        <f t="shared" si="4"/>
        <v>106</v>
      </c>
      <c r="C248" s="444" t="s">
        <v>1212</v>
      </c>
      <c r="D248" s="952"/>
      <c r="E248" s="464" t="s">
        <v>1420</v>
      </c>
      <c r="F248" s="445" t="s">
        <v>1346</v>
      </c>
      <c r="G248" s="309"/>
      <c r="H248" s="457"/>
      <c r="I248" s="457"/>
    </row>
    <row r="249" spans="1:9" ht="18" customHeight="1">
      <c r="A249" s="45"/>
      <c r="B249" s="363">
        <f t="shared" si="4"/>
        <v>107</v>
      </c>
      <c r="C249" s="444" t="s">
        <v>976</v>
      </c>
      <c r="D249" s="952"/>
      <c r="E249" s="464" t="s">
        <v>1215</v>
      </c>
      <c r="F249" s="445" t="s">
        <v>1273</v>
      </c>
      <c r="G249" s="309"/>
      <c r="H249" s="457"/>
      <c r="I249" s="457"/>
    </row>
    <row r="250" spans="1:9" ht="18" customHeight="1">
      <c r="A250" s="45"/>
      <c r="B250" s="363">
        <f t="shared" si="4"/>
        <v>108</v>
      </c>
      <c r="C250" s="444" t="s">
        <v>977</v>
      </c>
      <c r="D250" s="952"/>
      <c r="E250" s="464" t="s">
        <v>1216</v>
      </c>
      <c r="F250" s="445" t="s">
        <v>1274</v>
      </c>
      <c r="G250" s="309"/>
      <c r="H250" s="457"/>
      <c r="I250" s="457"/>
    </row>
    <row r="251" spans="1:9" ht="18" customHeight="1">
      <c r="A251" s="45"/>
      <c r="B251" s="363">
        <f t="shared" si="4"/>
        <v>109</v>
      </c>
      <c r="C251" s="444" t="s">
        <v>976</v>
      </c>
      <c r="D251" s="952"/>
      <c r="E251" s="464" t="s">
        <v>1215</v>
      </c>
      <c r="F251" s="445" t="s">
        <v>1275</v>
      </c>
      <c r="G251" s="309"/>
      <c r="H251" s="457"/>
      <c r="I251" s="457"/>
    </row>
    <row r="252" spans="1:9" ht="18" customHeight="1">
      <c r="A252" s="45"/>
      <c r="B252" s="363">
        <f t="shared" si="4"/>
        <v>110</v>
      </c>
      <c r="C252" s="444" t="s">
        <v>977</v>
      </c>
      <c r="D252" s="952"/>
      <c r="E252" s="464" t="s">
        <v>1216</v>
      </c>
      <c r="F252" s="445" t="s">
        <v>1276</v>
      </c>
      <c r="G252" s="309"/>
      <c r="H252" s="457"/>
      <c r="I252" s="457"/>
    </row>
    <row r="253" spans="1:9" ht="18" customHeight="1">
      <c r="A253" s="45"/>
      <c r="B253" s="363">
        <f t="shared" si="4"/>
        <v>111</v>
      </c>
      <c r="C253" s="383" t="s">
        <v>1105</v>
      </c>
      <c r="D253" s="951"/>
      <c r="E253" s="911" t="s">
        <v>1271</v>
      </c>
      <c r="F253" s="445" t="s">
        <v>1231</v>
      </c>
      <c r="G253" s="309"/>
      <c r="H253" s="457"/>
      <c r="I253" s="457"/>
    </row>
    <row r="254" spans="1:9" ht="18" customHeight="1">
      <c r="A254" s="45"/>
      <c r="B254" s="363">
        <f t="shared" si="4"/>
        <v>112</v>
      </c>
      <c r="C254" s="383" t="s">
        <v>1116</v>
      </c>
      <c r="D254" s="951"/>
      <c r="E254" s="911" t="s">
        <v>1271</v>
      </c>
      <c r="F254" s="445" t="s">
        <v>1232</v>
      </c>
      <c r="G254" s="309"/>
      <c r="H254" s="457"/>
      <c r="I254" s="457"/>
    </row>
    <row r="255" spans="1:9" ht="18" customHeight="1">
      <c r="A255" s="45"/>
      <c r="B255" s="363">
        <f t="shared" si="4"/>
        <v>113</v>
      </c>
      <c r="C255" s="383" t="s">
        <v>1106</v>
      </c>
      <c r="D255" s="951"/>
      <c r="E255" s="911" t="s">
        <v>1271</v>
      </c>
      <c r="F255" s="445" t="s">
        <v>1233</v>
      </c>
      <c r="G255" s="309"/>
      <c r="H255" s="457"/>
      <c r="I255" s="457"/>
    </row>
    <row r="256" spans="1:9" ht="18" customHeight="1">
      <c r="A256" s="45"/>
      <c r="B256" s="363">
        <f t="shared" si="4"/>
        <v>114</v>
      </c>
      <c r="C256" s="383" t="s">
        <v>1107</v>
      </c>
      <c r="D256" s="951"/>
      <c r="E256" s="911" t="s">
        <v>1271</v>
      </c>
      <c r="F256" s="445" t="s">
        <v>1234</v>
      </c>
      <c r="G256" s="309"/>
      <c r="H256" s="457"/>
      <c r="I256" s="457"/>
    </row>
    <row r="257" spans="1:9" ht="18" customHeight="1">
      <c r="A257" s="45"/>
      <c r="B257" s="363">
        <f t="shared" si="4"/>
        <v>115</v>
      </c>
      <c r="C257" s="383" t="s">
        <v>1108</v>
      </c>
      <c r="D257" s="951"/>
      <c r="E257" s="911" t="s">
        <v>1271</v>
      </c>
      <c r="F257" s="445" t="s">
        <v>1235</v>
      </c>
      <c r="G257" s="309"/>
      <c r="H257" s="457"/>
      <c r="I257" s="457"/>
    </row>
    <row r="258" spans="1:9" ht="18" customHeight="1">
      <c r="A258" s="45"/>
      <c r="B258" s="363">
        <f t="shared" si="4"/>
        <v>116</v>
      </c>
      <c r="C258" s="383" t="s">
        <v>1109</v>
      </c>
      <c r="D258" s="951"/>
      <c r="E258" s="911" t="s">
        <v>1271</v>
      </c>
      <c r="F258" s="445" t="s">
        <v>1236</v>
      </c>
      <c r="G258" s="309"/>
      <c r="H258" s="457"/>
      <c r="I258" s="457"/>
    </row>
    <row r="259" spans="1:9" ht="18" customHeight="1">
      <c r="A259" s="45"/>
      <c r="B259" s="363">
        <f t="shared" si="4"/>
        <v>117</v>
      </c>
      <c r="C259" s="383" t="s">
        <v>1110</v>
      </c>
      <c r="D259" s="951"/>
      <c r="E259" s="911" t="s">
        <v>1271</v>
      </c>
      <c r="F259" s="445" t="s">
        <v>1237</v>
      </c>
      <c r="G259" s="309"/>
      <c r="H259" s="457"/>
      <c r="I259" s="457"/>
    </row>
    <row r="260" spans="1:9" ht="18" customHeight="1">
      <c r="A260" s="45"/>
      <c r="B260" s="363">
        <f t="shared" si="4"/>
        <v>118</v>
      </c>
      <c r="C260" s="383" t="s">
        <v>1111</v>
      </c>
      <c r="D260" s="951"/>
      <c r="E260" s="911" t="s">
        <v>1271</v>
      </c>
      <c r="F260" s="445" t="s">
        <v>1238</v>
      </c>
      <c r="G260" s="309"/>
      <c r="H260" s="457"/>
      <c r="I260" s="457"/>
    </row>
    <row r="261" spans="1:9" ht="18" customHeight="1">
      <c r="A261" s="45"/>
      <c r="B261" s="363">
        <f t="shared" si="4"/>
        <v>119</v>
      </c>
      <c r="C261" s="383" t="s">
        <v>1112</v>
      </c>
      <c r="D261" s="951"/>
      <c r="E261" s="911" t="s">
        <v>1271</v>
      </c>
      <c r="F261" s="445" t="s">
        <v>1239</v>
      </c>
      <c r="G261" s="309"/>
      <c r="H261" s="457"/>
      <c r="I261" s="457"/>
    </row>
    <row r="262" spans="1:9" ht="18" customHeight="1">
      <c r="A262" s="45"/>
      <c r="B262" s="363">
        <f t="shared" si="4"/>
        <v>120</v>
      </c>
      <c r="C262" s="383" t="s">
        <v>1113</v>
      </c>
      <c r="D262" s="951"/>
      <c r="E262" s="911" t="s">
        <v>1271</v>
      </c>
      <c r="F262" s="445" t="s">
        <v>1240</v>
      </c>
      <c r="G262" s="309"/>
      <c r="H262" s="457"/>
      <c r="I262" s="457"/>
    </row>
    <row r="263" spans="1:9" ht="18" customHeight="1">
      <c r="A263" s="45"/>
      <c r="B263" s="363">
        <f t="shared" si="4"/>
        <v>121</v>
      </c>
      <c r="C263" s="383" t="s">
        <v>1114</v>
      </c>
      <c r="D263" s="951"/>
      <c r="E263" s="911" t="s">
        <v>1271</v>
      </c>
      <c r="F263" s="445" t="s">
        <v>1241</v>
      </c>
      <c r="G263" s="309"/>
      <c r="H263" s="457"/>
      <c r="I263" s="457"/>
    </row>
    <row r="264" spans="1:9" ht="18" customHeight="1">
      <c r="A264" s="45"/>
      <c r="B264" s="363">
        <f t="shared" si="4"/>
        <v>122</v>
      </c>
      <c r="C264" s="383" t="s">
        <v>1115</v>
      </c>
      <c r="D264" s="951"/>
      <c r="E264" s="911" t="s">
        <v>1271</v>
      </c>
      <c r="F264" s="445" t="s">
        <v>1242</v>
      </c>
      <c r="G264" s="309"/>
      <c r="H264" s="457"/>
      <c r="I264" s="457"/>
    </row>
    <row r="265" spans="1:9" ht="18" customHeight="1">
      <c r="A265" s="45"/>
      <c r="B265" s="363">
        <f t="shared" si="4"/>
        <v>123</v>
      </c>
      <c r="C265" s="383" t="s">
        <v>1139</v>
      </c>
      <c r="D265" s="951"/>
      <c r="E265" s="911" t="s">
        <v>1271</v>
      </c>
      <c r="F265" s="445" t="s">
        <v>1243</v>
      </c>
      <c r="G265" s="309"/>
      <c r="H265" s="457"/>
      <c r="I265" s="457"/>
    </row>
    <row r="266" spans="1:9" ht="18" customHeight="1">
      <c r="A266" s="45"/>
      <c r="B266" s="363">
        <f t="shared" si="4"/>
        <v>124</v>
      </c>
      <c r="C266" s="383" t="s">
        <v>1140</v>
      </c>
      <c r="D266" s="951"/>
      <c r="E266" s="911" t="s">
        <v>1271</v>
      </c>
      <c r="F266" s="445" t="s">
        <v>1244</v>
      </c>
      <c r="G266" s="309"/>
      <c r="H266" s="457"/>
      <c r="I266" s="457"/>
    </row>
    <row r="267" spans="1:9" ht="18" customHeight="1">
      <c r="A267" s="45"/>
      <c r="B267" s="363">
        <f t="shared" si="4"/>
        <v>125</v>
      </c>
      <c r="C267" s="383" t="s">
        <v>1143</v>
      </c>
      <c r="D267" s="951"/>
      <c r="E267" s="911" t="s">
        <v>1271</v>
      </c>
      <c r="F267" s="445" t="s">
        <v>1245</v>
      </c>
      <c r="G267" s="309"/>
      <c r="H267" s="457"/>
      <c r="I267" s="457"/>
    </row>
    <row r="268" spans="1:9" ht="18" customHeight="1">
      <c r="A268" s="45"/>
      <c r="B268" s="363">
        <f t="shared" si="4"/>
        <v>126</v>
      </c>
      <c r="C268" s="383" t="s">
        <v>1144</v>
      </c>
      <c r="D268" s="951"/>
      <c r="E268" s="911" t="s">
        <v>1271</v>
      </c>
      <c r="F268" s="445" t="s">
        <v>1246</v>
      </c>
      <c r="G268" s="309"/>
      <c r="H268" s="457"/>
      <c r="I268" s="457"/>
    </row>
    <row r="269" spans="1:9" ht="18" customHeight="1">
      <c r="A269" s="45"/>
      <c r="B269" s="363">
        <f t="shared" si="4"/>
        <v>127</v>
      </c>
      <c r="C269" s="383" t="s">
        <v>1141</v>
      </c>
      <c r="D269" s="951"/>
      <c r="E269" s="911" t="s">
        <v>1271</v>
      </c>
      <c r="F269" s="445" t="s">
        <v>1247</v>
      </c>
      <c r="G269" s="309"/>
      <c r="H269" s="457"/>
      <c r="I269" s="457"/>
    </row>
    <row r="270" spans="1:9" ht="18" customHeight="1">
      <c r="A270" s="45"/>
      <c r="B270" s="363">
        <f t="shared" si="4"/>
        <v>128</v>
      </c>
      <c r="C270" s="383" t="s">
        <v>1142</v>
      </c>
      <c r="D270" s="951"/>
      <c r="E270" s="911" t="s">
        <v>1271</v>
      </c>
      <c r="F270" s="445" t="s">
        <v>1248</v>
      </c>
      <c r="G270" s="309"/>
      <c r="H270" s="457"/>
      <c r="I270" s="457"/>
    </row>
    <row r="271" spans="1:9" ht="18" customHeight="1">
      <c r="A271" s="45"/>
      <c r="B271" s="363">
        <f t="shared" si="4"/>
        <v>129</v>
      </c>
      <c r="C271" s="383" t="s">
        <v>1186</v>
      </c>
      <c r="D271" s="951"/>
      <c r="E271" s="911" t="s">
        <v>1271</v>
      </c>
      <c r="F271" s="445" t="s">
        <v>1249</v>
      </c>
      <c r="G271" s="309"/>
      <c r="H271" s="457"/>
      <c r="I271" s="457"/>
    </row>
    <row r="272" spans="1:9" ht="18" customHeight="1">
      <c r="A272" s="45"/>
      <c r="B272" s="363">
        <f t="shared" si="4"/>
        <v>130</v>
      </c>
      <c r="C272" s="383" t="s">
        <v>1189</v>
      </c>
      <c r="D272" s="951"/>
      <c r="E272" s="911" t="s">
        <v>1271</v>
      </c>
      <c r="F272" s="445" t="s">
        <v>1250</v>
      </c>
      <c r="G272" s="309"/>
      <c r="H272" s="457"/>
      <c r="I272" s="457"/>
    </row>
    <row r="273" spans="1:9" ht="18" customHeight="1">
      <c r="A273" s="45"/>
      <c r="B273" s="363">
        <f t="shared" si="4"/>
        <v>131</v>
      </c>
      <c r="C273" s="383" t="s">
        <v>1105</v>
      </c>
      <c r="D273" s="951"/>
      <c r="E273" s="911" t="s">
        <v>1271</v>
      </c>
      <c r="F273" s="445" t="s">
        <v>1251</v>
      </c>
      <c r="G273" s="309"/>
      <c r="H273" s="457"/>
      <c r="I273" s="457"/>
    </row>
    <row r="274" spans="1:9" ht="18" customHeight="1">
      <c r="A274" s="45"/>
      <c r="B274" s="363">
        <f aca="true" t="shared" si="5" ref="B274:B321">+B273+1</f>
        <v>132</v>
      </c>
      <c r="C274" s="383" t="s">
        <v>1105</v>
      </c>
      <c r="D274" s="951"/>
      <c r="E274" s="911" t="s">
        <v>1271</v>
      </c>
      <c r="F274" s="445" t="s">
        <v>1348</v>
      </c>
      <c r="G274" s="309"/>
      <c r="H274" s="457"/>
      <c r="I274" s="457"/>
    </row>
    <row r="275" spans="1:9" ht="18" customHeight="1">
      <c r="A275" s="45"/>
      <c r="B275" s="363">
        <f t="shared" si="5"/>
        <v>133</v>
      </c>
      <c r="C275" s="383" t="s">
        <v>1116</v>
      </c>
      <c r="D275" s="951"/>
      <c r="E275" s="911" t="s">
        <v>1271</v>
      </c>
      <c r="F275" s="445" t="s">
        <v>1252</v>
      </c>
      <c r="G275" s="309"/>
      <c r="H275" s="457"/>
      <c r="I275" s="457"/>
    </row>
    <row r="276" spans="1:9" ht="18" customHeight="1">
      <c r="A276" s="45"/>
      <c r="B276" s="363">
        <f t="shared" si="5"/>
        <v>134</v>
      </c>
      <c r="C276" s="383" t="s">
        <v>1116</v>
      </c>
      <c r="D276" s="951"/>
      <c r="E276" s="911" t="s">
        <v>1271</v>
      </c>
      <c r="F276" s="445" t="s">
        <v>1349</v>
      </c>
      <c r="G276" s="309"/>
      <c r="H276" s="457"/>
      <c r="I276" s="457"/>
    </row>
    <row r="277" spans="1:9" ht="18" customHeight="1">
      <c r="A277" s="45"/>
      <c r="B277" s="363">
        <f t="shared" si="5"/>
        <v>135</v>
      </c>
      <c r="C277" s="383" t="s">
        <v>1106</v>
      </c>
      <c r="D277" s="951"/>
      <c r="E277" s="911" t="s">
        <v>1271</v>
      </c>
      <c r="F277" s="445" t="s">
        <v>1253</v>
      </c>
      <c r="G277" s="309"/>
      <c r="H277" s="457"/>
      <c r="I277" s="457"/>
    </row>
    <row r="278" spans="1:9" ht="18" customHeight="1">
      <c r="A278" s="45"/>
      <c r="B278" s="363">
        <f t="shared" si="5"/>
        <v>136</v>
      </c>
      <c r="C278" s="383" t="s">
        <v>1106</v>
      </c>
      <c r="D278" s="951"/>
      <c r="E278" s="911" t="s">
        <v>1271</v>
      </c>
      <c r="F278" s="445" t="s">
        <v>1350</v>
      </c>
      <c r="G278" s="309"/>
      <c r="H278" s="457"/>
      <c r="I278" s="457"/>
    </row>
    <row r="279" spans="1:9" ht="18" customHeight="1">
      <c r="A279" s="45"/>
      <c r="B279" s="363">
        <f t="shared" si="5"/>
        <v>137</v>
      </c>
      <c r="C279" s="383" t="s">
        <v>1107</v>
      </c>
      <c r="D279" s="951"/>
      <c r="E279" s="911" t="s">
        <v>1271</v>
      </c>
      <c r="F279" s="445" t="s">
        <v>1254</v>
      </c>
      <c r="G279" s="309"/>
      <c r="H279" s="457"/>
      <c r="I279" s="457"/>
    </row>
    <row r="280" spans="1:9" ht="18" customHeight="1">
      <c r="A280" s="45"/>
      <c r="B280" s="363">
        <f t="shared" si="5"/>
        <v>138</v>
      </c>
      <c r="C280" s="383" t="s">
        <v>1107</v>
      </c>
      <c r="D280" s="951"/>
      <c r="E280" s="911" t="s">
        <v>1271</v>
      </c>
      <c r="F280" s="445" t="s">
        <v>1351</v>
      </c>
      <c r="G280" s="309"/>
      <c r="H280" s="457"/>
      <c r="I280" s="457"/>
    </row>
    <row r="281" spans="1:9" ht="18" customHeight="1">
      <c r="A281" s="45"/>
      <c r="B281" s="363">
        <f t="shared" si="5"/>
        <v>139</v>
      </c>
      <c r="C281" s="383" t="s">
        <v>1108</v>
      </c>
      <c r="D281" s="951"/>
      <c r="E281" s="911" t="s">
        <v>1271</v>
      </c>
      <c r="F281" s="445" t="s">
        <v>1255</v>
      </c>
      <c r="G281" s="309"/>
      <c r="H281" s="457"/>
      <c r="I281" s="457"/>
    </row>
    <row r="282" spans="1:9" ht="18" customHeight="1">
      <c r="A282" s="45"/>
      <c r="B282" s="363">
        <f t="shared" si="5"/>
        <v>140</v>
      </c>
      <c r="C282" s="383" t="s">
        <v>1108</v>
      </c>
      <c r="D282" s="951"/>
      <c r="E282" s="911" t="s">
        <v>1271</v>
      </c>
      <c r="F282" s="445" t="s">
        <v>1352</v>
      </c>
      <c r="G282" s="309"/>
      <c r="H282" s="457"/>
      <c r="I282" s="457"/>
    </row>
    <row r="283" spans="1:9" ht="18" customHeight="1">
      <c r="A283" s="45"/>
      <c r="B283" s="363">
        <f t="shared" si="5"/>
        <v>141</v>
      </c>
      <c r="C283" s="383" t="s">
        <v>1109</v>
      </c>
      <c r="D283" s="951"/>
      <c r="E283" s="911" t="s">
        <v>1271</v>
      </c>
      <c r="F283" s="445" t="s">
        <v>1256</v>
      </c>
      <c r="G283" s="309"/>
      <c r="H283" s="457"/>
      <c r="I283" s="457"/>
    </row>
    <row r="284" spans="1:9" ht="18" customHeight="1">
      <c r="A284" s="45"/>
      <c r="B284" s="363">
        <f t="shared" si="5"/>
        <v>142</v>
      </c>
      <c r="C284" s="383" t="s">
        <v>1109</v>
      </c>
      <c r="D284" s="951"/>
      <c r="E284" s="911" t="s">
        <v>1271</v>
      </c>
      <c r="F284" s="445" t="s">
        <v>1353</v>
      </c>
      <c r="G284" s="309"/>
      <c r="H284" s="457"/>
      <c r="I284" s="457"/>
    </row>
    <row r="285" spans="1:9" ht="18" customHeight="1">
      <c r="A285" s="45"/>
      <c r="B285" s="363">
        <f t="shared" si="5"/>
        <v>143</v>
      </c>
      <c r="C285" s="383" t="s">
        <v>1110</v>
      </c>
      <c r="D285" s="951"/>
      <c r="E285" s="911" t="s">
        <v>1271</v>
      </c>
      <c r="F285" s="445" t="s">
        <v>1257</v>
      </c>
      <c r="G285" s="309"/>
      <c r="H285" s="457"/>
      <c r="I285" s="457"/>
    </row>
    <row r="286" spans="1:9" ht="18" customHeight="1">
      <c r="A286" s="45"/>
      <c r="B286" s="363">
        <f t="shared" si="5"/>
        <v>144</v>
      </c>
      <c r="C286" s="383" t="s">
        <v>1110</v>
      </c>
      <c r="D286" s="951"/>
      <c r="E286" s="911" t="s">
        <v>1271</v>
      </c>
      <c r="F286" s="445" t="s">
        <v>1354</v>
      </c>
      <c r="G286" s="309"/>
      <c r="H286" s="457"/>
      <c r="I286" s="457"/>
    </row>
    <row r="287" spans="1:9" ht="18" customHeight="1">
      <c r="A287" s="45"/>
      <c r="B287" s="363">
        <f t="shared" si="5"/>
        <v>145</v>
      </c>
      <c r="C287" s="383" t="s">
        <v>1111</v>
      </c>
      <c r="D287" s="951"/>
      <c r="E287" s="911" t="s">
        <v>1271</v>
      </c>
      <c r="F287" s="445" t="s">
        <v>1258</v>
      </c>
      <c r="G287" s="309"/>
      <c r="H287" s="457"/>
      <c r="I287" s="457"/>
    </row>
    <row r="288" spans="1:9" ht="18" customHeight="1">
      <c r="A288" s="45"/>
      <c r="B288" s="363">
        <f t="shared" si="5"/>
        <v>146</v>
      </c>
      <c r="C288" s="383" t="s">
        <v>1111</v>
      </c>
      <c r="D288" s="951"/>
      <c r="E288" s="911" t="s">
        <v>1271</v>
      </c>
      <c r="F288" s="445" t="s">
        <v>1355</v>
      </c>
      <c r="G288" s="309"/>
      <c r="H288" s="457"/>
      <c r="I288" s="457"/>
    </row>
    <row r="289" spans="1:9" ht="18" customHeight="1">
      <c r="A289" s="45"/>
      <c r="B289" s="363">
        <f t="shared" si="5"/>
        <v>147</v>
      </c>
      <c r="C289" s="383" t="s">
        <v>1112</v>
      </c>
      <c r="D289" s="951"/>
      <c r="E289" s="911" t="s">
        <v>1271</v>
      </c>
      <c r="F289" s="445" t="s">
        <v>1259</v>
      </c>
      <c r="G289" s="309"/>
      <c r="H289" s="457"/>
      <c r="I289" s="457"/>
    </row>
    <row r="290" spans="1:9" ht="18" customHeight="1">
      <c r="A290" s="45"/>
      <c r="B290" s="363">
        <f t="shared" si="5"/>
        <v>148</v>
      </c>
      <c r="C290" s="383" t="s">
        <v>1112</v>
      </c>
      <c r="D290" s="951"/>
      <c r="E290" s="911" t="s">
        <v>1271</v>
      </c>
      <c r="F290" s="445" t="s">
        <v>1356</v>
      </c>
      <c r="G290" s="309"/>
      <c r="H290" s="457"/>
      <c r="I290" s="457"/>
    </row>
    <row r="291" spans="1:9" ht="18" customHeight="1">
      <c r="A291" s="45"/>
      <c r="B291" s="363">
        <f t="shared" si="5"/>
        <v>149</v>
      </c>
      <c r="C291" s="383" t="s">
        <v>1113</v>
      </c>
      <c r="D291" s="951"/>
      <c r="E291" s="911" t="s">
        <v>1271</v>
      </c>
      <c r="F291" s="445" t="s">
        <v>1260</v>
      </c>
      <c r="G291" s="309"/>
      <c r="H291" s="457"/>
      <c r="I291" s="457"/>
    </row>
    <row r="292" spans="1:9" ht="18" customHeight="1">
      <c r="A292" s="45"/>
      <c r="B292" s="363">
        <f t="shared" si="5"/>
        <v>150</v>
      </c>
      <c r="C292" s="383" t="s">
        <v>1113</v>
      </c>
      <c r="D292" s="951"/>
      <c r="E292" s="911" t="s">
        <v>1271</v>
      </c>
      <c r="F292" s="445" t="s">
        <v>1357</v>
      </c>
      <c r="G292" s="309"/>
      <c r="H292" s="457"/>
      <c r="I292" s="457"/>
    </row>
    <row r="293" spans="1:9" ht="18" customHeight="1">
      <c r="A293" s="45"/>
      <c r="B293" s="363">
        <f t="shared" si="5"/>
        <v>151</v>
      </c>
      <c r="C293" s="383" t="s">
        <v>1114</v>
      </c>
      <c r="D293" s="951"/>
      <c r="E293" s="911" t="s">
        <v>1271</v>
      </c>
      <c r="F293" s="445" t="s">
        <v>1261</v>
      </c>
      <c r="G293" s="309"/>
      <c r="H293" s="457"/>
      <c r="I293" s="457"/>
    </row>
    <row r="294" spans="1:9" ht="18" customHeight="1">
      <c r="A294" s="45"/>
      <c r="B294" s="363">
        <f t="shared" si="5"/>
        <v>152</v>
      </c>
      <c r="C294" s="383" t="s">
        <v>1114</v>
      </c>
      <c r="D294" s="951"/>
      <c r="E294" s="911" t="s">
        <v>1271</v>
      </c>
      <c r="F294" s="445" t="s">
        <v>1358</v>
      </c>
      <c r="G294" s="309"/>
      <c r="H294" s="457"/>
      <c r="I294" s="457"/>
    </row>
    <row r="295" spans="1:9" ht="18" customHeight="1">
      <c r="A295" s="45"/>
      <c r="B295" s="363">
        <f t="shared" si="5"/>
        <v>153</v>
      </c>
      <c r="C295" s="383" t="s">
        <v>1115</v>
      </c>
      <c r="D295" s="951"/>
      <c r="E295" s="911" t="s">
        <v>1271</v>
      </c>
      <c r="F295" s="445" t="s">
        <v>1262</v>
      </c>
      <c r="G295" s="309"/>
      <c r="H295" s="457"/>
      <c r="I295" s="457"/>
    </row>
    <row r="296" spans="1:9" ht="18" customHeight="1">
      <c r="A296" s="45"/>
      <c r="B296" s="363">
        <f t="shared" si="5"/>
        <v>154</v>
      </c>
      <c r="C296" s="383" t="s">
        <v>1115</v>
      </c>
      <c r="D296" s="951"/>
      <c r="E296" s="911" t="s">
        <v>1271</v>
      </c>
      <c r="F296" s="445" t="s">
        <v>1359</v>
      </c>
      <c r="G296" s="309"/>
      <c r="H296" s="457"/>
      <c r="I296" s="457"/>
    </row>
    <row r="297" spans="1:9" ht="18" customHeight="1">
      <c r="A297" s="45"/>
      <c r="B297" s="363">
        <f t="shared" si="5"/>
        <v>155</v>
      </c>
      <c r="C297" s="383" t="s">
        <v>1147</v>
      </c>
      <c r="D297" s="951"/>
      <c r="E297" s="911" t="s">
        <v>1271</v>
      </c>
      <c r="F297" s="445" t="s">
        <v>1263</v>
      </c>
      <c r="G297" s="309"/>
      <c r="H297" s="457"/>
      <c r="I297" s="457"/>
    </row>
    <row r="298" spans="1:9" ht="18" customHeight="1">
      <c r="A298" s="45"/>
      <c r="B298" s="363">
        <f t="shared" si="5"/>
        <v>156</v>
      </c>
      <c r="C298" s="383" t="s">
        <v>1147</v>
      </c>
      <c r="D298" s="951"/>
      <c r="E298" s="911" t="s">
        <v>1271</v>
      </c>
      <c r="F298" s="445" t="s">
        <v>1360</v>
      </c>
      <c r="G298" s="309"/>
      <c r="H298" s="457"/>
      <c r="I298" s="457"/>
    </row>
    <row r="299" spans="1:9" ht="18" customHeight="1">
      <c r="A299" s="45"/>
      <c r="B299" s="363">
        <f t="shared" si="5"/>
        <v>157</v>
      </c>
      <c r="C299" s="383" t="s">
        <v>1116</v>
      </c>
      <c r="D299" s="951"/>
      <c r="E299" s="911" t="s">
        <v>1271</v>
      </c>
      <c r="F299" s="445" t="s">
        <v>1264</v>
      </c>
      <c r="G299" s="309"/>
      <c r="H299" s="457"/>
      <c r="I299" s="457"/>
    </row>
    <row r="300" spans="1:9" ht="18" customHeight="1">
      <c r="A300" s="45"/>
      <c r="B300" s="363">
        <f t="shared" si="5"/>
        <v>158</v>
      </c>
      <c r="C300" s="383" t="s">
        <v>1116</v>
      </c>
      <c r="D300" s="951"/>
      <c r="E300" s="911" t="s">
        <v>1271</v>
      </c>
      <c r="F300" s="445" t="s">
        <v>1361</v>
      </c>
      <c r="G300" s="309"/>
      <c r="H300" s="457"/>
      <c r="I300" s="457"/>
    </row>
    <row r="301" spans="1:9" ht="18" customHeight="1">
      <c r="A301" s="45"/>
      <c r="B301" s="363">
        <f t="shared" si="5"/>
        <v>159</v>
      </c>
      <c r="C301" s="383" t="s">
        <v>1143</v>
      </c>
      <c r="D301" s="951"/>
      <c r="E301" s="911" t="s">
        <v>1271</v>
      </c>
      <c r="F301" s="445" t="s">
        <v>1265</v>
      </c>
      <c r="G301" s="309"/>
      <c r="H301" s="457"/>
      <c r="I301" s="457"/>
    </row>
    <row r="302" spans="1:9" ht="18" customHeight="1">
      <c r="A302" s="45"/>
      <c r="B302" s="363">
        <f t="shared" si="5"/>
        <v>160</v>
      </c>
      <c r="C302" s="383" t="s">
        <v>1143</v>
      </c>
      <c r="D302" s="951"/>
      <c r="E302" s="911" t="s">
        <v>1271</v>
      </c>
      <c r="F302" s="445" t="s">
        <v>1362</v>
      </c>
      <c r="G302" s="309"/>
      <c r="H302" s="457"/>
      <c r="I302" s="457"/>
    </row>
    <row r="303" spans="1:9" ht="18" customHeight="1">
      <c r="A303" s="45"/>
      <c r="B303" s="363">
        <f t="shared" si="5"/>
        <v>161</v>
      </c>
      <c r="C303" s="383" t="s">
        <v>1144</v>
      </c>
      <c r="D303" s="951"/>
      <c r="E303" s="911" t="s">
        <v>1271</v>
      </c>
      <c r="F303" s="445" t="s">
        <v>1266</v>
      </c>
      <c r="G303" s="309"/>
      <c r="H303" s="457"/>
      <c r="I303" s="457"/>
    </row>
    <row r="304" spans="1:9" ht="18" customHeight="1">
      <c r="A304" s="45"/>
      <c r="B304" s="363">
        <f t="shared" si="5"/>
        <v>162</v>
      </c>
      <c r="C304" s="383" t="s">
        <v>1144</v>
      </c>
      <c r="D304" s="951"/>
      <c r="E304" s="911" t="s">
        <v>1271</v>
      </c>
      <c r="F304" s="445" t="s">
        <v>1363</v>
      </c>
      <c r="G304" s="309"/>
      <c r="H304" s="457"/>
      <c r="I304" s="457"/>
    </row>
    <row r="305" spans="1:9" ht="18" customHeight="1">
      <c r="A305" s="45"/>
      <c r="B305" s="363">
        <f t="shared" si="5"/>
        <v>163</v>
      </c>
      <c r="C305" s="383" t="s">
        <v>1141</v>
      </c>
      <c r="D305" s="951"/>
      <c r="E305" s="911" t="s">
        <v>1271</v>
      </c>
      <c r="F305" s="445" t="s">
        <v>1267</v>
      </c>
      <c r="G305" s="309"/>
      <c r="H305" s="457"/>
      <c r="I305" s="457"/>
    </row>
    <row r="306" spans="1:9" ht="18" customHeight="1">
      <c r="A306" s="45"/>
      <c r="B306" s="363">
        <f t="shared" si="5"/>
        <v>164</v>
      </c>
      <c r="C306" s="383" t="s">
        <v>1141</v>
      </c>
      <c r="D306" s="951"/>
      <c r="E306" s="911" t="s">
        <v>1271</v>
      </c>
      <c r="F306" s="445" t="s">
        <v>1364</v>
      </c>
      <c r="G306" s="309"/>
      <c r="H306" s="457"/>
      <c r="I306" s="457"/>
    </row>
    <row r="307" spans="1:9" ht="18" customHeight="1">
      <c r="A307" s="45"/>
      <c r="B307" s="363">
        <f t="shared" si="5"/>
        <v>165</v>
      </c>
      <c r="C307" s="383" t="s">
        <v>1142</v>
      </c>
      <c r="D307" s="951"/>
      <c r="E307" s="911" t="s">
        <v>1271</v>
      </c>
      <c r="F307" s="445" t="s">
        <v>1268</v>
      </c>
      <c r="G307" s="309"/>
      <c r="H307" s="457"/>
      <c r="I307" s="457"/>
    </row>
    <row r="308" spans="1:9" ht="18" customHeight="1">
      <c r="A308" s="45"/>
      <c r="B308" s="363">
        <f t="shared" si="5"/>
        <v>166</v>
      </c>
      <c r="C308" s="383" t="s">
        <v>1142</v>
      </c>
      <c r="D308" s="951"/>
      <c r="E308" s="911" t="s">
        <v>1271</v>
      </c>
      <c r="F308" s="445" t="s">
        <v>1365</v>
      </c>
      <c r="G308" s="309"/>
      <c r="H308" s="457"/>
      <c r="I308" s="457"/>
    </row>
    <row r="309" spans="1:9" ht="18" customHeight="1">
      <c r="A309" s="45"/>
      <c r="B309" s="363">
        <f t="shared" si="5"/>
        <v>167</v>
      </c>
      <c r="C309" s="383" t="s">
        <v>1209</v>
      </c>
      <c r="D309" s="952"/>
      <c r="E309" s="911" t="s">
        <v>1271</v>
      </c>
      <c r="F309" s="445" t="s">
        <v>1269</v>
      </c>
      <c r="G309" s="309"/>
      <c r="H309" s="457"/>
      <c r="I309" s="457"/>
    </row>
    <row r="310" spans="1:9" ht="18" customHeight="1">
      <c r="A310" s="45"/>
      <c r="B310" s="363">
        <f t="shared" si="5"/>
        <v>168</v>
      </c>
      <c r="C310" s="383" t="s">
        <v>1210</v>
      </c>
      <c r="D310" s="952"/>
      <c r="E310" s="911" t="s">
        <v>1271</v>
      </c>
      <c r="F310" s="445" t="s">
        <v>1366</v>
      </c>
      <c r="G310" s="309"/>
      <c r="H310" s="457"/>
      <c r="I310" s="457"/>
    </row>
    <row r="311" spans="1:9" ht="18" customHeight="1">
      <c r="A311" s="45"/>
      <c r="B311" s="363">
        <f t="shared" si="5"/>
        <v>169</v>
      </c>
      <c r="C311" s="383" t="s">
        <v>1211</v>
      </c>
      <c r="D311" s="952"/>
      <c r="E311" s="911" t="s">
        <v>1271</v>
      </c>
      <c r="F311" s="445" t="s">
        <v>1270</v>
      </c>
      <c r="G311" s="309"/>
      <c r="H311" s="457"/>
      <c r="I311" s="457"/>
    </row>
    <row r="312" spans="1:9" ht="18" customHeight="1">
      <c r="A312" s="45"/>
      <c r="B312" s="363">
        <f t="shared" si="5"/>
        <v>170</v>
      </c>
      <c r="C312" s="383" t="s">
        <v>1212</v>
      </c>
      <c r="D312" s="952"/>
      <c r="E312" s="911" t="s">
        <v>1271</v>
      </c>
      <c r="F312" s="445" t="s">
        <v>1347</v>
      </c>
      <c r="G312" s="309"/>
      <c r="H312" s="457"/>
      <c r="I312" s="457"/>
    </row>
    <row r="313" spans="1:9" ht="18" customHeight="1">
      <c r="A313" s="45"/>
      <c r="B313" s="363">
        <f t="shared" si="5"/>
        <v>171</v>
      </c>
      <c r="C313" s="383" t="s">
        <v>976</v>
      </c>
      <c r="D313" s="952"/>
      <c r="E313" s="911" t="s">
        <v>1271</v>
      </c>
      <c r="F313" s="445" t="s">
        <v>1277</v>
      </c>
      <c r="G313" s="309"/>
      <c r="H313" s="457"/>
      <c r="I313" s="457"/>
    </row>
    <row r="314" spans="1:9" ht="18" customHeight="1">
      <c r="A314" s="45"/>
      <c r="B314" s="363">
        <f t="shared" si="5"/>
        <v>172</v>
      </c>
      <c r="C314" s="383" t="s">
        <v>977</v>
      </c>
      <c r="D314" s="952"/>
      <c r="E314" s="911" t="s">
        <v>1271</v>
      </c>
      <c r="F314" s="445" t="s">
        <v>1278</v>
      </c>
      <c r="G314" s="309"/>
      <c r="H314" s="457"/>
      <c r="I314" s="457"/>
    </row>
    <row r="315" spans="1:9" ht="18" customHeight="1">
      <c r="A315" s="45"/>
      <c r="B315" s="363">
        <f t="shared" si="5"/>
        <v>173</v>
      </c>
      <c r="C315" s="910" t="s">
        <v>1431</v>
      </c>
      <c r="D315" s="952"/>
      <c r="E315" s="910" t="s">
        <v>1431</v>
      </c>
      <c r="F315" s="942" t="s">
        <v>1431</v>
      </c>
      <c r="G315" s="309"/>
      <c r="H315" s="457"/>
      <c r="I315" s="457"/>
    </row>
    <row r="316" spans="1:9" ht="18" customHeight="1">
      <c r="A316" s="45"/>
      <c r="B316" s="363">
        <f t="shared" si="5"/>
        <v>174</v>
      </c>
      <c r="C316" s="910" t="s">
        <v>1431</v>
      </c>
      <c r="D316" s="952"/>
      <c r="E316" s="910" t="s">
        <v>1431</v>
      </c>
      <c r="F316" s="942" t="s">
        <v>1431</v>
      </c>
      <c r="G316" s="309"/>
      <c r="H316" s="457"/>
      <c r="I316" s="457"/>
    </row>
    <row r="317" spans="1:9" ht="18" customHeight="1">
      <c r="A317" s="45"/>
      <c r="B317" s="363">
        <f t="shared" si="5"/>
        <v>175</v>
      </c>
      <c r="C317" s="910" t="s">
        <v>1431</v>
      </c>
      <c r="D317" s="952"/>
      <c r="E317" s="910" t="s">
        <v>1431</v>
      </c>
      <c r="F317" s="942" t="s">
        <v>1431</v>
      </c>
      <c r="G317" s="309"/>
      <c r="H317" s="457"/>
      <c r="I317" s="457"/>
    </row>
    <row r="318" spans="1:9" ht="18" customHeight="1">
      <c r="A318" s="45"/>
      <c r="B318" s="363">
        <f t="shared" si="5"/>
        <v>176</v>
      </c>
      <c r="C318" s="910" t="s">
        <v>1431</v>
      </c>
      <c r="D318" s="952"/>
      <c r="E318" s="910" t="s">
        <v>1431</v>
      </c>
      <c r="F318" s="942" t="s">
        <v>1431</v>
      </c>
      <c r="G318" s="309"/>
      <c r="H318" s="457"/>
      <c r="I318" s="457"/>
    </row>
    <row r="319" spans="1:9" ht="18" customHeight="1">
      <c r="A319" s="45"/>
      <c r="B319" s="363">
        <f t="shared" si="5"/>
        <v>177</v>
      </c>
      <c r="C319" s="910" t="s">
        <v>1431</v>
      </c>
      <c r="D319" s="952"/>
      <c r="E319" s="910" t="s">
        <v>1431</v>
      </c>
      <c r="F319" s="942" t="s">
        <v>1431</v>
      </c>
      <c r="G319" s="309"/>
      <c r="H319" s="457"/>
      <c r="I319" s="457"/>
    </row>
    <row r="320" spans="1:9" ht="18" customHeight="1">
      <c r="A320" s="45"/>
      <c r="B320" s="363">
        <f t="shared" si="5"/>
        <v>178</v>
      </c>
      <c r="C320" s="910" t="s">
        <v>1431</v>
      </c>
      <c r="D320" s="952"/>
      <c r="E320" s="910" t="s">
        <v>1431</v>
      </c>
      <c r="F320" s="942" t="s">
        <v>1431</v>
      </c>
      <c r="G320" s="309"/>
      <c r="H320" s="457"/>
      <c r="I320" s="457"/>
    </row>
    <row r="321" spans="1:9" ht="18" customHeight="1" thickBot="1">
      <c r="A321" s="45"/>
      <c r="B321" s="939">
        <f t="shared" si="5"/>
        <v>179</v>
      </c>
      <c r="C321" s="941" t="s">
        <v>1431</v>
      </c>
      <c r="D321" s="966"/>
      <c r="E321" s="941" t="s">
        <v>1431</v>
      </c>
      <c r="F321" s="943" t="s">
        <v>1431</v>
      </c>
      <c r="G321" s="309"/>
      <c r="H321" s="457"/>
      <c r="I321" s="457"/>
    </row>
    <row r="322" spans="1:9" ht="18" customHeight="1">
      <c r="A322" s="45"/>
      <c r="B322" s="895"/>
      <c r="C322" s="895"/>
      <c r="D322" s="955" t="s">
        <v>518</v>
      </c>
      <c r="E322" s="895"/>
      <c r="F322" s="895"/>
      <c r="G322" s="309"/>
      <c r="H322" s="457"/>
      <c r="I322" s="457"/>
    </row>
    <row r="323" spans="1:9" ht="18" customHeight="1">
      <c r="A323" s="45"/>
      <c r="B323" s="895"/>
      <c r="C323" s="895"/>
      <c r="D323" s="955" t="s">
        <v>1430</v>
      </c>
      <c r="E323" s="895"/>
      <c r="F323" s="895"/>
      <c r="G323" s="309"/>
      <c r="H323" s="457"/>
      <c r="I323" s="457"/>
    </row>
    <row r="324" spans="1:9" ht="18" customHeight="1">
      <c r="A324" s="45"/>
      <c r="B324" s="446" t="s">
        <v>433</v>
      </c>
      <c r="C324" s="25"/>
      <c r="D324" s="962"/>
      <c r="E324" s="23"/>
      <c r="F324" s="23"/>
      <c r="G324" s="309"/>
      <c r="H324" s="457"/>
      <c r="I324" s="457"/>
    </row>
    <row r="325" spans="1:9" ht="18" customHeight="1" thickBot="1">
      <c r="A325" s="45"/>
      <c r="B325" s="34"/>
      <c r="C325" s="25"/>
      <c r="D325" s="962"/>
      <c r="E325" s="23"/>
      <c r="F325" s="23"/>
      <c r="G325" s="309"/>
      <c r="H325" s="457"/>
      <c r="I325" s="457"/>
    </row>
    <row r="326" spans="1:9" ht="18" customHeight="1" thickTop="1">
      <c r="A326" s="45"/>
      <c r="B326" s="287" t="s">
        <v>269</v>
      </c>
      <c r="C326" s="1092" t="s">
        <v>263</v>
      </c>
      <c r="D326" s="957" t="s">
        <v>430</v>
      </c>
      <c r="E326" s="1094" t="s">
        <v>318</v>
      </c>
      <c r="F326" s="288" t="s">
        <v>270</v>
      </c>
      <c r="G326" s="309"/>
      <c r="H326" s="457"/>
      <c r="I326" s="457"/>
    </row>
    <row r="327" spans="1:9" ht="18" customHeight="1" thickBot="1">
      <c r="A327" s="45"/>
      <c r="B327" s="289" t="s">
        <v>271</v>
      </c>
      <c r="C327" s="1093"/>
      <c r="D327" s="958" t="s">
        <v>264</v>
      </c>
      <c r="E327" s="1095"/>
      <c r="F327" s="290" t="s">
        <v>272</v>
      </c>
      <c r="G327" s="309"/>
      <c r="H327" s="457"/>
      <c r="I327" s="457"/>
    </row>
    <row r="328" spans="1:9" ht="18" customHeight="1">
      <c r="A328" s="45"/>
      <c r="B328" s="912">
        <v>1</v>
      </c>
      <c r="C328" s="913" t="s">
        <v>1095</v>
      </c>
      <c r="D328" s="967"/>
      <c r="E328" s="456" t="s">
        <v>58</v>
      </c>
      <c r="F328" s="914" t="s">
        <v>364</v>
      </c>
      <c r="G328" s="309"/>
      <c r="H328" s="457"/>
      <c r="I328" s="457"/>
    </row>
    <row r="329" spans="1:9" ht="18" customHeight="1">
      <c r="A329" s="45"/>
      <c r="B329" s="915">
        <f aca="true" t="shared" si="6" ref="B329:B347">B328+1</f>
        <v>2</v>
      </c>
      <c r="C329" s="916" t="s">
        <v>597</v>
      </c>
      <c r="D329" s="968"/>
      <c r="E329" s="467" t="s">
        <v>58</v>
      </c>
      <c r="F329" s="380" t="s">
        <v>721</v>
      </c>
      <c r="G329" s="309"/>
      <c r="H329" s="457"/>
      <c r="I329" s="457"/>
    </row>
    <row r="330" spans="1:9" ht="18" customHeight="1">
      <c r="A330" s="45"/>
      <c r="B330" s="363">
        <f t="shared" si="6"/>
        <v>3</v>
      </c>
      <c r="C330" s="917" t="s">
        <v>598</v>
      </c>
      <c r="D330" s="968"/>
      <c r="E330" s="456" t="s">
        <v>58</v>
      </c>
      <c r="F330" s="365" t="s">
        <v>365</v>
      </c>
      <c r="G330" s="309"/>
      <c r="H330" s="457"/>
      <c r="I330" s="457"/>
    </row>
    <row r="331" spans="1:9" ht="18" customHeight="1">
      <c r="A331" s="45"/>
      <c r="B331" s="363">
        <f t="shared" si="6"/>
        <v>4</v>
      </c>
      <c r="C331" s="918" t="s">
        <v>599</v>
      </c>
      <c r="D331" s="968"/>
      <c r="E331" s="467" t="s">
        <v>58</v>
      </c>
      <c r="F331" s="376" t="s">
        <v>610</v>
      </c>
      <c r="G331" s="309"/>
      <c r="H331" s="457"/>
      <c r="I331" s="457"/>
    </row>
    <row r="332" spans="1:9" ht="18" customHeight="1">
      <c r="A332" s="45"/>
      <c r="B332" s="363">
        <f t="shared" si="6"/>
        <v>5</v>
      </c>
      <c r="C332" s="918" t="s">
        <v>600</v>
      </c>
      <c r="D332" s="969"/>
      <c r="E332" s="456" t="s">
        <v>58</v>
      </c>
      <c r="F332" s="376" t="s">
        <v>610</v>
      </c>
      <c r="G332" s="309"/>
      <c r="H332" s="457"/>
      <c r="I332" s="457"/>
    </row>
    <row r="333" spans="1:9" ht="18" customHeight="1">
      <c r="A333" s="45"/>
      <c r="B333" s="363">
        <f t="shared" si="6"/>
        <v>6</v>
      </c>
      <c r="C333" s="918" t="s">
        <v>599</v>
      </c>
      <c r="D333" s="969"/>
      <c r="E333" s="456" t="s">
        <v>58</v>
      </c>
      <c r="F333" s="376" t="s">
        <v>610</v>
      </c>
      <c r="G333" s="309"/>
      <c r="H333" s="457"/>
      <c r="I333" s="457"/>
    </row>
    <row r="334" spans="1:9" ht="18" customHeight="1">
      <c r="A334" s="45"/>
      <c r="B334" s="363">
        <f t="shared" si="6"/>
        <v>7</v>
      </c>
      <c r="C334" s="910" t="s">
        <v>1096</v>
      </c>
      <c r="D334" s="969"/>
      <c r="E334" s="456" t="s">
        <v>58</v>
      </c>
      <c r="F334" s="376" t="s">
        <v>1098</v>
      </c>
      <c r="G334" s="309"/>
      <c r="H334" s="457"/>
      <c r="I334" s="457"/>
    </row>
    <row r="335" spans="1:9" ht="18" customHeight="1">
      <c r="A335" s="45"/>
      <c r="B335" s="363">
        <f t="shared" si="6"/>
        <v>8</v>
      </c>
      <c r="C335" s="910" t="s">
        <v>1097</v>
      </c>
      <c r="D335" s="969"/>
      <c r="E335" s="456" t="s">
        <v>58</v>
      </c>
      <c r="F335" s="376" t="s">
        <v>1098</v>
      </c>
      <c r="G335" s="309"/>
      <c r="H335" s="457"/>
      <c r="I335" s="457"/>
    </row>
    <row r="336" spans="1:9" ht="18" customHeight="1">
      <c r="A336" s="45"/>
      <c r="B336" s="363">
        <f t="shared" si="6"/>
        <v>9</v>
      </c>
      <c r="C336" s="910" t="s">
        <v>1099</v>
      </c>
      <c r="D336" s="969"/>
      <c r="E336" s="456" t="s">
        <v>58</v>
      </c>
      <c r="F336" s="376" t="s">
        <v>1098</v>
      </c>
      <c r="G336" s="309"/>
      <c r="H336" s="457"/>
      <c r="I336" s="457"/>
    </row>
    <row r="337" spans="1:9" ht="18" customHeight="1">
      <c r="A337" s="45"/>
      <c r="B337" s="363">
        <f t="shared" si="6"/>
        <v>10</v>
      </c>
      <c r="C337" s="910" t="s">
        <v>1100</v>
      </c>
      <c r="D337" s="969"/>
      <c r="E337" s="456" t="s">
        <v>58</v>
      </c>
      <c r="F337" s="376" t="s">
        <v>1098</v>
      </c>
      <c r="G337" s="309"/>
      <c r="H337" s="457"/>
      <c r="I337" s="457"/>
    </row>
    <row r="338" spans="1:9" ht="18" customHeight="1">
      <c r="A338" s="45"/>
      <c r="B338" s="363">
        <f t="shared" si="6"/>
        <v>11</v>
      </c>
      <c r="C338" s="910" t="s">
        <v>1431</v>
      </c>
      <c r="D338" s="969"/>
      <c r="E338" s="910" t="s">
        <v>1431</v>
      </c>
      <c r="F338" s="942" t="s">
        <v>1431</v>
      </c>
      <c r="G338" s="309"/>
      <c r="H338" s="457"/>
      <c r="I338" s="457"/>
    </row>
    <row r="339" spans="1:9" ht="18" customHeight="1">
      <c r="A339" s="45"/>
      <c r="B339" s="363">
        <f t="shared" si="6"/>
        <v>12</v>
      </c>
      <c r="C339" s="910" t="s">
        <v>1431</v>
      </c>
      <c r="D339" s="969"/>
      <c r="E339" s="910" t="s">
        <v>1431</v>
      </c>
      <c r="F339" s="942" t="s">
        <v>1431</v>
      </c>
      <c r="G339" s="309"/>
      <c r="H339" s="457"/>
      <c r="I339" s="457"/>
    </row>
    <row r="340" spans="1:9" ht="18" customHeight="1">
      <c r="A340" s="45"/>
      <c r="B340" s="363">
        <f t="shared" si="6"/>
        <v>13</v>
      </c>
      <c r="C340" s="910" t="s">
        <v>1431</v>
      </c>
      <c r="D340" s="969"/>
      <c r="E340" s="910" t="s">
        <v>1431</v>
      </c>
      <c r="F340" s="942" t="s">
        <v>1431</v>
      </c>
      <c r="G340" s="309"/>
      <c r="H340" s="457"/>
      <c r="I340" s="457"/>
    </row>
    <row r="341" spans="1:9" ht="18" customHeight="1">
      <c r="A341" s="45"/>
      <c r="B341" s="363">
        <f t="shared" si="6"/>
        <v>14</v>
      </c>
      <c r="C341" s="910" t="s">
        <v>1431</v>
      </c>
      <c r="D341" s="969"/>
      <c r="E341" s="910" t="s">
        <v>1431</v>
      </c>
      <c r="F341" s="942" t="s">
        <v>1431</v>
      </c>
      <c r="G341" s="309"/>
      <c r="H341" s="457"/>
      <c r="I341" s="457"/>
    </row>
    <row r="342" spans="1:9" ht="18" customHeight="1">
      <c r="A342" s="45"/>
      <c r="B342" s="363">
        <f t="shared" si="6"/>
        <v>15</v>
      </c>
      <c r="C342" s="910" t="s">
        <v>1431</v>
      </c>
      <c r="D342" s="969"/>
      <c r="E342" s="910" t="s">
        <v>1431</v>
      </c>
      <c r="F342" s="942" t="s">
        <v>1431</v>
      </c>
      <c r="G342" s="309"/>
      <c r="H342" s="457"/>
      <c r="I342" s="457"/>
    </row>
    <row r="343" spans="1:9" ht="18" customHeight="1">
      <c r="A343" s="45"/>
      <c r="B343" s="363">
        <f t="shared" si="6"/>
        <v>16</v>
      </c>
      <c r="C343" s="910" t="s">
        <v>1431</v>
      </c>
      <c r="D343" s="969"/>
      <c r="E343" s="910" t="s">
        <v>1431</v>
      </c>
      <c r="F343" s="942" t="s">
        <v>1431</v>
      </c>
      <c r="G343" s="309"/>
      <c r="H343" s="457"/>
      <c r="I343" s="457"/>
    </row>
    <row r="344" spans="1:9" ht="18" customHeight="1">
      <c r="A344" s="45"/>
      <c r="B344" s="363">
        <f t="shared" si="6"/>
        <v>17</v>
      </c>
      <c r="C344" s="910" t="s">
        <v>1431</v>
      </c>
      <c r="D344" s="969"/>
      <c r="E344" s="910" t="s">
        <v>1431</v>
      </c>
      <c r="F344" s="942" t="s">
        <v>1431</v>
      </c>
      <c r="G344" s="309"/>
      <c r="H344" s="457"/>
      <c r="I344" s="457"/>
    </row>
    <row r="345" spans="1:9" ht="18" customHeight="1">
      <c r="A345" s="45"/>
      <c r="B345" s="363">
        <f t="shared" si="6"/>
        <v>18</v>
      </c>
      <c r="C345" s="910" t="s">
        <v>1431</v>
      </c>
      <c r="D345" s="969"/>
      <c r="E345" s="910" t="s">
        <v>1431</v>
      </c>
      <c r="F345" s="942" t="s">
        <v>1431</v>
      </c>
      <c r="G345" s="309"/>
      <c r="H345" s="457"/>
      <c r="I345" s="457"/>
    </row>
    <row r="346" spans="1:9" ht="18" customHeight="1">
      <c r="A346" s="45"/>
      <c r="B346" s="363">
        <f t="shared" si="6"/>
        <v>19</v>
      </c>
      <c r="C346" s="910" t="s">
        <v>1431</v>
      </c>
      <c r="D346" s="969"/>
      <c r="E346" s="910" t="s">
        <v>1431</v>
      </c>
      <c r="F346" s="942" t="s">
        <v>1431</v>
      </c>
      <c r="G346" s="309"/>
      <c r="H346" s="457"/>
      <c r="I346" s="457"/>
    </row>
    <row r="347" spans="1:9" ht="18" customHeight="1" thickBot="1">
      <c r="A347" s="45"/>
      <c r="B347" s="939">
        <f t="shared" si="6"/>
        <v>20</v>
      </c>
      <c r="C347" s="941" t="s">
        <v>1431</v>
      </c>
      <c r="D347" s="970"/>
      <c r="E347" s="941" t="s">
        <v>1431</v>
      </c>
      <c r="F347" s="943" t="s">
        <v>1431</v>
      </c>
      <c r="G347" s="309"/>
      <c r="H347" s="457"/>
      <c r="I347" s="457"/>
    </row>
    <row r="348" spans="1:9" ht="18" customHeight="1">
      <c r="A348" s="45"/>
      <c r="B348" s="34"/>
      <c r="C348" s="25"/>
      <c r="D348" s="962"/>
      <c r="E348" s="23"/>
      <c r="F348" s="23"/>
      <c r="G348" s="309"/>
      <c r="H348" s="457"/>
      <c r="I348" s="457"/>
    </row>
    <row r="349" spans="1:9" ht="18" customHeight="1">
      <c r="A349" s="45"/>
      <c r="B349" s="34"/>
      <c r="C349" s="25"/>
      <c r="D349" s="962"/>
      <c r="E349" s="23"/>
      <c r="F349" s="23"/>
      <c r="G349" s="309"/>
      <c r="H349" s="457"/>
      <c r="I349" s="457"/>
    </row>
    <row r="350" spans="1:9" ht="18" customHeight="1">
      <c r="A350" s="45"/>
      <c r="B350" s="34"/>
      <c r="C350" s="25"/>
      <c r="D350" s="962"/>
      <c r="E350" s="23"/>
      <c r="F350" s="23"/>
      <c r="G350" s="309"/>
      <c r="H350" s="457"/>
      <c r="I350" s="457"/>
    </row>
    <row r="351" spans="1:9" ht="18" customHeight="1">
      <c r="A351" s="45"/>
      <c r="B351" s="34"/>
      <c r="C351" s="25"/>
      <c r="D351" s="962"/>
      <c r="E351" s="23"/>
      <c r="F351" s="23"/>
      <c r="G351" s="309"/>
      <c r="H351" s="457"/>
      <c r="I351" s="457"/>
    </row>
    <row r="352" spans="1:9" ht="18" customHeight="1">
      <c r="A352" s="45"/>
      <c r="B352" s="34"/>
      <c r="C352" s="25"/>
      <c r="D352" s="962"/>
      <c r="E352" s="23"/>
      <c r="F352" s="23"/>
      <c r="G352" s="309"/>
      <c r="H352" s="457"/>
      <c r="I352" s="457"/>
    </row>
    <row r="353" spans="1:9" ht="18" customHeight="1">
      <c r="A353" s="45"/>
      <c r="B353" s="34"/>
      <c r="C353" s="25"/>
      <c r="D353" s="962"/>
      <c r="E353" s="23"/>
      <c r="F353" s="23"/>
      <c r="G353" s="309"/>
      <c r="H353" s="457"/>
      <c r="I353" s="457"/>
    </row>
    <row r="354" spans="1:9" ht="18" customHeight="1">
      <c r="A354" s="45"/>
      <c r="B354" s="34"/>
      <c r="C354" s="25"/>
      <c r="D354" s="962"/>
      <c r="E354" s="23"/>
      <c r="F354" s="23"/>
      <c r="G354" s="309"/>
      <c r="H354" s="457"/>
      <c r="I354" s="457"/>
    </row>
    <row r="355" spans="1:9" ht="18" customHeight="1">
      <c r="A355" s="45"/>
      <c r="B355" s="34"/>
      <c r="C355" s="25"/>
      <c r="D355" s="962"/>
      <c r="E355" s="23"/>
      <c r="F355" s="23"/>
      <c r="G355" s="309"/>
      <c r="H355" s="457"/>
      <c r="I355" s="457"/>
    </row>
    <row r="356" spans="1:9" ht="18" customHeight="1">
      <c r="A356" s="45"/>
      <c r="B356" s="34"/>
      <c r="C356" s="25"/>
      <c r="D356" s="962"/>
      <c r="E356" s="23"/>
      <c r="F356" s="23"/>
      <c r="G356" s="309"/>
      <c r="H356" s="457"/>
      <c r="I356" s="457"/>
    </row>
    <row r="357" spans="1:9" ht="18" customHeight="1">
      <c r="A357" s="45"/>
      <c r="B357" s="34"/>
      <c r="C357" s="25"/>
      <c r="D357" s="962"/>
      <c r="E357" s="23"/>
      <c r="F357" s="23"/>
      <c r="G357" s="309"/>
      <c r="H357" s="457"/>
      <c r="I357" s="457"/>
    </row>
    <row r="358" spans="1:9" ht="18" customHeight="1">
      <c r="A358" s="45"/>
      <c r="B358" s="34"/>
      <c r="C358" s="25"/>
      <c r="D358" s="962"/>
      <c r="E358" s="23"/>
      <c r="F358" s="23"/>
      <c r="G358" s="309"/>
      <c r="H358" s="457"/>
      <c r="I358" s="457"/>
    </row>
    <row r="359" spans="1:9" ht="18" customHeight="1">
      <c r="A359" s="45"/>
      <c r="B359" s="34"/>
      <c r="C359" s="25"/>
      <c r="D359" s="962"/>
      <c r="E359" s="23"/>
      <c r="F359" s="23"/>
      <c r="G359" s="309"/>
      <c r="H359" s="457"/>
      <c r="I359" s="457"/>
    </row>
    <row r="360" spans="1:9" ht="18" customHeight="1">
      <c r="A360" s="45"/>
      <c r="B360" s="34"/>
      <c r="C360" s="25"/>
      <c r="D360" s="962"/>
      <c r="E360" s="23"/>
      <c r="F360" s="23"/>
      <c r="G360" s="309"/>
      <c r="H360" s="457"/>
      <c r="I360" s="457"/>
    </row>
    <row r="361" spans="1:9" ht="18" customHeight="1">
      <c r="A361" s="45"/>
      <c r="B361" s="34"/>
      <c r="C361" s="25"/>
      <c r="D361" s="962"/>
      <c r="E361" s="23"/>
      <c r="F361" s="23"/>
      <c r="G361" s="309"/>
      <c r="H361" s="457"/>
      <c r="I361" s="457"/>
    </row>
    <row r="362" spans="1:9" ht="18" customHeight="1">
      <c r="A362" s="45"/>
      <c r="B362" s="34"/>
      <c r="C362" s="25"/>
      <c r="D362" s="962"/>
      <c r="E362" s="23"/>
      <c r="F362" s="23"/>
      <c r="G362" s="309"/>
      <c r="H362" s="457"/>
      <c r="I362" s="457"/>
    </row>
    <row r="363" spans="1:9" ht="18" customHeight="1">
      <c r="A363" s="45"/>
      <c r="B363" s="34"/>
      <c r="C363" s="25"/>
      <c r="D363" s="962"/>
      <c r="E363" s="23"/>
      <c r="F363" s="23"/>
      <c r="G363" s="309"/>
      <c r="H363" s="457"/>
      <c r="I363" s="457"/>
    </row>
    <row r="364" spans="1:9" ht="18" customHeight="1">
      <c r="A364" s="45"/>
      <c r="B364" s="34"/>
      <c r="C364" s="25"/>
      <c r="D364" s="962"/>
      <c r="E364" s="23"/>
      <c r="F364" s="23"/>
      <c r="G364" s="309"/>
      <c r="H364" s="457"/>
      <c r="I364" s="457"/>
    </row>
    <row r="365" spans="1:9" ht="18" customHeight="1">
      <c r="A365" s="45"/>
      <c r="B365" s="34"/>
      <c r="C365" s="25"/>
      <c r="D365" s="962"/>
      <c r="E365" s="23"/>
      <c r="F365" s="23"/>
      <c r="G365" s="309"/>
      <c r="H365" s="457"/>
      <c r="I365" s="457"/>
    </row>
    <row r="366" spans="1:9" ht="18" customHeight="1">
      <c r="A366" s="45"/>
      <c r="B366" s="34"/>
      <c r="C366" s="25"/>
      <c r="D366" s="962"/>
      <c r="E366" s="23"/>
      <c r="F366" s="23"/>
      <c r="G366" s="309"/>
      <c r="H366" s="457"/>
      <c r="I366" s="457"/>
    </row>
    <row r="367" spans="1:9" ht="18" customHeight="1">
      <c r="A367" s="45"/>
      <c r="B367" s="34"/>
      <c r="C367" s="25"/>
      <c r="D367" s="962"/>
      <c r="E367" s="23"/>
      <c r="F367" s="23"/>
      <c r="G367" s="309"/>
      <c r="H367" s="457"/>
      <c r="I367" s="457"/>
    </row>
    <row r="368" spans="1:9" ht="18" customHeight="1">
      <c r="A368" s="45"/>
      <c r="B368" s="34"/>
      <c r="C368" s="25"/>
      <c r="D368" s="962"/>
      <c r="E368" s="23"/>
      <c r="F368" s="23"/>
      <c r="G368" s="309"/>
      <c r="H368" s="457"/>
      <c r="I368" s="457"/>
    </row>
    <row r="369" spans="1:9" ht="18" customHeight="1">
      <c r="A369" s="45"/>
      <c r="B369" s="34"/>
      <c r="C369" s="25"/>
      <c r="D369" s="962"/>
      <c r="E369" s="23"/>
      <c r="F369" s="23"/>
      <c r="G369" s="309"/>
      <c r="H369" s="457"/>
      <c r="I369" s="457"/>
    </row>
    <row r="370" spans="1:9" ht="18" customHeight="1">
      <c r="A370" s="45"/>
      <c r="B370" s="34"/>
      <c r="C370" s="25"/>
      <c r="D370" s="962"/>
      <c r="E370" s="23"/>
      <c r="F370" s="23"/>
      <c r="G370" s="309"/>
      <c r="H370" s="457"/>
      <c r="I370" s="457"/>
    </row>
    <row r="371" spans="1:9" ht="18" customHeight="1">
      <c r="A371" s="45"/>
      <c r="B371" s="34"/>
      <c r="C371" s="25"/>
      <c r="D371" s="962"/>
      <c r="E371" s="23"/>
      <c r="F371" s="23"/>
      <c r="G371" s="309"/>
      <c r="H371" s="457"/>
      <c r="I371" s="457"/>
    </row>
    <row r="372" spans="1:9" ht="18" customHeight="1">
      <c r="A372" s="45"/>
      <c r="B372" s="34"/>
      <c r="C372" s="25"/>
      <c r="D372" s="962"/>
      <c r="E372" s="23"/>
      <c r="F372" s="23"/>
      <c r="G372" s="309"/>
      <c r="H372" s="457"/>
      <c r="I372" s="457"/>
    </row>
    <row r="373" spans="1:9" ht="18" customHeight="1">
      <c r="A373" s="45"/>
      <c r="B373" s="34"/>
      <c r="C373" s="25"/>
      <c r="D373" s="962"/>
      <c r="E373" s="23"/>
      <c r="F373" s="23"/>
      <c r="G373" s="309"/>
      <c r="H373" s="457"/>
      <c r="I373" s="457"/>
    </row>
    <row r="374" spans="1:9" ht="18" customHeight="1">
      <c r="A374" s="45"/>
      <c r="B374" s="34"/>
      <c r="C374" s="25"/>
      <c r="D374" s="962"/>
      <c r="E374" s="23"/>
      <c r="F374" s="23"/>
      <c r="G374" s="309"/>
      <c r="H374" s="457"/>
      <c r="I374" s="457"/>
    </row>
    <row r="375" spans="1:9" ht="18" customHeight="1">
      <c r="A375" s="45"/>
      <c r="B375" s="34"/>
      <c r="C375" s="25"/>
      <c r="D375" s="962"/>
      <c r="E375" s="23"/>
      <c r="F375" s="23"/>
      <c r="G375" s="309"/>
      <c r="H375" s="457"/>
      <c r="I375" s="457"/>
    </row>
    <row r="376" spans="1:9" ht="18" customHeight="1">
      <c r="A376" s="45"/>
      <c r="B376" s="34"/>
      <c r="C376" s="25"/>
      <c r="D376" s="962"/>
      <c r="E376" s="23"/>
      <c r="F376" s="23"/>
      <c r="G376" s="309"/>
      <c r="H376" s="457"/>
      <c r="I376" s="457"/>
    </row>
    <row r="377" spans="1:9" ht="18" customHeight="1">
      <c r="A377" s="45"/>
      <c r="B377" s="34"/>
      <c r="C377" s="25"/>
      <c r="D377" s="962"/>
      <c r="E377" s="23"/>
      <c r="F377" s="23"/>
      <c r="G377" s="309"/>
      <c r="H377" s="457"/>
      <c r="I377" s="457"/>
    </row>
    <row r="378" spans="1:9" ht="18" customHeight="1">
      <c r="A378" s="45"/>
      <c r="B378" s="34"/>
      <c r="C378" s="25"/>
      <c r="D378" s="962"/>
      <c r="E378" s="23"/>
      <c r="F378" s="23"/>
      <c r="G378" s="309"/>
      <c r="H378" s="457"/>
      <c r="I378" s="457"/>
    </row>
    <row r="379" spans="1:9" ht="18" customHeight="1">
      <c r="A379" s="45"/>
      <c r="B379" s="34"/>
      <c r="C379" s="25"/>
      <c r="D379" s="962"/>
      <c r="E379" s="23"/>
      <c r="F379" s="23"/>
      <c r="G379" s="309"/>
      <c r="H379" s="457"/>
      <c r="I379" s="457"/>
    </row>
    <row r="380" spans="1:9" ht="18" customHeight="1">
      <c r="A380" s="45"/>
      <c r="B380" s="34"/>
      <c r="C380" s="25"/>
      <c r="D380" s="962"/>
      <c r="E380" s="23"/>
      <c r="F380" s="23"/>
      <c r="G380" s="309"/>
      <c r="H380" s="457"/>
      <c r="I380" s="457"/>
    </row>
    <row r="381" spans="1:9" ht="18" customHeight="1">
      <c r="A381" s="45"/>
      <c r="B381" s="34"/>
      <c r="C381" s="25"/>
      <c r="D381" s="962"/>
      <c r="E381" s="23"/>
      <c r="F381" s="23"/>
      <c r="G381" s="309"/>
      <c r="H381" s="457"/>
      <c r="I381" s="457"/>
    </row>
    <row r="382" spans="1:9" ht="18" customHeight="1">
      <c r="A382" s="45"/>
      <c r="B382" s="34"/>
      <c r="C382" s="25"/>
      <c r="D382" s="962"/>
      <c r="E382" s="23"/>
      <c r="F382" s="23"/>
      <c r="G382" s="309"/>
      <c r="H382" s="457"/>
      <c r="I382" s="457"/>
    </row>
    <row r="383" spans="1:9" ht="18" customHeight="1">
      <c r="A383" s="45"/>
      <c r="B383" s="34"/>
      <c r="C383" s="25"/>
      <c r="D383" s="962"/>
      <c r="E383" s="23"/>
      <c r="F383" s="23"/>
      <c r="G383" s="309"/>
      <c r="H383" s="457"/>
      <c r="I383" s="457"/>
    </row>
    <row r="384" spans="1:9" ht="18" customHeight="1">
      <c r="A384" s="45"/>
      <c r="B384" s="34"/>
      <c r="C384" s="25"/>
      <c r="D384" s="962"/>
      <c r="E384" s="23"/>
      <c r="F384" s="23"/>
      <c r="G384" s="309"/>
      <c r="H384" s="457"/>
      <c r="I384" s="457"/>
    </row>
    <row r="385" spans="1:9" ht="18" customHeight="1">
      <c r="A385" s="45"/>
      <c r="B385" s="34"/>
      <c r="C385" s="25"/>
      <c r="D385" s="962"/>
      <c r="E385" s="23"/>
      <c r="F385" s="23"/>
      <c r="G385" s="309"/>
      <c r="H385" s="457"/>
      <c r="I385" s="457"/>
    </row>
    <row r="386" spans="1:9" ht="18" customHeight="1">
      <c r="A386" s="45"/>
      <c r="B386" s="34"/>
      <c r="C386" s="25"/>
      <c r="D386" s="962"/>
      <c r="E386" s="23"/>
      <c r="F386" s="23"/>
      <c r="G386" s="309"/>
      <c r="H386" s="457"/>
      <c r="I386" s="457"/>
    </row>
    <row r="387" spans="1:9" ht="18" customHeight="1">
      <c r="A387" s="45"/>
      <c r="B387" s="34"/>
      <c r="C387" s="25"/>
      <c r="D387" s="962"/>
      <c r="E387" s="23"/>
      <c r="F387" s="23"/>
      <c r="G387" s="309"/>
      <c r="H387" s="457"/>
      <c r="I387" s="457"/>
    </row>
    <row r="388" spans="1:9" ht="18" customHeight="1">
      <c r="A388" s="45"/>
      <c r="B388" s="34"/>
      <c r="C388" s="25"/>
      <c r="D388" s="962"/>
      <c r="E388" s="23"/>
      <c r="F388" s="23"/>
      <c r="G388" s="309"/>
      <c r="H388" s="457"/>
      <c r="I388" s="457"/>
    </row>
    <row r="389" spans="1:9" ht="18" customHeight="1">
      <c r="A389" s="45"/>
      <c r="B389" s="34"/>
      <c r="C389" s="25"/>
      <c r="D389" s="962"/>
      <c r="E389" s="23"/>
      <c r="F389" s="23"/>
      <c r="G389" s="309"/>
      <c r="H389" s="457"/>
      <c r="I389" s="457"/>
    </row>
    <row r="390" spans="1:9" ht="18" customHeight="1">
      <c r="A390" s="45"/>
      <c r="B390" s="34"/>
      <c r="C390" s="25"/>
      <c r="D390" s="962"/>
      <c r="E390" s="23"/>
      <c r="F390" s="23"/>
      <c r="G390" s="309"/>
      <c r="H390" s="457"/>
      <c r="I390" s="457"/>
    </row>
    <row r="391" spans="1:9" ht="18" customHeight="1">
      <c r="A391" s="45"/>
      <c r="B391" s="34"/>
      <c r="C391" s="25"/>
      <c r="D391" s="962"/>
      <c r="E391" s="23"/>
      <c r="F391" s="23"/>
      <c r="G391" s="309"/>
      <c r="H391" s="457"/>
      <c r="I391" s="457"/>
    </row>
    <row r="392" spans="1:9" ht="18" customHeight="1">
      <c r="A392" s="45"/>
      <c r="B392" s="34"/>
      <c r="C392" s="25"/>
      <c r="D392" s="962"/>
      <c r="E392" s="23"/>
      <c r="F392" s="23"/>
      <c r="G392" s="309"/>
      <c r="H392" s="457"/>
      <c r="I392" s="457"/>
    </row>
    <row r="393" spans="1:9" ht="18" customHeight="1">
      <c r="A393" s="45"/>
      <c r="B393" s="34"/>
      <c r="C393" s="25"/>
      <c r="D393" s="962"/>
      <c r="E393" s="23"/>
      <c r="F393" s="23"/>
      <c r="G393" s="309"/>
      <c r="H393" s="457"/>
      <c r="I393" s="457"/>
    </row>
    <row r="394" spans="1:9" ht="18" customHeight="1">
      <c r="A394" s="45"/>
      <c r="B394" s="34"/>
      <c r="C394" s="25"/>
      <c r="D394" s="962"/>
      <c r="E394" s="23"/>
      <c r="F394" s="23"/>
      <c r="G394" s="309"/>
      <c r="H394" s="457"/>
      <c r="I394" s="457"/>
    </row>
    <row r="395" spans="1:9" ht="18" customHeight="1">
      <c r="A395" s="45"/>
      <c r="B395" s="34"/>
      <c r="C395" s="25"/>
      <c r="D395" s="962"/>
      <c r="E395" s="23"/>
      <c r="F395" s="23"/>
      <c r="G395" s="309"/>
      <c r="H395" s="457"/>
      <c r="I395" s="457"/>
    </row>
    <row r="396" spans="1:9" ht="18" customHeight="1">
      <c r="A396" s="45"/>
      <c r="B396" s="34"/>
      <c r="C396" s="25"/>
      <c r="D396" s="962"/>
      <c r="E396" s="23"/>
      <c r="F396" s="23"/>
      <c r="G396" s="309"/>
      <c r="H396" s="457"/>
      <c r="I396" s="457"/>
    </row>
    <row r="397" spans="1:9" ht="18" customHeight="1">
      <c r="A397" s="45"/>
      <c r="B397" s="8"/>
      <c r="C397" s="8"/>
      <c r="D397" s="963"/>
      <c r="E397" s="17"/>
      <c r="F397" s="17"/>
      <c r="G397" s="457"/>
      <c r="H397" s="457"/>
      <c r="I397" s="457"/>
    </row>
    <row r="398" spans="1:9" ht="12" customHeight="1">
      <c r="A398" s="45"/>
      <c r="G398" s="457"/>
      <c r="H398" s="457"/>
      <c r="I398" s="457"/>
    </row>
    <row r="399" spans="1:9" ht="12" customHeight="1">
      <c r="A399" s="45"/>
      <c r="G399" s="457"/>
      <c r="H399" s="457"/>
      <c r="I399" s="457"/>
    </row>
    <row r="400" spans="1:9" ht="12" customHeight="1">
      <c r="A400" s="45"/>
      <c r="G400" s="457"/>
      <c r="H400" s="457"/>
      <c r="I400" s="457"/>
    </row>
    <row r="401" spans="1:9" ht="12" customHeight="1">
      <c r="A401" s="45"/>
      <c r="G401" s="457"/>
      <c r="H401" s="457"/>
      <c r="I401" s="457"/>
    </row>
    <row r="402" spans="1:9" ht="12" customHeight="1">
      <c r="A402" s="45"/>
      <c r="G402" s="457"/>
      <c r="H402" s="457"/>
      <c r="I402" s="457"/>
    </row>
    <row r="403" spans="1:9" ht="12" customHeight="1">
      <c r="A403" s="45"/>
      <c r="D403" s="954" t="s">
        <v>518</v>
      </c>
      <c r="G403" s="457"/>
      <c r="H403" s="457"/>
      <c r="I403" s="457"/>
    </row>
    <row r="404" spans="1:9" ht="13.5" customHeight="1">
      <c r="A404" s="45"/>
      <c r="D404" s="955" t="s">
        <v>1432</v>
      </c>
      <c r="G404" s="457"/>
      <c r="H404" s="457"/>
      <c r="I404" s="457"/>
    </row>
    <row r="405" spans="1:9" ht="13.5" customHeight="1">
      <c r="A405" s="45"/>
      <c r="G405" s="457"/>
      <c r="H405" s="457"/>
      <c r="I405" s="457"/>
    </row>
    <row r="406" spans="1:9" ht="12.75">
      <c r="A406" s="45"/>
      <c r="G406" s="457"/>
      <c r="H406" s="457"/>
      <c r="I406" s="457"/>
    </row>
    <row r="407" spans="1:9" ht="12.75">
      <c r="A407" s="45"/>
      <c r="G407" s="457"/>
      <c r="H407" s="457"/>
      <c r="I407" s="457"/>
    </row>
    <row r="408" spans="1:9" ht="12.75">
      <c r="A408" s="45"/>
      <c r="G408" s="457"/>
      <c r="H408" s="457"/>
      <c r="I408" s="457"/>
    </row>
    <row r="409" spans="1:9" ht="12.75">
      <c r="A409" s="45"/>
      <c r="G409" s="457"/>
      <c r="H409" s="457"/>
      <c r="I409" s="457"/>
    </row>
    <row r="410" spans="1:9" ht="12.75">
      <c r="A410" s="45"/>
      <c r="G410" s="457"/>
      <c r="H410" s="457"/>
      <c r="I410" s="457"/>
    </row>
    <row r="411" spans="1:9" ht="12.75">
      <c r="A411" s="45"/>
      <c r="G411" s="457"/>
      <c r="H411" s="457"/>
      <c r="I411" s="457"/>
    </row>
    <row r="412" spans="1:9" ht="12.75">
      <c r="A412" s="45"/>
      <c r="G412" s="457"/>
      <c r="H412" s="457"/>
      <c r="I412" s="457"/>
    </row>
    <row r="413" spans="1:9" ht="12.75">
      <c r="A413" s="45"/>
      <c r="G413" s="457"/>
      <c r="H413" s="457"/>
      <c r="I413" s="457"/>
    </row>
    <row r="414" spans="1:9" ht="12.75">
      <c r="A414" s="45"/>
      <c r="G414" s="457"/>
      <c r="H414" s="457"/>
      <c r="I414" s="457"/>
    </row>
    <row r="415" spans="1:9" ht="12.75">
      <c r="A415" s="45"/>
      <c r="G415" s="457"/>
      <c r="H415" s="457"/>
      <c r="I415" s="457"/>
    </row>
    <row r="416" spans="1:9" ht="12.75">
      <c r="A416" s="45"/>
      <c r="G416" s="457"/>
      <c r="H416" s="457"/>
      <c r="I416" s="457"/>
    </row>
    <row r="417" spans="1:9" ht="12.75">
      <c r="A417" s="45"/>
      <c r="G417" s="457"/>
      <c r="H417" s="457"/>
      <c r="I417" s="457"/>
    </row>
    <row r="418" spans="1:9" ht="12.75">
      <c r="A418" s="45"/>
      <c r="G418" s="457"/>
      <c r="H418" s="457"/>
      <c r="I418" s="457"/>
    </row>
    <row r="419" spans="1:9" ht="12.75">
      <c r="A419" s="45"/>
      <c r="G419" s="457"/>
      <c r="H419" s="457"/>
      <c r="I419" s="457"/>
    </row>
    <row r="420" spans="1:9" ht="12.75">
      <c r="A420" s="45"/>
      <c r="G420" s="457"/>
      <c r="H420" s="457"/>
      <c r="I420" s="457"/>
    </row>
    <row r="421" spans="1:9" ht="12.75">
      <c r="A421" s="45"/>
      <c r="G421" s="457"/>
      <c r="H421" s="457"/>
      <c r="I421" s="457"/>
    </row>
    <row r="422" spans="1:9" ht="12.75">
      <c r="A422" s="45"/>
      <c r="G422" s="457"/>
      <c r="H422" s="457"/>
      <c r="I422" s="457"/>
    </row>
    <row r="423" spans="1:9" ht="12.75">
      <c r="A423" s="45"/>
      <c r="G423" s="457"/>
      <c r="H423" s="457"/>
      <c r="I423" s="457"/>
    </row>
    <row r="424" spans="7:9" ht="12.75">
      <c r="G424" s="457"/>
      <c r="H424" s="457"/>
      <c r="I424" s="457"/>
    </row>
    <row r="425" spans="7:9" ht="12.75">
      <c r="G425" s="457"/>
      <c r="H425" s="457"/>
      <c r="I425" s="457"/>
    </row>
    <row r="426" spans="7:9" ht="12.75">
      <c r="G426" s="457"/>
      <c r="H426" s="457"/>
      <c r="I426" s="457"/>
    </row>
    <row r="427" spans="7:9" ht="12.75">
      <c r="G427" s="457"/>
      <c r="H427" s="457"/>
      <c r="I427" s="457"/>
    </row>
    <row r="428" spans="7:9" ht="12.75">
      <c r="G428" s="457"/>
      <c r="H428" s="457"/>
      <c r="I428" s="457"/>
    </row>
    <row r="429" spans="7:9" ht="12.75">
      <c r="G429" s="457"/>
      <c r="H429" s="457"/>
      <c r="I429" s="457"/>
    </row>
    <row r="430" spans="7:9" ht="12.75">
      <c r="G430" s="457"/>
      <c r="H430" s="457"/>
      <c r="I430" s="457"/>
    </row>
    <row r="431" spans="7:9" ht="12.75">
      <c r="G431" s="457"/>
      <c r="H431" s="457"/>
      <c r="I431" s="457"/>
    </row>
  </sheetData>
  <sheetProtection/>
  <mergeCells count="18">
    <mergeCell ref="E114:F114"/>
    <mergeCell ref="E115:F115"/>
    <mergeCell ref="E113:F113"/>
    <mergeCell ref="C95:C96"/>
    <mergeCell ref="C326:C327"/>
    <mergeCell ref="E326:E327"/>
    <mergeCell ref="E95:E96"/>
    <mergeCell ref="D128:F128"/>
    <mergeCell ref="B1:F1"/>
    <mergeCell ref="B2:F2"/>
    <mergeCell ref="C6:C7"/>
    <mergeCell ref="B90:F90"/>
    <mergeCell ref="B91:F91"/>
    <mergeCell ref="C139:C140"/>
    <mergeCell ref="E111:F111"/>
    <mergeCell ref="E112:F112"/>
    <mergeCell ref="E116:F116"/>
    <mergeCell ref="D131:F131"/>
  </mergeCells>
  <printOptions horizontalCentered="1"/>
  <pageMargins left="0.25" right="0.25" top="0.6" bottom="0.2" header="0.3" footer="0.15"/>
  <pageSetup fitToHeight="4" horizontalDpi="600" verticalDpi="600" orientation="portrait" scale="44" r:id="rId1"/>
  <headerFooter alignWithMargins="0">
    <oddHeader>&amp;C&amp;"Times New Roman,Bold"&amp;16ADDENDUM 27 TO ATTACHMENT H, Page &amp;P  of &amp;N
NorthWestern Corporation (South Dakota)</oddHeader>
  </headerFooter>
  <rowBreaks count="4" manualBreakCount="4">
    <brk id="89" max="5" man="1"/>
    <brk id="135" max="5" man="1"/>
    <brk id="229" max="5" man="1"/>
    <brk id="323" max="5" man="1"/>
  </rowBreaks>
</worksheet>
</file>

<file path=xl/worksheets/sheet20.xml><?xml version="1.0" encoding="utf-8"?>
<worksheet xmlns="http://schemas.openxmlformats.org/spreadsheetml/2006/main" xmlns:r="http://schemas.openxmlformats.org/officeDocument/2006/relationships">
  <dimension ref="B1:U197"/>
  <sheetViews>
    <sheetView view="pageBreakPreview" zoomScale="70" zoomScaleNormal="80" zoomScaleSheetLayoutView="70" zoomScalePageLayoutView="0" workbookViewId="0" topLeftCell="A1">
      <selection activeCell="A21" sqref="A21"/>
    </sheetView>
  </sheetViews>
  <sheetFormatPr defaultColWidth="9.140625" defaultRowHeight="12.75"/>
  <cols>
    <col min="1" max="1" width="1.7109375" style="162" customWidth="1"/>
    <col min="2" max="2" width="4.140625" style="162" customWidth="1"/>
    <col min="3" max="3" width="10.57421875" style="162" customWidth="1"/>
    <col min="4" max="4" width="11.7109375" style="162" customWidth="1"/>
    <col min="5" max="5" width="13.421875" style="162" customWidth="1"/>
    <col min="6" max="6" width="6.57421875" style="162" customWidth="1"/>
    <col min="7" max="7" width="20.28125" style="162" customWidth="1"/>
    <col min="8" max="8" width="14.421875" style="162" customWidth="1"/>
    <col min="9" max="9" width="3.8515625" style="162" customWidth="1"/>
    <col min="10" max="10" width="14.28125" style="162" customWidth="1"/>
    <col min="11" max="11" width="15.421875" style="162" customWidth="1"/>
    <col min="12" max="12" width="5.28125" style="162" customWidth="1"/>
    <col min="13" max="13" width="14.7109375" style="162" customWidth="1"/>
    <col min="14" max="14" width="8.28125" style="162" customWidth="1"/>
    <col min="15" max="15" width="2.28125" style="162" customWidth="1"/>
    <col min="16" max="16" width="19.57421875" style="162" customWidth="1"/>
    <col min="17" max="16384" width="9.140625" style="162" customWidth="1"/>
  </cols>
  <sheetData>
    <row r="1" spans="2:21" ht="20.25">
      <c r="B1" s="1235" t="s">
        <v>572</v>
      </c>
      <c r="C1" s="1235"/>
      <c r="D1" s="1235"/>
      <c r="E1" s="1235"/>
      <c r="F1" s="1235"/>
      <c r="G1" s="1235"/>
      <c r="H1" s="1235"/>
      <c r="I1" s="1235"/>
      <c r="J1" s="1235"/>
      <c r="K1" s="1235"/>
      <c r="L1" s="1235"/>
      <c r="M1" s="1235"/>
      <c r="N1" s="1235"/>
      <c r="O1" s="1235"/>
      <c r="P1" s="1235"/>
      <c r="Q1" s="184"/>
      <c r="R1" s="184"/>
      <c r="S1" s="184"/>
      <c r="T1" s="184"/>
      <c r="U1" s="184"/>
    </row>
    <row r="2" spans="2:21" ht="19.5">
      <c r="B2" s="1279" t="str">
        <f>Inputs!B2</f>
        <v>(For Rate Year Beginning April 1, 20xx, Based on December 31, 20xx Data)</v>
      </c>
      <c r="C2" s="1279"/>
      <c r="D2" s="1279"/>
      <c r="E2" s="1279"/>
      <c r="F2" s="1279"/>
      <c r="G2" s="1279"/>
      <c r="H2" s="1279"/>
      <c r="I2" s="1279"/>
      <c r="J2" s="1279"/>
      <c r="K2" s="1279"/>
      <c r="L2" s="1279"/>
      <c r="M2" s="1279"/>
      <c r="N2" s="1279"/>
      <c r="O2" s="1279"/>
      <c r="P2" s="1279"/>
      <c r="Q2" s="184"/>
      <c r="R2" s="184"/>
      <c r="S2" s="184"/>
      <c r="T2" s="184"/>
      <c r="U2" s="184"/>
    </row>
    <row r="3" spans="2:16" ht="12.75">
      <c r="B3" s="211"/>
      <c r="C3" s="211"/>
      <c r="D3" s="211"/>
      <c r="E3" s="211"/>
      <c r="F3" s="211"/>
      <c r="G3" s="211"/>
      <c r="H3" s="211"/>
      <c r="I3" s="211"/>
      <c r="J3" s="211"/>
      <c r="K3" s="211"/>
      <c r="L3" s="211"/>
      <c r="M3" s="211"/>
      <c r="N3" s="211"/>
      <c r="O3" s="211"/>
      <c r="P3" s="211"/>
    </row>
    <row r="4" spans="2:3" ht="15.75" customHeight="1">
      <c r="B4" s="232" t="s">
        <v>126</v>
      </c>
      <c r="C4" s="169"/>
    </row>
    <row r="5" ht="7.5" customHeight="1"/>
    <row r="6" spans="4:16" ht="12.75">
      <c r="D6" s="1285" t="s">
        <v>125</v>
      </c>
      <c r="E6" s="1286"/>
      <c r="G6" s="1289" t="s">
        <v>123</v>
      </c>
      <c r="H6" s="1290"/>
      <c r="J6" s="1289" t="s">
        <v>122</v>
      </c>
      <c r="K6" s="1290"/>
      <c r="M6" s="1293" t="s">
        <v>121</v>
      </c>
      <c r="N6" s="1294"/>
      <c r="P6" s="1297" t="s">
        <v>120</v>
      </c>
    </row>
    <row r="7" spans="4:16" ht="12.75">
      <c r="D7" s="1287"/>
      <c r="E7" s="1288"/>
      <c r="G7" s="1291"/>
      <c r="H7" s="1292"/>
      <c r="J7" s="1291"/>
      <c r="K7" s="1292"/>
      <c r="M7" s="1295"/>
      <c r="N7" s="1296"/>
      <c r="P7" s="1298"/>
    </row>
    <row r="8" spans="4:16" ht="12.75">
      <c r="D8" s="178" t="s">
        <v>119</v>
      </c>
      <c r="E8" s="178" t="s">
        <v>268</v>
      </c>
      <c r="G8" s="178" t="s">
        <v>118</v>
      </c>
      <c r="H8" s="178" t="s">
        <v>268</v>
      </c>
      <c r="J8" s="231" t="s">
        <v>117</v>
      </c>
      <c r="K8" s="231" t="s">
        <v>268</v>
      </c>
      <c r="M8" s="231" t="s">
        <v>116</v>
      </c>
      <c r="N8" s="231" t="s">
        <v>268</v>
      </c>
      <c r="P8" s="231" t="s">
        <v>825</v>
      </c>
    </row>
    <row r="9" spans="7:16" ht="12.75">
      <c r="G9" s="163"/>
      <c r="H9" s="163"/>
      <c r="P9" s="187"/>
    </row>
    <row r="10" spans="2:16" ht="12.75">
      <c r="B10" s="176" t="s">
        <v>249</v>
      </c>
      <c r="C10" s="176" t="s">
        <v>81</v>
      </c>
      <c r="D10" s="163" t="s">
        <v>538</v>
      </c>
      <c r="E10" s="163"/>
      <c r="G10" s="163" t="s">
        <v>537</v>
      </c>
      <c r="H10" s="163"/>
      <c r="J10" s="163" t="s">
        <v>536</v>
      </c>
      <c r="K10" s="163"/>
      <c r="L10" s="163"/>
      <c r="M10" s="163" t="s">
        <v>535</v>
      </c>
      <c r="P10" s="192" t="s">
        <v>80</v>
      </c>
    </row>
    <row r="11" spans="2:16" ht="12.75">
      <c r="B11" s="848"/>
      <c r="C11" s="163"/>
      <c r="E11" s="163"/>
      <c r="G11" s="163"/>
      <c r="H11" s="163"/>
      <c r="P11" s="187"/>
    </row>
    <row r="12" spans="2:16" ht="12.75">
      <c r="B12" s="170" t="s">
        <v>534</v>
      </c>
      <c r="C12" s="312" t="str">
        <f>'7-ComStock'!B14</f>
        <v>12/31/20xx</v>
      </c>
      <c r="D12" s="304">
        <f>Inputs!D23</f>
        <v>0</v>
      </c>
      <c r="E12" s="163" t="s">
        <v>533</v>
      </c>
      <c r="G12" s="303">
        <f>+Inputs!D19</f>
        <v>0</v>
      </c>
      <c r="H12" s="192" t="s">
        <v>527</v>
      </c>
      <c r="I12" s="187"/>
      <c r="J12" s="304">
        <f>Inputs!D21</f>
        <v>0</v>
      </c>
      <c r="K12" s="192" t="s">
        <v>529</v>
      </c>
      <c r="L12" s="187"/>
      <c r="M12" s="303">
        <f>Inputs!D25</f>
        <v>0</v>
      </c>
      <c r="N12" s="163" t="s">
        <v>79</v>
      </c>
      <c r="P12" s="733">
        <f>D12+G12-J12+M12</f>
        <v>0</v>
      </c>
    </row>
    <row r="13" spans="2:16" ht="7.5" customHeight="1">
      <c r="B13" s="172"/>
      <c r="C13" s="192"/>
      <c r="D13" s="187"/>
      <c r="E13" s="163"/>
      <c r="G13" s="187"/>
      <c r="H13" s="192"/>
      <c r="I13" s="187"/>
      <c r="J13" s="187"/>
      <c r="K13" s="192"/>
      <c r="L13" s="187"/>
      <c r="M13" s="187"/>
      <c r="N13" s="163"/>
      <c r="P13" s="187"/>
    </row>
    <row r="14" spans="2:16" ht="12.75">
      <c r="B14" s="170" t="s">
        <v>531</v>
      </c>
      <c r="C14" s="312" t="str">
        <f>'7-ComStock'!B17</f>
        <v>12/31/20xx</v>
      </c>
      <c r="D14" s="304">
        <f>Inputs!D22</f>
        <v>0</v>
      </c>
      <c r="E14" s="163" t="s">
        <v>530</v>
      </c>
      <c r="G14" s="303">
        <f>+Inputs!D18</f>
        <v>0</v>
      </c>
      <c r="H14" s="192" t="s">
        <v>532</v>
      </c>
      <c r="I14" s="187"/>
      <c r="J14" s="304">
        <f>Inputs!D20</f>
        <v>0</v>
      </c>
      <c r="K14" s="192" t="s">
        <v>526</v>
      </c>
      <c r="L14" s="187"/>
      <c r="M14" s="675">
        <f>Inputs!D24</f>
        <v>0</v>
      </c>
      <c r="N14" s="192" t="s">
        <v>77</v>
      </c>
      <c r="O14" s="187"/>
      <c r="P14" s="675">
        <f>D14+G14-J14+M14</f>
        <v>0</v>
      </c>
    </row>
    <row r="15" spans="2:16" ht="7.5" customHeight="1">
      <c r="B15" s="172"/>
      <c r="C15" s="163"/>
      <c r="E15" s="163"/>
      <c r="H15" s="163"/>
      <c r="M15" s="187"/>
      <c r="N15" s="187"/>
      <c r="O15" s="187"/>
      <c r="P15" s="187"/>
    </row>
    <row r="16" spans="2:16" ht="12.75">
      <c r="B16" s="170" t="s">
        <v>528</v>
      </c>
      <c r="C16" s="163"/>
      <c r="D16" s="705" t="s">
        <v>824</v>
      </c>
      <c r="E16" s="192"/>
      <c r="F16" s="187"/>
      <c r="G16" s="187"/>
      <c r="H16" s="192"/>
      <c r="I16" s="187"/>
      <c r="J16" s="705"/>
      <c r="K16" s="705"/>
      <c r="L16" s="187"/>
      <c r="M16" s="187"/>
      <c r="N16" s="187"/>
      <c r="O16" s="187"/>
      <c r="P16" s="699">
        <f>(P12+P14)/2</f>
        <v>0</v>
      </c>
    </row>
    <row r="17" spans="2:16" ht="7.5" customHeight="1">
      <c r="B17" s="849"/>
      <c r="C17" s="163"/>
      <c r="E17" s="163"/>
      <c r="H17" s="163"/>
      <c r="J17" s="169"/>
      <c r="K17" s="169"/>
      <c r="M17" s="187"/>
      <c r="N17" s="187"/>
      <c r="O17" s="187"/>
      <c r="P17" s="208"/>
    </row>
    <row r="18" spans="2:16" ht="7.5" customHeight="1">
      <c r="B18" s="848"/>
      <c r="C18" s="163"/>
      <c r="E18" s="163"/>
      <c r="H18" s="163"/>
      <c r="M18" s="187"/>
      <c r="N18" s="187"/>
      <c r="O18" s="187"/>
      <c r="P18" s="187"/>
    </row>
    <row r="19" spans="2:15" ht="12.75">
      <c r="B19" s="848"/>
      <c r="C19" s="230" t="s">
        <v>115</v>
      </c>
      <c r="D19" s="226" t="s">
        <v>32</v>
      </c>
      <c r="E19" s="227"/>
      <c r="F19" s="226"/>
      <c r="G19" s="226"/>
      <c r="H19" s="229"/>
      <c r="I19" s="226"/>
      <c r="J19" s="228" t="s">
        <v>71</v>
      </c>
      <c r="K19" s="226" t="s">
        <v>310</v>
      </c>
      <c r="L19" s="227"/>
      <c r="M19" s="226"/>
      <c r="N19" s="225"/>
      <c r="O19" s="212"/>
    </row>
    <row r="20" spans="2:15" ht="6" customHeight="1">
      <c r="B20" s="848"/>
      <c r="C20" s="222"/>
      <c r="D20" s="219"/>
      <c r="E20" s="220"/>
      <c r="F20" s="219"/>
      <c r="G20" s="219"/>
      <c r="H20" s="221"/>
      <c r="I20" s="219"/>
      <c r="J20" s="220"/>
      <c r="K20" s="219"/>
      <c r="L20" s="220"/>
      <c r="M20" s="219"/>
      <c r="N20" s="218"/>
      <c r="O20" s="212"/>
    </row>
    <row r="21" spans="2:15" ht="12.75">
      <c r="B21" s="848"/>
      <c r="C21" s="224" t="s">
        <v>114</v>
      </c>
      <c r="D21" s="219" t="s">
        <v>309</v>
      </c>
      <c r="E21" s="220"/>
      <c r="F21" s="219"/>
      <c r="G21" s="219"/>
      <c r="H21" s="221"/>
      <c r="I21" s="219"/>
      <c r="J21" s="223" t="s">
        <v>70</v>
      </c>
      <c r="K21" s="219" t="s">
        <v>311</v>
      </c>
      <c r="L21" s="220"/>
      <c r="M21" s="219"/>
      <c r="N21" s="218"/>
      <c r="O21" s="212"/>
    </row>
    <row r="22" spans="2:15" ht="6" customHeight="1">
      <c r="B22" s="848"/>
      <c r="C22" s="222"/>
      <c r="D22" s="219"/>
      <c r="E22" s="220"/>
      <c r="F22" s="219"/>
      <c r="G22" s="219"/>
      <c r="H22" s="221"/>
      <c r="I22" s="219"/>
      <c r="J22" s="220"/>
      <c r="K22" s="219"/>
      <c r="L22" s="220"/>
      <c r="M22" s="219"/>
      <c r="N22" s="218"/>
      <c r="O22" s="212"/>
    </row>
    <row r="23" spans="2:15" ht="12.75">
      <c r="B23" s="848"/>
      <c r="C23" s="224" t="s">
        <v>73</v>
      </c>
      <c r="D23" s="219" t="s">
        <v>619</v>
      </c>
      <c r="E23" s="220"/>
      <c r="F23" s="219"/>
      <c r="G23" s="305"/>
      <c r="H23" s="306"/>
      <c r="I23" s="219"/>
      <c r="J23" s="223" t="s">
        <v>69</v>
      </c>
      <c r="K23" s="219" t="s">
        <v>312</v>
      </c>
      <c r="L23" s="220"/>
      <c r="M23" s="219"/>
      <c r="N23" s="218"/>
      <c r="O23" s="212"/>
    </row>
    <row r="24" spans="2:15" ht="6" customHeight="1">
      <c r="B24" s="848"/>
      <c r="C24" s="222"/>
      <c r="D24" s="219"/>
      <c r="E24" s="220"/>
      <c r="F24" s="219"/>
      <c r="G24" s="305"/>
      <c r="H24" s="306"/>
      <c r="I24" s="219"/>
      <c r="J24" s="220"/>
      <c r="K24" s="219"/>
      <c r="L24" s="220"/>
      <c r="M24" s="219"/>
      <c r="N24" s="218"/>
      <c r="O24" s="212"/>
    </row>
    <row r="25" spans="2:15" ht="12.75">
      <c r="B25" s="848"/>
      <c r="C25" s="217" t="s">
        <v>72</v>
      </c>
      <c r="D25" s="214" t="s">
        <v>620</v>
      </c>
      <c r="E25" s="215"/>
      <c r="F25" s="214"/>
      <c r="G25" s="307"/>
      <c r="H25" s="308"/>
      <c r="I25" s="214"/>
      <c r="J25" s="216" t="s">
        <v>68</v>
      </c>
      <c r="K25" s="214" t="s">
        <v>313</v>
      </c>
      <c r="L25" s="215"/>
      <c r="M25" s="214"/>
      <c r="N25" s="213"/>
      <c r="O25" s="212"/>
    </row>
    <row r="26" spans="2:5" ht="12" customHeight="1">
      <c r="B26" s="848"/>
      <c r="C26" s="163"/>
      <c r="E26" s="163"/>
    </row>
    <row r="27" spans="2:16" ht="12" customHeight="1">
      <c r="B27" s="850"/>
      <c r="C27" s="212"/>
      <c r="D27" s="211"/>
      <c r="E27" s="211"/>
      <c r="F27" s="211"/>
      <c r="G27" s="65"/>
      <c r="H27" s="65"/>
      <c r="I27" s="65"/>
      <c r="J27" s="65"/>
      <c r="K27" s="211"/>
      <c r="L27" s="211"/>
      <c r="M27" s="211"/>
      <c r="N27" s="211"/>
      <c r="O27" s="211"/>
      <c r="P27" s="211"/>
    </row>
    <row r="28" spans="2:16" ht="15.75" customHeight="1">
      <c r="B28" s="700" t="s">
        <v>113</v>
      </c>
      <c r="C28" s="192"/>
      <c r="D28" s="187"/>
      <c r="E28" s="187"/>
      <c r="F28" s="187"/>
      <c r="G28" s="187"/>
      <c r="H28" s="187"/>
      <c r="I28" s="187"/>
      <c r="J28" s="187"/>
      <c r="K28" s="187"/>
      <c r="L28" s="187"/>
      <c r="M28" s="187"/>
      <c r="N28" s="187"/>
      <c r="O28" s="187"/>
      <c r="P28" s="313"/>
    </row>
    <row r="29" spans="2:16" ht="7.5" customHeight="1">
      <c r="B29" s="187"/>
      <c r="C29" s="187"/>
      <c r="D29" s="187"/>
      <c r="E29" s="187"/>
      <c r="F29" s="187"/>
      <c r="G29" s="187"/>
      <c r="H29" s="187"/>
      <c r="I29" s="187"/>
      <c r="J29" s="574"/>
      <c r="K29" s="187"/>
      <c r="L29" s="187"/>
      <c r="M29" s="187"/>
      <c r="N29" s="187"/>
      <c r="O29" s="187"/>
      <c r="P29" s="274"/>
    </row>
    <row r="30" spans="2:16" ht="12.75">
      <c r="B30" s="701" t="s">
        <v>249</v>
      </c>
      <c r="C30" s="701" t="s">
        <v>112</v>
      </c>
      <c r="D30" s="196"/>
      <c r="E30" s="196"/>
      <c r="F30" s="196"/>
      <c r="G30" s="196"/>
      <c r="H30" s="196"/>
      <c r="I30" s="187"/>
      <c r="J30" s="679"/>
      <c r="K30" s="187"/>
      <c r="L30" s="187"/>
      <c r="M30" s="187"/>
      <c r="N30" s="187"/>
      <c r="O30" s="187"/>
      <c r="P30" s="274"/>
    </row>
    <row r="31" spans="2:16" ht="12.75">
      <c r="B31" s="187"/>
      <c r="C31" s="187"/>
      <c r="D31" s="187"/>
      <c r="E31" s="187"/>
      <c r="F31" s="187"/>
      <c r="G31" s="187"/>
      <c r="H31" s="187"/>
      <c r="I31" s="187"/>
      <c r="J31" s="187"/>
      <c r="K31" s="187"/>
      <c r="L31" s="187"/>
      <c r="M31" s="187"/>
      <c r="N31" s="187"/>
      <c r="O31" s="187"/>
      <c r="P31" s="274"/>
    </row>
    <row r="32" spans="2:16" ht="12.75">
      <c r="B32" s="702" t="s">
        <v>525</v>
      </c>
      <c r="C32" s="312" t="str">
        <f>C12</f>
        <v>12/31/20xx</v>
      </c>
      <c r="D32" s="698" t="s">
        <v>749</v>
      </c>
      <c r="E32" s="187"/>
      <c r="F32" s="187"/>
      <c r="G32" s="187"/>
      <c r="H32" s="187"/>
      <c r="I32" s="187"/>
      <c r="J32" s="187"/>
      <c r="K32" s="187"/>
      <c r="L32" s="187"/>
      <c r="M32" s="703">
        <f>Inputs!D27</f>
        <v>0</v>
      </c>
      <c r="N32" s="187"/>
      <c r="O32" s="187"/>
      <c r="P32" s="274"/>
    </row>
    <row r="33" spans="2:16" ht="12.75">
      <c r="B33" s="702" t="s">
        <v>523</v>
      </c>
      <c r="C33" s="312" t="str">
        <f>C14</f>
        <v>12/31/20xx</v>
      </c>
      <c r="D33" s="698" t="s">
        <v>750</v>
      </c>
      <c r="E33" s="187"/>
      <c r="F33" s="187"/>
      <c r="G33" s="187"/>
      <c r="H33" s="187"/>
      <c r="I33" s="187"/>
      <c r="J33" s="187"/>
      <c r="K33" s="187"/>
      <c r="L33" s="187"/>
      <c r="M33" s="704">
        <f>Inputs!D26</f>
        <v>0</v>
      </c>
      <c r="N33" s="187"/>
      <c r="O33" s="187"/>
      <c r="P33" s="164"/>
    </row>
    <row r="34" spans="2:16" ht="12.75">
      <c r="B34" s="702" t="s">
        <v>99</v>
      </c>
      <c r="C34" s="192"/>
      <c r="D34" s="187"/>
      <c r="E34" s="187"/>
      <c r="F34" s="187"/>
      <c r="G34" s="705" t="s">
        <v>111</v>
      </c>
      <c r="H34" s="187"/>
      <c r="I34" s="187"/>
      <c r="J34" s="187"/>
      <c r="K34" s="187"/>
      <c r="L34" s="187"/>
      <c r="M34" s="706">
        <f>(M32+M33)/2</f>
        <v>0</v>
      </c>
      <c r="N34" s="187"/>
      <c r="O34" s="187"/>
      <c r="P34" s="164"/>
    </row>
    <row r="35" spans="2:16" ht="12.75">
      <c r="B35" s="187"/>
      <c r="C35" s="192"/>
      <c r="D35" s="187"/>
      <c r="E35" s="187"/>
      <c r="F35" s="187"/>
      <c r="G35" s="187"/>
      <c r="H35" s="187"/>
      <c r="I35" s="187"/>
      <c r="J35" s="187"/>
      <c r="K35" s="187"/>
      <c r="L35" s="187"/>
      <c r="M35" s="187"/>
      <c r="N35" s="187"/>
      <c r="O35" s="187"/>
      <c r="P35" s="187"/>
    </row>
    <row r="36" spans="2:16" ht="12.75">
      <c r="B36" s="702" t="s">
        <v>98</v>
      </c>
      <c r="C36" s="312" t="str">
        <f>C12</f>
        <v>12/31/20xx</v>
      </c>
      <c r="D36" s="698" t="s">
        <v>751</v>
      </c>
      <c r="E36" s="187"/>
      <c r="F36" s="187"/>
      <c r="G36" s="187"/>
      <c r="H36" s="187"/>
      <c r="I36" s="187"/>
      <c r="J36" s="187"/>
      <c r="K36" s="187"/>
      <c r="L36" s="187"/>
      <c r="M36" s="675">
        <f>Inputs!D29</f>
        <v>0</v>
      </c>
      <c r="N36" s="187"/>
      <c r="O36" s="187"/>
      <c r="P36" s="187"/>
    </row>
    <row r="37" spans="2:16" ht="12.75">
      <c r="B37" s="702" t="s">
        <v>96</v>
      </c>
      <c r="C37" s="312" t="str">
        <f>C14</f>
        <v>12/31/20xx</v>
      </c>
      <c r="D37" s="698" t="s">
        <v>752</v>
      </c>
      <c r="E37" s="187"/>
      <c r="F37" s="187"/>
      <c r="G37" s="187"/>
      <c r="H37" s="187"/>
      <c r="I37" s="187"/>
      <c r="J37" s="187"/>
      <c r="K37" s="187"/>
      <c r="L37" s="187"/>
      <c r="M37" s="675">
        <f>Inputs!D28</f>
        <v>0</v>
      </c>
      <c r="N37" s="187"/>
      <c r="O37" s="187"/>
      <c r="P37" s="187"/>
    </row>
    <row r="38" spans="2:16" ht="12.75">
      <c r="B38" s="702" t="s">
        <v>95</v>
      </c>
      <c r="C38" s="187"/>
      <c r="D38" s="187"/>
      <c r="E38" s="187"/>
      <c r="F38" s="187"/>
      <c r="G38" s="705" t="s">
        <v>110</v>
      </c>
      <c r="H38" s="187"/>
      <c r="I38" s="187"/>
      <c r="J38" s="187"/>
      <c r="K38" s="187"/>
      <c r="L38" s="187"/>
      <c r="M38" s="699">
        <f>(M36+M37)/2</f>
        <v>0</v>
      </c>
      <c r="N38" s="187"/>
      <c r="O38" s="187"/>
      <c r="P38" s="187"/>
    </row>
    <row r="39" spans="2:16" ht="12.75">
      <c r="B39" s="702"/>
      <c r="C39" s="187"/>
      <c r="D39" s="187"/>
      <c r="E39" s="187"/>
      <c r="F39" s="187"/>
      <c r="G39" s="705"/>
      <c r="H39" s="187"/>
      <c r="I39" s="187"/>
      <c r="J39" s="187"/>
      <c r="K39" s="187"/>
      <c r="L39" s="187"/>
      <c r="M39" s="707"/>
      <c r="N39" s="187"/>
      <c r="O39" s="187"/>
      <c r="P39" s="187"/>
    </row>
    <row r="40" spans="2:16" ht="12.75">
      <c r="B40" s="702" t="s">
        <v>109</v>
      </c>
      <c r="C40" s="312" t="str">
        <f>C36</f>
        <v>12/31/20xx</v>
      </c>
      <c r="D40" s="698" t="s">
        <v>781</v>
      </c>
      <c r="E40" s="187"/>
      <c r="F40" s="187"/>
      <c r="G40" s="187"/>
      <c r="H40" s="187"/>
      <c r="I40" s="187"/>
      <c r="J40" s="187"/>
      <c r="K40" s="187"/>
      <c r="L40" s="187"/>
      <c r="M40" s="675">
        <f>Inputs!D119</f>
        <v>0</v>
      </c>
      <c r="N40" s="187"/>
      <c r="O40" s="187"/>
      <c r="P40" s="187"/>
    </row>
    <row r="41" spans="2:16" ht="12.75">
      <c r="B41" s="702" t="s">
        <v>107</v>
      </c>
      <c r="C41" s="312" t="str">
        <f>C37</f>
        <v>12/31/20xx</v>
      </c>
      <c r="D41" s="698" t="s">
        <v>782</v>
      </c>
      <c r="E41" s="187"/>
      <c r="F41" s="187"/>
      <c r="G41" s="187"/>
      <c r="H41" s="187"/>
      <c r="I41" s="187"/>
      <c r="J41" s="187"/>
      <c r="K41" s="187"/>
      <c r="L41" s="187"/>
      <c r="M41" s="675">
        <f>Inputs!D120</f>
        <v>0</v>
      </c>
      <c r="N41" s="187"/>
      <c r="O41" s="187"/>
      <c r="P41" s="187"/>
    </row>
    <row r="42" spans="2:16" ht="12.75">
      <c r="B42" s="702" t="s">
        <v>106</v>
      </c>
      <c r="C42" s="187"/>
      <c r="D42" s="187"/>
      <c r="E42" s="187"/>
      <c r="F42" s="187"/>
      <c r="G42" s="705" t="s">
        <v>773</v>
      </c>
      <c r="H42" s="187"/>
      <c r="I42" s="187"/>
      <c r="J42" s="187"/>
      <c r="K42" s="187"/>
      <c r="L42" s="187"/>
      <c r="M42" s="699">
        <f>(M40+M41)/2</f>
        <v>0</v>
      </c>
      <c r="N42" s="187"/>
      <c r="O42" s="187"/>
      <c r="P42" s="187"/>
    </row>
    <row r="43" spans="2:16" ht="12.75">
      <c r="B43" s="702"/>
      <c r="C43" s="187"/>
      <c r="D43" s="187"/>
      <c r="E43" s="187"/>
      <c r="F43" s="187"/>
      <c r="G43" s="705"/>
      <c r="H43" s="187"/>
      <c r="I43" s="187"/>
      <c r="J43" s="187"/>
      <c r="K43" s="187"/>
      <c r="L43" s="187"/>
      <c r="M43" s="707"/>
      <c r="N43" s="187"/>
      <c r="O43" s="187"/>
      <c r="P43" s="187"/>
    </row>
    <row r="44" spans="2:16" ht="12.75">
      <c r="B44" s="702" t="s">
        <v>105</v>
      </c>
      <c r="C44" s="312" t="str">
        <f>C40</f>
        <v>12/31/20xx</v>
      </c>
      <c r="D44" s="698" t="s">
        <v>931</v>
      </c>
      <c r="E44" s="187"/>
      <c r="F44" s="187"/>
      <c r="G44" s="187"/>
      <c r="H44" s="187"/>
      <c r="I44" s="187"/>
      <c r="J44" s="187"/>
      <c r="K44" s="187"/>
      <c r="L44" s="187"/>
      <c r="M44" s="675">
        <f>Inputs!D121</f>
        <v>0</v>
      </c>
      <c r="N44" s="187"/>
      <c r="O44" s="187"/>
      <c r="P44" s="187"/>
    </row>
    <row r="45" spans="2:16" ht="12.75">
      <c r="B45" s="702" t="s">
        <v>757</v>
      </c>
      <c r="C45" s="312" t="str">
        <f>C41</f>
        <v>12/31/20xx</v>
      </c>
      <c r="D45" s="698" t="s">
        <v>932</v>
      </c>
      <c r="E45" s="187"/>
      <c r="F45" s="187"/>
      <c r="G45" s="187"/>
      <c r="H45" s="187"/>
      <c r="I45" s="187"/>
      <c r="J45" s="187"/>
      <c r="K45" s="187"/>
      <c r="L45" s="187"/>
      <c r="M45" s="675">
        <f>Inputs!D122</f>
        <v>0</v>
      </c>
      <c r="N45" s="187"/>
      <c r="O45" s="187"/>
      <c r="P45" s="187"/>
    </row>
    <row r="46" spans="2:16" ht="12.75">
      <c r="B46" s="702" t="s">
        <v>758</v>
      </c>
      <c r="C46" s="187"/>
      <c r="D46" s="698"/>
      <c r="E46" s="187"/>
      <c r="F46" s="187"/>
      <c r="G46" s="705" t="s">
        <v>774</v>
      </c>
      <c r="H46" s="187"/>
      <c r="I46" s="187"/>
      <c r="J46" s="187"/>
      <c r="K46" s="187"/>
      <c r="L46" s="187"/>
      <c r="M46" s="699">
        <f>(M44+M45)/2</f>
        <v>0</v>
      </c>
      <c r="N46" s="187"/>
      <c r="O46" s="187"/>
      <c r="P46" s="187"/>
    </row>
    <row r="47" spans="2:16" ht="12.75">
      <c r="B47" s="702"/>
      <c r="C47" s="187"/>
      <c r="D47" s="698"/>
      <c r="E47" s="187"/>
      <c r="F47" s="187"/>
      <c r="G47" s="705"/>
      <c r="H47" s="187"/>
      <c r="I47" s="187"/>
      <c r="J47" s="187"/>
      <c r="K47" s="187"/>
      <c r="L47" s="187"/>
      <c r="M47" s="707"/>
      <c r="N47" s="187"/>
      <c r="O47" s="187"/>
      <c r="P47" s="187"/>
    </row>
    <row r="48" spans="2:16" ht="12.75">
      <c r="B48" s="702" t="s">
        <v>783</v>
      </c>
      <c r="C48" s="312" t="str">
        <f>C40</f>
        <v>12/31/20xx</v>
      </c>
      <c r="D48" s="698" t="s">
        <v>827</v>
      </c>
      <c r="E48" s="187"/>
      <c r="F48" s="187"/>
      <c r="G48" s="187"/>
      <c r="H48" s="187"/>
      <c r="I48" s="187"/>
      <c r="J48" s="187"/>
      <c r="K48" s="187"/>
      <c r="L48" s="187"/>
      <c r="M48" s="675">
        <f>Inputs!D123</f>
        <v>0</v>
      </c>
      <c r="N48" s="187"/>
      <c r="O48" s="187"/>
      <c r="P48" s="187"/>
    </row>
    <row r="49" spans="2:16" ht="12.75">
      <c r="B49" s="702" t="s">
        <v>784</v>
      </c>
      <c r="C49" s="312" t="str">
        <f>C41</f>
        <v>12/31/20xx</v>
      </c>
      <c r="D49" s="698" t="s">
        <v>828</v>
      </c>
      <c r="E49" s="187"/>
      <c r="F49" s="187"/>
      <c r="G49" s="187"/>
      <c r="H49" s="187"/>
      <c r="I49" s="187"/>
      <c r="J49" s="187"/>
      <c r="K49" s="187"/>
      <c r="L49" s="187"/>
      <c r="M49" s="675">
        <f>Inputs!D124</f>
        <v>0</v>
      </c>
      <c r="N49" s="187"/>
      <c r="O49" s="187"/>
      <c r="P49" s="187"/>
    </row>
    <row r="50" spans="2:16" ht="12.75">
      <c r="B50" s="702" t="s">
        <v>785</v>
      </c>
      <c r="C50" s="187"/>
      <c r="D50" s="187"/>
      <c r="E50" s="187"/>
      <c r="F50" s="187"/>
      <c r="G50" s="705" t="s">
        <v>774</v>
      </c>
      <c r="H50" s="187"/>
      <c r="I50" s="187"/>
      <c r="J50" s="187"/>
      <c r="K50" s="187"/>
      <c r="L50" s="187"/>
      <c r="M50" s="699">
        <f>(M48+M49)/2</f>
        <v>0</v>
      </c>
      <c r="N50" s="187"/>
      <c r="O50" s="187"/>
      <c r="P50" s="187"/>
    </row>
    <row r="51" spans="2:16" ht="12.75">
      <c r="B51" s="187"/>
      <c r="C51" s="187"/>
      <c r="D51" s="187"/>
      <c r="E51" s="187"/>
      <c r="F51" s="187"/>
      <c r="G51" s="187"/>
      <c r="H51" s="187"/>
      <c r="I51" s="187"/>
      <c r="J51" s="187"/>
      <c r="K51" s="187"/>
      <c r="L51" s="187"/>
      <c r="M51" s="187"/>
      <c r="N51" s="187"/>
      <c r="O51" s="187"/>
      <c r="P51" s="187"/>
    </row>
    <row r="52" spans="2:16" ht="12.75">
      <c r="B52" s="702" t="s">
        <v>786</v>
      </c>
      <c r="C52" s="187"/>
      <c r="D52" s="187" t="s">
        <v>108</v>
      </c>
      <c r="E52" s="187"/>
      <c r="F52" s="187"/>
      <c r="G52" s="187"/>
      <c r="H52" s="187"/>
      <c r="I52" s="187"/>
      <c r="J52" s="187"/>
      <c r="K52" s="187"/>
      <c r="L52" s="187"/>
      <c r="M52" s="679">
        <f>P16</f>
        <v>0</v>
      </c>
      <c r="N52" s="187"/>
      <c r="O52" s="187"/>
      <c r="P52" s="187"/>
    </row>
    <row r="53" spans="2:16" ht="12.75">
      <c r="B53" s="702" t="s">
        <v>787</v>
      </c>
      <c r="C53" s="187"/>
      <c r="D53" s="187" t="s">
        <v>822</v>
      </c>
      <c r="E53" s="187"/>
      <c r="F53" s="187"/>
      <c r="G53" s="187"/>
      <c r="H53" s="187"/>
      <c r="I53" s="187"/>
      <c r="J53" s="187"/>
      <c r="K53" s="187"/>
      <c r="L53" s="187"/>
      <c r="M53" s="704">
        <f>M34+M50</f>
        <v>0</v>
      </c>
      <c r="N53" s="187"/>
      <c r="O53" s="187"/>
      <c r="P53" s="187"/>
    </row>
    <row r="54" spans="2:16" ht="12.75">
      <c r="B54" s="702" t="s">
        <v>788</v>
      </c>
      <c r="C54" s="187"/>
      <c r="D54" s="187" t="s">
        <v>823</v>
      </c>
      <c r="E54" s="187"/>
      <c r="F54" s="187"/>
      <c r="G54" s="187"/>
      <c r="H54" s="187"/>
      <c r="I54" s="187"/>
      <c r="J54" s="187"/>
      <c r="K54" s="187"/>
      <c r="L54" s="187"/>
      <c r="M54" s="679">
        <f>M38+M42+M46</f>
        <v>0</v>
      </c>
      <c r="N54" s="187"/>
      <c r="O54" s="187"/>
      <c r="P54" s="187"/>
    </row>
    <row r="55" spans="2:16" ht="12.75">
      <c r="B55" s="187"/>
      <c r="C55" s="187"/>
      <c r="D55" s="187"/>
      <c r="E55" s="187"/>
      <c r="F55" s="187"/>
      <c r="G55" s="187"/>
      <c r="H55" s="187"/>
      <c r="I55" s="187"/>
      <c r="J55" s="187"/>
      <c r="K55" s="187"/>
      <c r="L55" s="187"/>
      <c r="M55" s="187"/>
      <c r="N55" s="187"/>
      <c r="O55" s="187"/>
      <c r="P55" s="187"/>
    </row>
    <row r="56" spans="2:16" ht="12.75">
      <c r="B56" s="702" t="s">
        <v>789</v>
      </c>
      <c r="C56" s="187"/>
      <c r="D56" s="705" t="s">
        <v>101</v>
      </c>
      <c r="E56" s="187"/>
      <c r="F56" s="187"/>
      <c r="G56" s="187"/>
      <c r="H56" s="187"/>
      <c r="I56" s="187"/>
      <c r="J56" s="187"/>
      <c r="K56" s="187"/>
      <c r="L56" s="187"/>
      <c r="M56" s="687">
        <f>M52+M53-M54</f>
        <v>0</v>
      </c>
      <c r="N56" s="187"/>
      <c r="O56" s="187"/>
      <c r="P56" s="187"/>
    </row>
    <row r="57" spans="2:16" ht="12.75">
      <c r="B57" s="187"/>
      <c r="C57" s="187"/>
      <c r="D57" s="187"/>
      <c r="E57" s="187"/>
      <c r="F57" s="187"/>
      <c r="G57" s="187"/>
      <c r="H57" s="187"/>
      <c r="I57" s="187"/>
      <c r="J57" s="187"/>
      <c r="K57" s="187"/>
      <c r="L57" s="187"/>
      <c r="M57" s="187"/>
      <c r="N57" s="187"/>
      <c r="O57" s="187"/>
      <c r="P57" s="187"/>
    </row>
    <row r="58" spans="2:16" ht="12.75">
      <c r="B58" s="1299" t="s">
        <v>323</v>
      </c>
      <c r="C58" s="1300"/>
      <c r="D58" s="1300"/>
      <c r="E58" s="1300"/>
      <c r="F58" s="1300"/>
      <c r="G58" s="1300"/>
      <c r="H58" s="1300"/>
      <c r="I58" s="1300"/>
      <c r="J58" s="1300"/>
      <c r="K58" s="1300"/>
      <c r="L58" s="1300"/>
      <c r="M58" s="1300"/>
      <c r="N58" s="187"/>
      <c r="O58" s="187"/>
      <c r="P58" s="187"/>
    </row>
    <row r="59" spans="2:16" ht="12.75">
      <c r="B59" s="1300"/>
      <c r="C59" s="1300"/>
      <c r="D59" s="1300"/>
      <c r="E59" s="1300"/>
      <c r="F59" s="1300"/>
      <c r="G59" s="1300"/>
      <c r="H59" s="1300"/>
      <c r="I59" s="1300"/>
      <c r="J59" s="1300"/>
      <c r="K59" s="1300"/>
      <c r="L59" s="1300"/>
      <c r="M59" s="1300"/>
      <c r="N59" s="164"/>
      <c r="O59" s="164"/>
      <c r="P59" s="164"/>
    </row>
    <row r="60" spans="2:16" ht="12.75">
      <c r="B60" s="164"/>
      <c r="C60" s="164"/>
      <c r="D60" s="164"/>
      <c r="E60" s="164"/>
      <c r="F60" s="164"/>
      <c r="G60" s="164"/>
      <c r="H60" s="164"/>
      <c r="I60" s="164"/>
      <c r="J60" s="164"/>
      <c r="K60" s="164"/>
      <c r="L60" s="164"/>
      <c r="M60" s="164"/>
      <c r="N60" s="164"/>
      <c r="O60" s="164"/>
      <c r="P60" s="164"/>
    </row>
    <row r="61" spans="2:16" ht="12.75">
      <c r="B61" s="187"/>
      <c r="C61" s="187"/>
      <c r="D61" s="187"/>
      <c r="E61" s="187"/>
      <c r="F61" s="187"/>
      <c r="G61" s="187"/>
      <c r="H61" s="187"/>
      <c r="I61" s="708" t="s">
        <v>138</v>
      </c>
      <c r="J61" s="187"/>
      <c r="K61" s="187"/>
      <c r="L61" s="187"/>
      <c r="M61" s="187"/>
      <c r="N61" s="187"/>
      <c r="O61" s="187"/>
      <c r="P61" s="187"/>
    </row>
    <row r="62" spans="2:16" ht="12.75">
      <c r="B62" s="187"/>
      <c r="C62" s="187"/>
      <c r="D62" s="187"/>
      <c r="E62" s="187"/>
      <c r="F62" s="187"/>
      <c r="G62" s="187"/>
      <c r="H62" s="187"/>
      <c r="I62" s="192" t="s">
        <v>100</v>
      </c>
      <c r="J62" s="187"/>
      <c r="K62" s="187"/>
      <c r="L62" s="187"/>
      <c r="M62" s="187"/>
      <c r="N62" s="187"/>
      <c r="O62" s="187"/>
      <c r="P62" s="187"/>
    </row>
    <row r="63" spans="2:16" ht="20.25">
      <c r="B63" s="1284" t="str">
        <f>B1</f>
        <v>Attachment 9, LONG-TERM DEBT</v>
      </c>
      <c r="C63" s="1284"/>
      <c r="D63" s="1284"/>
      <c r="E63" s="1284"/>
      <c r="F63" s="1284"/>
      <c r="G63" s="1284"/>
      <c r="H63" s="1284"/>
      <c r="I63" s="1284"/>
      <c r="J63" s="1284"/>
      <c r="K63" s="1284"/>
      <c r="L63" s="1284"/>
      <c r="M63" s="1284"/>
      <c r="N63" s="1284"/>
      <c r="O63" s="1284"/>
      <c r="P63" s="1284"/>
    </row>
    <row r="64" spans="2:16" ht="19.5">
      <c r="B64" s="1279" t="str">
        <f>B2</f>
        <v>(For Rate Year Beginning April 1, 20xx, Based on December 31, 20xx Data)</v>
      </c>
      <c r="C64" s="1279"/>
      <c r="D64" s="1279"/>
      <c r="E64" s="1279"/>
      <c r="F64" s="1279"/>
      <c r="G64" s="1279"/>
      <c r="H64" s="1279"/>
      <c r="I64" s="1279"/>
      <c r="J64" s="1279"/>
      <c r="K64" s="1279"/>
      <c r="L64" s="1279"/>
      <c r="M64" s="1279"/>
      <c r="N64" s="1279"/>
      <c r="O64" s="1279"/>
      <c r="P64" s="1279"/>
    </row>
    <row r="65" spans="2:16" ht="15.75" customHeight="1">
      <c r="B65" s="187"/>
      <c r="C65" s="187"/>
      <c r="D65" s="187"/>
      <c r="E65" s="187"/>
      <c r="F65" s="187"/>
      <c r="G65" s="187"/>
      <c r="H65" s="187"/>
      <c r="I65" s="187"/>
      <c r="J65" s="187"/>
      <c r="K65" s="187"/>
      <c r="L65" s="187"/>
      <c r="M65" s="187"/>
      <c r="N65" s="187"/>
      <c r="O65" s="187"/>
      <c r="P65" s="187"/>
    </row>
    <row r="66" spans="2:16" ht="15.75" customHeight="1">
      <c r="B66" s="700" t="s">
        <v>314</v>
      </c>
      <c r="C66" s="187"/>
      <c r="D66" s="709"/>
      <c r="E66" s="187"/>
      <c r="F66" s="187"/>
      <c r="G66" s="187"/>
      <c r="H66" s="187"/>
      <c r="I66" s="187"/>
      <c r="J66" s="187"/>
      <c r="K66" s="187"/>
      <c r="L66" s="187"/>
      <c r="M66" s="187"/>
      <c r="N66" s="187"/>
      <c r="O66" s="187"/>
      <c r="P66" s="187"/>
    </row>
    <row r="67" spans="2:16" ht="12.75">
      <c r="B67" s="187"/>
      <c r="C67" s="187"/>
      <c r="D67" s="187"/>
      <c r="E67" s="187"/>
      <c r="F67" s="187"/>
      <c r="G67" s="187"/>
      <c r="H67" s="187"/>
      <c r="I67" s="187"/>
      <c r="J67" s="187"/>
      <c r="K67" s="187"/>
      <c r="L67" s="187"/>
      <c r="M67" s="187"/>
      <c r="N67" s="187"/>
      <c r="O67" s="187"/>
      <c r="P67" s="187"/>
    </row>
    <row r="68" spans="2:16" ht="12.75">
      <c r="B68" s="701" t="s">
        <v>249</v>
      </c>
      <c r="C68" s="187"/>
      <c r="D68" s="187"/>
      <c r="E68" s="187"/>
      <c r="F68" s="187"/>
      <c r="G68" s="187"/>
      <c r="H68" s="187"/>
      <c r="I68" s="187"/>
      <c r="J68" s="187"/>
      <c r="K68" s="187"/>
      <c r="L68" s="187"/>
      <c r="M68" s="187"/>
      <c r="N68" s="187"/>
      <c r="O68" s="187"/>
      <c r="P68" s="187"/>
    </row>
    <row r="69" spans="2:16" ht="12.75">
      <c r="B69" s="187"/>
      <c r="C69" s="187"/>
      <c r="D69" s="187"/>
      <c r="E69" s="187"/>
      <c r="F69" s="187"/>
      <c r="G69" s="187"/>
      <c r="H69" s="187"/>
      <c r="I69" s="187"/>
      <c r="J69" s="187"/>
      <c r="K69" s="187"/>
      <c r="L69" s="187"/>
      <c r="M69" s="187"/>
      <c r="N69" s="187"/>
      <c r="O69" s="187"/>
      <c r="P69" s="187"/>
    </row>
    <row r="70" spans="2:16" ht="12.75">
      <c r="B70" s="702" t="s">
        <v>534</v>
      </c>
      <c r="C70" s="698" t="s">
        <v>748</v>
      </c>
      <c r="D70" s="187"/>
      <c r="E70" s="187"/>
      <c r="F70" s="187"/>
      <c r="G70" s="187"/>
      <c r="H70" s="187"/>
      <c r="I70" s="187"/>
      <c r="J70" s="187"/>
      <c r="K70" s="187"/>
      <c r="L70" s="187"/>
      <c r="M70" s="209"/>
      <c r="N70" s="187"/>
      <c r="O70" s="187"/>
      <c r="P70" s="210">
        <f>Inputs!D32</f>
        <v>0</v>
      </c>
    </row>
    <row r="71" spans="2:16" ht="3.75" customHeight="1">
      <c r="B71" s="710"/>
      <c r="C71" s="187"/>
      <c r="D71" s="187"/>
      <c r="E71" s="187"/>
      <c r="F71" s="187"/>
      <c r="G71" s="187"/>
      <c r="H71" s="187"/>
      <c r="I71" s="187"/>
      <c r="J71" s="187"/>
      <c r="K71" s="187"/>
      <c r="L71" s="187"/>
      <c r="M71" s="209"/>
      <c r="N71" s="187"/>
      <c r="O71" s="187"/>
      <c r="P71" s="210"/>
    </row>
    <row r="72" spans="2:16" ht="12.75">
      <c r="B72" s="702" t="s">
        <v>531</v>
      </c>
      <c r="C72" s="698" t="s">
        <v>618</v>
      </c>
      <c r="D72" s="187"/>
      <c r="E72" s="187"/>
      <c r="F72" s="187"/>
      <c r="G72" s="187"/>
      <c r="H72" s="187"/>
      <c r="I72" s="187"/>
      <c r="J72" s="187"/>
      <c r="K72" s="187"/>
      <c r="L72" s="187"/>
      <c r="M72" s="209"/>
      <c r="N72" s="187"/>
      <c r="O72" s="187"/>
      <c r="P72" s="210">
        <f>Inputs!D33</f>
        <v>0</v>
      </c>
    </row>
    <row r="73" spans="2:16" ht="3.75" customHeight="1">
      <c r="B73" s="710"/>
      <c r="C73" s="187"/>
      <c r="D73" s="187"/>
      <c r="E73" s="187"/>
      <c r="F73" s="187"/>
      <c r="G73" s="187"/>
      <c r="H73" s="187"/>
      <c r="I73" s="187"/>
      <c r="J73" s="187"/>
      <c r="K73" s="187"/>
      <c r="L73" s="187"/>
      <c r="M73" s="209"/>
      <c r="N73" s="187"/>
      <c r="O73" s="187"/>
      <c r="P73" s="210"/>
    </row>
    <row r="74" spans="2:16" ht="12.75">
      <c r="B74" s="702" t="s">
        <v>528</v>
      </c>
      <c r="C74" s="698" t="s">
        <v>315</v>
      </c>
      <c r="D74" s="187"/>
      <c r="E74" s="187"/>
      <c r="F74" s="187"/>
      <c r="G74" s="187"/>
      <c r="H74" s="187"/>
      <c r="I74" s="187"/>
      <c r="J74" s="187"/>
      <c r="K74" s="187"/>
      <c r="L74" s="187"/>
      <c r="M74" s="209"/>
      <c r="N74" s="187"/>
      <c r="O74" s="187"/>
      <c r="P74" s="210">
        <f>Inputs!D34</f>
        <v>0</v>
      </c>
    </row>
    <row r="75" spans="2:16" ht="3.75" customHeight="1">
      <c r="B75" s="710"/>
      <c r="C75" s="187"/>
      <c r="D75" s="187"/>
      <c r="E75" s="187"/>
      <c r="F75" s="187"/>
      <c r="G75" s="187"/>
      <c r="H75" s="187"/>
      <c r="I75" s="187"/>
      <c r="J75" s="187"/>
      <c r="K75" s="187"/>
      <c r="L75" s="187"/>
      <c r="M75" s="209"/>
      <c r="N75" s="187"/>
      <c r="O75" s="187"/>
      <c r="P75" s="210"/>
    </row>
    <row r="76" spans="2:16" ht="12.75">
      <c r="B76" s="702" t="s">
        <v>525</v>
      </c>
      <c r="C76" s="698" t="s">
        <v>316</v>
      </c>
      <c r="D76" s="187"/>
      <c r="E76" s="187"/>
      <c r="F76" s="187"/>
      <c r="G76" s="187"/>
      <c r="H76" s="187"/>
      <c r="I76" s="187"/>
      <c r="J76" s="187"/>
      <c r="K76" s="187"/>
      <c r="L76" s="187"/>
      <c r="M76" s="209"/>
      <c r="N76" s="187"/>
      <c r="O76" s="187"/>
      <c r="P76" s="210">
        <f>Inputs!D35</f>
        <v>0</v>
      </c>
    </row>
    <row r="77" spans="2:16" ht="3.75" customHeight="1">
      <c r="B77" s="710"/>
      <c r="C77" s="187"/>
      <c r="D77" s="187"/>
      <c r="E77" s="187"/>
      <c r="F77" s="187"/>
      <c r="G77" s="187"/>
      <c r="H77" s="187"/>
      <c r="I77" s="187"/>
      <c r="J77" s="187"/>
      <c r="K77" s="187"/>
      <c r="L77" s="187"/>
      <c r="M77" s="209"/>
      <c r="N77" s="187"/>
      <c r="O77" s="187"/>
      <c r="P77" s="210"/>
    </row>
    <row r="78" spans="2:16" ht="12.75">
      <c r="B78" s="702" t="s">
        <v>523</v>
      </c>
      <c r="C78" s="698" t="s">
        <v>317</v>
      </c>
      <c r="D78" s="187"/>
      <c r="E78" s="187"/>
      <c r="F78" s="187"/>
      <c r="G78" s="187"/>
      <c r="H78" s="187"/>
      <c r="I78" s="187"/>
      <c r="J78" s="187"/>
      <c r="K78" s="187"/>
      <c r="L78" s="187"/>
      <c r="M78" s="209"/>
      <c r="N78" s="187"/>
      <c r="O78" s="187"/>
      <c r="P78" s="210">
        <f>+Inputs!D36</f>
        <v>0</v>
      </c>
    </row>
    <row r="79" spans="2:16" ht="3.75" customHeight="1">
      <c r="B79" s="710"/>
      <c r="C79" s="187"/>
      <c r="D79" s="187"/>
      <c r="E79" s="187"/>
      <c r="F79" s="187"/>
      <c r="G79" s="187"/>
      <c r="H79" s="187"/>
      <c r="I79" s="187"/>
      <c r="J79" s="187"/>
      <c r="K79" s="187"/>
      <c r="L79" s="187"/>
      <c r="M79" s="164"/>
      <c r="N79" s="187"/>
      <c r="O79" s="187"/>
      <c r="P79" s="187"/>
    </row>
    <row r="80" spans="2:16" ht="12.75" customHeight="1">
      <c r="B80" s="702" t="s">
        <v>481</v>
      </c>
      <c r="C80" s="698" t="s">
        <v>712</v>
      </c>
      <c r="D80" s="187"/>
      <c r="E80" s="187"/>
      <c r="F80" s="187"/>
      <c r="G80" s="187"/>
      <c r="H80" s="187"/>
      <c r="I80" s="187"/>
      <c r="J80" s="187"/>
      <c r="K80" s="187"/>
      <c r="L80" s="187"/>
      <c r="M80" s="164"/>
      <c r="N80" s="187"/>
      <c r="O80" s="187"/>
      <c r="P80" s="210">
        <f>+Inputs!D48</f>
        <v>0</v>
      </c>
    </row>
    <row r="81" spans="2:16" ht="3.75" customHeight="1">
      <c r="B81" s="702"/>
      <c r="C81" s="187"/>
      <c r="D81" s="187"/>
      <c r="E81" s="187"/>
      <c r="F81" s="187"/>
      <c r="G81" s="187"/>
      <c r="H81" s="187"/>
      <c r="I81" s="187"/>
      <c r="J81" s="187"/>
      <c r="K81" s="187"/>
      <c r="L81" s="187"/>
      <c r="M81" s="164"/>
      <c r="N81" s="187"/>
      <c r="O81" s="187"/>
      <c r="P81" s="187"/>
    </row>
    <row r="82" spans="2:16" ht="12.75">
      <c r="B82" s="710"/>
      <c r="C82" s="187"/>
      <c r="D82" s="187"/>
      <c r="E82" s="187"/>
      <c r="F82" s="187"/>
      <c r="G82" s="187"/>
      <c r="H82" s="187"/>
      <c r="I82" s="187"/>
      <c r="J82" s="187"/>
      <c r="K82" s="187"/>
      <c r="L82" s="187"/>
      <c r="M82" s="164"/>
      <c r="N82" s="187"/>
      <c r="O82" s="187"/>
      <c r="P82" s="187"/>
    </row>
    <row r="83" spans="2:16" ht="12.75">
      <c r="B83" s="702" t="s">
        <v>99</v>
      </c>
      <c r="C83" s="705" t="s">
        <v>97</v>
      </c>
      <c r="D83" s="187"/>
      <c r="E83" s="187"/>
      <c r="F83" s="187"/>
      <c r="G83" s="187"/>
      <c r="H83" s="187"/>
      <c r="I83" s="187"/>
      <c r="J83" s="187"/>
      <c r="K83" s="187"/>
      <c r="L83" s="187"/>
      <c r="M83" s="208"/>
      <c r="N83" s="187"/>
      <c r="O83" s="187"/>
      <c r="P83" s="711">
        <f>P70+P72+P74-P76-P78+P80</f>
        <v>0</v>
      </c>
    </row>
    <row r="84" spans="2:16" ht="12.75">
      <c r="B84" s="187"/>
      <c r="C84" s="187"/>
      <c r="D84" s="187"/>
      <c r="E84" s="187"/>
      <c r="F84" s="187"/>
      <c r="G84" s="187"/>
      <c r="H84" s="187"/>
      <c r="I84" s="187"/>
      <c r="J84" s="187"/>
      <c r="K84" s="187"/>
      <c r="L84" s="187"/>
      <c r="M84" s="164"/>
      <c r="N84" s="187"/>
      <c r="O84" s="187"/>
      <c r="P84" s="187"/>
    </row>
    <row r="85" spans="2:16" ht="12.75">
      <c r="B85" s="702" t="s">
        <v>98</v>
      </c>
      <c r="C85" s="187" t="s">
        <v>829</v>
      </c>
      <c r="D85" s="187"/>
      <c r="E85" s="187"/>
      <c r="F85" s="187"/>
      <c r="G85" s="187"/>
      <c r="H85" s="187"/>
      <c r="I85" s="187"/>
      <c r="J85" s="187"/>
      <c r="K85" s="187"/>
      <c r="L85" s="187"/>
      <c r="M85" s="207"/>
      <c r="N85" s="187"/>
      <c r="O85" s="187"/>
      <c r="P85" s="687">
        <f>M56</f>
        <v>0</v>
      </c>
    </row>
    <row r="86" spans="2:16" ht="12.75">
      <c r="B86" s="710"/>
      <c r="C86" s="187"/>
      <c r="D86" s="187"/>
      <c r="E86" s="187"/>
      <c r="F86" s="187"/>
      <c r="G86" s="187"/>
      <c r="H86" s="187"/>
      <c r="I86" s="187"/>
      <c r="J86" s="187"/>
      <c r="K86" s="187"/>
      <c r="L86" s="187"/>
      <c r="M86" s="164"/>
      <c r="N86" s="187"/>
      <c r="O86" s="187"/>
      <c r="P86" s="187"/>
    </row>
    <row r="87" spans="2:16" ht="12.75">
      <c r="B87" s="702" t="s">
        <v>96</v>
      </c>
      <c r="C87" s="705" t="s">
        <v>360</v>
      </c>
      <c r="D87" s="187"/>
      <c r="E87" s="187"/>
      <c r="F87" s="187"/>
      <c r="G87" s="187"/>
      <c r="H87" s="187"/>
      <c r="I87" s="187"/>
      <c r="J87" s="187"/>
      <c r="K87" s="187"/>
      <c r="L87" s="187"/>
      <c r="M87" s="200"/>
      <c r="N87" s="187"/>
      <c r="O87" s="187"/>
      <c r="P87" s="712" t="e">
        <f>P83/P85</f>
        <v>#DIV/0!</v>
      </c>
    </row>
    <row r="88" spans="2:16" ht="12.75">
      <c r="B88" s="710"/>
      <c r="C88" s="187"/>
      <c r="D88" s="187"/>
      <c r="E88" s="187"/>
      <c r="F88" s="187"/>
      <c r="G88" s="187"/>
      <c r="H88" s="187"/>
      <c r="I88" s="187"/>
      <c r="J88" s="187"/>
      <c r="K88" s="187"/>
      <c r="L88" s="187"/>
      <c r="M88" s="164"/>
      <c r="N88" s="187"/>
      <c r="O88" s="187"/>
      <c r="P88" s="187"/>
    </row>
    <row r="89" spans="2:16" ht="12.75">
      <c r="B89" s="710"/>
      <c r="C89" s="187"/>
      <c r="D89" s="187"/>
      <c r="E89" s="187"/>
      <c r="F89" s="187"/>
      <c r="G89" s="187"/>
      <c r="H89" s="187"/>
      <c r="I89" s="187"/>
      <c r="J89" s="187"/>
      <c r="K89" s="187"/>
      <c r="L89" s="187"/>
      <c r="M89" s="164"/>
      <c r="N89" s="187"/>
      <c r="O89" s="187"/>
      <c r="P89" s="187"/>
    </row>
    <row r="90" spans="2:16" ht="12.75">
      <c r="B90" s="713"/>
      <c r="C90" s="187"/>
      <c r="D90" s="187"/>
      <c r="E90" s="187"/>
      <c r="F90" s="187"/>
      <c r="G90" s="187"/>
      <c r="H90" s="187"/>
      <c r="I90" s="187"/>
      <c r="J90" s="187"/>
      <c r="K90" s="187"/>
      <c r="L90" s="187"/>
      <c r="M90" s="164"/>
      <c r="N90" s="187"/>
      <c r="O90" s="187"/>
      <c r="P90" s="187"/>
    </row>
    <row r="91" spans="2:16" ht="12.75">
      <c r="B91" s="710"/>
      <c r="C91" s="187"/>
      <c r="D91" s="187"/>
      <c r="E91" s="187"/>
      <c r="F91" s="187"/>
      <c r="G91" s="187"/>
      <c r="H91" s="187"/>
      <c r="I91" s="187"/>
      <c r="J91" s="187"/>
      <c r="K91" s="187"/>
      <c r="L91" s="187"/>
      <c r="M91" s="164"/>
      <c r="N91" s="187"/>
      <c r="O91" s="187"/>
      <c r="P91" s="187"/>
    </row>
    <row r="92" spans="2:16" ht="12.75">
      <c r="B92" s="710"/>
      <c r="C92" s="187"/>
      <c r="D92" s="187"/>
      <c r="E92" s="187"/>
      <c r="F92" s="187"/>
      <c r="G92" s="187"/>
      <c r="H92" s="187"/>
      <c r="I92" s="187"/>
      <c r="J92" s="187"/>
      <c r="K92" s="187"/>
      <c r="L92" s="187"/>
      <c r="M92" s="164"/>
      <c r="N92" s="187"/>
      <c r="O92" s="187"/>
      <c r="P92" s="187"/>
    </row>
    <row r="93" spans="2:16" ht="12.75">
      <c r="B93" s="710"/>
      <c r="C93" s="187"/>
      <c r="D93" s="187"/>
      <c r="E93" s="187"/>
      <c r="F93" s="187"/>
      <c r="G93" s="187"/>
      <c r="H93" s="187"/>
      <c r="I93" s="187"/>
      <c r="J93" s="187"/>
      <c r="K93" s="187"/>
      <c r="L93" s="187"/>
      <c r="M93" s="164"/>
      <c r="N93" s="187"/>
      <c r="O93" s="187"/>
      <c r="P93" s="187"/>
    </row>
    <row r="94" spans="2:16" ht="12.75">
      <c r="B94" s="710"/>
      <c r="C94" s="187"/>
      <c r="D94" s="187"/>
      <c r="E94" s="187"/>
      <c r="F94" s="187"/>
      <c r="G94" s="187"/>
      <c r="H94" s="187"/>
      <c r="I94" s="187"/>
      <c r="J94" s="187"/>
      <c r="K94" s="187"/>
      <c r="L94" s="187"/>
      <c r="M94" s="164"/>
      <c r="N94" s="187"/>
      <c r="O94" s="187"/>
      <c r="P94" s="187"/>
    </row>
    <row r="95" spans="2:16" ht="12.75">
      <c r="B95" s="710"/>
      <c r="C95" s="187"/>
      <c r="D95" s="187"/>
      <c r="E95" s="187"/>
      <c r="F95" s="187"/>
      <c r="G95" s="187"/>
      <c r="H95" s="187"/>
      <c r="I95" s="187"/>
      <c r="J95" s="187"/>
      <c r="K95" s="187"/>
      <c r="L95" s="187"/>
      <c r="M95" s="164"/>
      <c r="N95" s="187"/>
      <c r="O95" s="187"/>
      <c r="P95" s="187"/>
    </row>
    <row r="96" spans="2:16" ht="12.75">
      <c r="B96" s="710"/>
      <c r="C96" s="187"/>
      <c r="D96" s="187"/>
      <c r="E96" s="187"/>
      <c r="F96" s="187"/>
      <c r="G96" s="187"/>
      <c r="H96" s="187"/>
      <c r="I96" s="187"/>
      <c r="J96" s="187"/>
      <c r="K96" s="187"/>
      <c r="L96" s="187"/>
      <c r="M96" s="164"/>
      <c r="N96" s="187"/>
      <c r="O96" s="187"/>
      <c r="P96" s="187"/>
    </row>
    <row r="97" spans="2:16" ht="12.75">
      <c r="B97" s="710"/>
      <c r="C97" s="187"/>
      <c r="D97" s="187"/>
      <c r="E97" s="187"/>
      <c r="F97" s="187"/>
      <c r="G97" s="187"/>
      <c r="H97" s="187"/>
      <c r="I97" s="187"/>
      <c r="J97" s="187"/>
      <c r="K97" s="187"/>
      <c r="L97" s="187"/>
      <c r="M97" s="164"/>
      <c r="N97" s="187"/>
      <c r="O97" s="187"/>
      <c r="P97" s="187"/>
    </row>
    <row r="98" spans="2:16" ht="12.75">
      <c r="B98" s="710"/>
      <c r="C98" s="187"/>
      <c r="D98" s="187"/>
      <c r="E98" s="187"/>
      <c r="F98" s="187"/>
      <c r="G98" s="187"/>
      <c r="H98" s="187"/>
      <c r="I98" s="187"/>
      <c r="J98" s="187"/>
      <c r="K98" s="187"/>
      <c r="L98" s="187"/>
      <c r="M98" s="164"/>
      <c r="N98" s="187"/>
      <c r="O98" s="187"/>
      <c r="P98" s="187"/>
    </row>
    <row r="99" spans="2:16" ht="12.75">
      <c r="B99" s="710"/>
      <c r="C99" s="187"/>
      <c r="D99" s="187"/>
      <c r="E99" s="187"/>
      <c r="F99" s="187"/>
      <c r="G99" s="187"/>
      <c r="H99" s="187"/>
      <c r="I99" s="187"/>
      <c r="J99" s="187"/>
      <c r="K99" s="187"/>
      <c r="L99" s="187"/>
      <c r="M99" s="164"/>
      <c r="N99" s="187"/>
      <c r="O99" s="187"/>
      <c r="P99" s="187"/>
    </row>
    <row r="100" spans="2:16" ht="12.75">
      <c r="B100" s="710"/>
      <c r="C100" s="187"/>
      <c r="D100" s="187"/>
      <c r="E100" s="187"/>
      <c r="F100" s="187"/>
      <c r="G100" s="187"/>
      <c r="H100" s="187"/>
      <c r="I100" s="187"/>
      <c r="J100" s="187"/>
      <c r="K100" s="187"/>
      <c r="L100" s="187"/>
      <c r="M100" s="164"/>
      <c r="N100" s="187"/>
      <c r="O100" s="187"/>
      <c r="P100" s="187"/>
    </row>
    <row r="101" spans="2:16" ht="12.75">
      <c r="B101" s="710"/>
      <c r="C101" s="187"/>
      <c r="D101" s="187"/>
      <c r="E101" s="187"/>
      <c r="F101" s="187"/>
      <c r="G101" s="187"/>
      <c r="H101" s="187"/>
      <c r="I101" s="187"/>
      <c r="J101" s="187"/>
      <c r="K101" s="187"/>
      <c r="L101" s="187"/>
      <c r="M101" s="164"/>
      <c r="N101" s="187"/>
      <c r="O101" s="187"/>
      <c r="P101" s="187"/>
    </row>
    <row r="102" spans="2:16" ht="12.75">
      <c r="B102" s="710"/>
      <c r="C102" s="187"/>
      <c r="D102" s="187"/>
      <c r="E102" s="187"/>
      <c r="F102" s="187"/>
      <c r="G102" s="187"/>
      <c r="H102" s="187"/>
      <c r="I102" s="187"/>
      <c r="J102" s="187"/>
      <c r="K102" s="187"/>
      <c r="L102" s="187"/>
      <c r="M102" s="164"/>
      <c r="N102" s="187"/>
      <c r="O102" s="187"/>
      <c r="P102" s="187"/>
    </row>
    <row r="103" spans="2:16" ht="12.75">
      <c r="B103" s="710"/>
      <c r="C103" s="187"/>
      <c r="D103" s="187"/>
      <c r="E103" s="187"/>
      <c r="F103" s="187"/>
      <c r="G103" s="187"/>
      <c r="H103" s="187"/>
      <c r="I103" s="187"/>
      <c r="J103" s="187"/>
      <c r="K103" s="187"/>
      <c r="L103" s="187"/>
      <c r="M103" s="164"/>
      <c r="N103" s="187"/>
      <c r="O103" s="187"/>
      <c r="P103" s="187"/>
    </row>
    <row r="104" spans="2:16" ht="12.75">
      <c r="B104" s="710"/>
      <c r="C104" s="187"/>
      <c r="D104" s="187"/>
      <c r="E104" s="187"/>
      <c r="F104" s="187"/>
      <c r="G104" s="187"/>
      <c r="H104" s="187"/>
      <c r="I104" s="187"/>
      <c r="J104" s="187"/>
      <c r="K104" s="187"/>
      <c r="L104" s="187"/>
      <c r="M104" s="164"/>
      <c r="N104" s="187"/>
      <c r="O104" s="187"/>
      <c r="P104" s="187"/>
    </row>
    <row r="105" spans="2:16" ht="12.75">
      <c r="B105" s="710"/>
      <c r="C105" s="187"/>
      <c r="D105" s="187"/>
      <c r="E105" s="187"/>
      <c r="F105" s="187"/>
      <c r="G105" s="187"/>
      <c r="H105" s="187"/>
      <c r="I105" s="187"/>
      <c r="J105" s="187"/>
      <c r="K105" s="187"/>
      <c r="L105" s="187"/>
      <c r="M105" s="164"/>
      <c r="N105" s="187"/>
      <c r="O105" s="187"/>
      <c r="P105" s="187"/>
    </row>
    <row r="106" spans="2:16" ht="12.75">
      <c r="B106" s="710"/>
      <c r="C106" s="187"/>
      <c r="D106" s="187"/>
      <c r="E106" s="187"/>
      <c r="F106" s="187"/>
      <c r="G106" s="187"/>
      <c r="H106" s="187"/>
      <c r="I106" s="187"/>
      <c r="J106" s="187"/>
      <c r="K106" s="187"/>
      <c r="L106" s="187"/>
      <c r="M106" s="164"/>
      <c r="N106" s="187"/>
      <c r="O106" s="187"/>
      <c r="P106" s="187"/>
    </row>
    <row r="107" spans="2:16" ht="12.75" customHeight="1">
      <c r="B107" s="710"/>
      <c r="C107" s="187"/>
      <c r="D107" s="187"/>
      <c r="E107" s="187"/>
      <c r="F107" s="187"/>
      <c r="G107" s="187"/>
      <c r="H107" s="187"/>
      <c r="I107" s="187"/>
      <c r="J107" s="187"/>
      <c r="K107" s="187"/>
      <c r="L107" s="187"/>
      <c r="M107" s="164"/>
      <c r="N107" s="187"/>
      <c r="O107" s="187"/>
      <c r="P107" s="187"/>
    </row>
    <row r="108" spans="2:16" ht="12.75">
      <c r="B108" s="710"/>
      <c r="C108" s="187"/>
      <c r="D108" s="187"/>
      <c r="E108" s="187"/>
      <c r="F108" s="187"/>
      <c r="G108" s="187"/>
      <c r="H108" s="187"/>
      <c r="I108" s="187"/>
      <c r="J108" s="187"/>
      <c r="K108" s="187"/>
      <c r="L108" s="187"/>
      <c r="M108" s="164"/>
      <c r="N108" s="187"/>
      <c r="O108" s="187"/>
      <c r="P108" s="187"/>
    </row>
    <row r="109" spans="2:16" ht="12.75">
      <c r="B109" s="710"/>
      <c r="C109" s="187"/>
      <c r="D109" s="187"/>
      <c r="E109" s="187"/>
      <c r="F109" s="187"/>
      <c r="G109" s="187"/>
      <c r="H109" s="187"/>
      <c r="I109" s="187"/>
      <c r="J109" s="187"/>
      <c r="K109" s="187"/>
      <c r="L109" s="187"/>
      <c r="M109" s="164"/>
      <c r="N109" s="187"/>
      <c r="O109" s="187"/>
      <c r="P109" s="187"/>
    </row>
    <row r="110" spans="2:16" ht="12.75">
      <c r="B110" s="710"/>
      <c r="C110" s="187"/>
      <c r="D110" s="187"/>
      <c r="E110" s="187"/>
      <c r="F110" s="187"/>
      <c r="G110" s="187"/>
      <c r="H110" s="187"/>
      <c r="I110" s="187"/>
      <c r="J110" s="187"/>
      <c r="K110" s="187"/>
      <c r="L110" s="187"/>
      <c r="M110" s="164"/>
      <c r="N110" s="187"/>
      <c r="O110" s="187"/>
      <c r="P110" s="187"/>
    </row>
    <row r="111" spans="2:16" ht="12.75">
      <c r="B111" s="710"/>
      <c r="C111" s="187"/>
      <c r="D111" s="187"/>
      <c r="E111" s="187"/>
      <c r="F111" s="187"/>
      <c r="G111" s="187"/>
      <c r="H111" s="187"/>
      <c r="I111" s="187"/>
      <c r="J111" s="187"/>
      <c r="K111" s="187"/>
      <c r="L111" s="187"/>
      <c r="M111" s="164"/>
      <c r="N111" s="187"/>
      <c r="O111" s="187"/>
      <c r="P111" s="187"/>
    </row>
    <row r="112" spans="2:16" ht="12.75">
      <c r="B112" s="710"/>
      <c r="C112" s="187"/>
      <c r="D112" s="187"/>
      <c r="E112" s="187"/>
      <c r="F112" s="187"/>
      <c r="G112" s="187"/>
      <c r="H112" s="187"/>
      <c r="I112" s="187"/>
      <c r="J112" s="187"/>
      <c r="K112" s="187"/>
      <c r="L112" s="187"/>
      <c r="M112" s="164"/>
      <c r="N112" s="187"/>
      <c r="O112" s="187"/>
      <c r="P112" s="187"/>
    </row>
    <row r="113" spans="2:16" ht="12.75">
      <c r="B113" s="710"/>
      <c r="C113" s="187"/>
      <c r="D113" s="187"/>
      <c r="E113" s="187"/>
      <c r="F113" s="187"/>
      <c r="G113" s="187"/>
      <c r="H113" s="187"/>
      <c r="I113" s="708" t="s">
        <v>138</v>
      </c>
      <c r="J113" s="187"/>
      <c r="K113" s="187"/>
      <c r="L113" s="187"/>
      <c r="M113" s="164"/>
      <c r="N113" s="187"/>
      <c r="O113" s="187"/>
      <c r="P113" s="187"/>
    </row>
    <row r="114" spans="2:16" ht="12.75">
      <c r="B114" s="710"/>
      <c r="C114" s="187"/>
      <c r="D114" s="187"/>
      <c r="E114" s="187"/>
      <c r="F114" s="187"/>
      <c r="G114" s="187"/>
      <c r="H114" s="187"/>
      <c r="I114" s="192" t="s">
        <v>94</v>
      </c>
      <c r="J114" s="187"/>
      <c r="K114" s="187"/>
      <c r="L114" s="187"/>
      <c r="M114" s="164"/>
      <c r="N114" s="187"/>
      <c r="O114" s="187"/>
      <c r="P114" s="187"/>
    </row>
    <row r="115" spans="2:16" ht="12.75" customHeight="1">
      <c r="B115" s="710"/>
      <c r="C115" s="187"/>
      <c r="D115" s="187"/>
      <c r="E115" s="187"/>
      <c r="F115" s="187"/>
      <c r="G115" s="187"/>
      <c r="H115" s="187"/>
      <c r="I115" s="187"/>
      <c r="J115" s="187"/>
      <c r="K115" s="187"/>
      <c r="L115" s="187"/>
      <c r="M115" s="164"/>
      <c r="N115" s="187"/>
      <c r="O115" s="187"/>
      <c r="P115" s="187"/>
    </row>
    <row r="116" spans="2:17" ht="12.75" customHeight="1">
      <c r="B116" s="714"/>
      <c r="C116" s="196"/>
      <c r="D116" s="196"/>
      <c r="E116" s="196"/>
      <c r="F116" s="196"/>
      <c r="G116" s="196"/>
      <c r="H116" s="196"/>
      <c r="I116" s="196"/>
      <c r="J116" s="196"/>
      <c r="K116" s="196"/>
      <c r="L116" s="196"/>
      <c r="M116" s="201"/>
      <c r="N116" s="196"/>
      <c r="O116" s="196"/>
      <c r="P116" s="196"/>
      <c r="Q116" s="184"/>
    </row>
    <row r="117" spans="2:17" ht="12.75" customHeight="1">
      <c r="B117" s="184"/>
      <c r="C117" s="184"/>
      <c r="D117" s="184"/>
      <c r="E117" s="184"/>
      <c r="F117" s="184"/>
      <c r="G117" s="184"/>
      <c r="H117" s="184"/>
      <c r="I117" s="184"/>
      <c r="J117" s="184"/>
      <c r="K117" s="184"/>
      <c r="L117" s="184"/>
      <c r="M117" s="201"/>
      <c r="N117" s="184"/>
      <c r="O117" s="184"/>
      <c r="P117" s="184"/>
      <c r="Q117" s="184"/>
    </row>
    <row r="118" spans="2:17" ht="12.75" customHeight="1">
      <c r="B118" s="176"/>
      <c r="C118" s="184"/>
      <c r="D118" s="184"/>
      <c r="E118" s="184"/>
      <c r="F118" s="184"/>
      <c r="G118" s="184"/>
      <c r="H118" s="184"/>
      <c r="I118" s="184"/>
      <c r="J118" s="184"/>
      <c r="K118" s="184"/>
      <c r="L118" s="184"/>
      <c r="M118" s="201"/>
      <c r="N118" s="184"/>
      <c r="O118" s="184"/>
      <c r="P118" s="184"/>
      <c r="Q118" s="184"/>
    </row>
    <row r="119" spans="2:17" ht="12.75" customHeight="1">
      <c r="B119" s="184"/>
      <c r="C119" s="184"/>
      <c r="D119" s="184"/>
      <c r="E119" s="184"/>
      <c r="F119" s="184"/>
      <c r="G119" s="184"/>
      <c r="H119" s="184"/>
      <c r="I119" s="184"/>
      <c r="J119" s="184"/>
      <c r="K119" s="184"/>
      <c r="L119" s="184"/>
      <c r="M119" s="201"/>
      <c r="N119" s="184"/>
      <c r="O119" s="184"/>
      <c r="P119" s="184"/>
      <c r="Q119" s="184"/>
    </row>
    <row r="120" spans="2:17" ht="12.75" customHeight="1">
      <c r="B120" s="170"/>
      <c r="C120" s="184"/>
      <c r="D120" s="184"/>
      <c r="E120" s="184"/>
      <c r="F120" s="184"/>
      <c r="G120" s="184"/>
      <c r="H120" s="184"/>
      <c r="I120" s="184"/>
      <c r="J120" s="184"/>
      <c r="K120" s="184"/>
      <c r="L120" s="184"/>
      <c r="M120" s="205"/>
      <c r="N120" s="196"/>
      <c r="O120" s="196"/>
      <c r="P120" s="206"/>
      <c r="Q120" s="184"/>
    </row>
    <row r="121" spans="2:17" ht="12.75" customHeight="1">
      <c r="B121" s="172"/>
      <c r="C121" s="184"/>
      <c r="D121" s="184"/>
      <c r="E121" s="184"/>
      <c r="F121" s="184"/>
      <c r="G121" s="184"/>
      <c r="H121" s="184"/>
      <c r="I121" s="184"/>
      <c r="J121" s="184"/>
      <c r="K121" s="184"/>
      <c r="L121" s="184"/>
      <c r="M121" s="201"/>
      <c r="N121" s="184"/>
      <c r="O121" s="184"/>
      <c r="P121" s="184"/>
      <c r="Q121" s="184"/>
    </row>
    <row r="122" spans="2:17" ht="12.75" customHeight="1">
      <c r="B122" s="172"/>
      <c r="C122" s="184"/>
      <c r="D122" s="184"/>
      <c r="E122" s="184"/>
      <c r="F122" s="184"/>
      <c r="G122" s="184"/>
      <c r="H122" s="184"/>
      <c r="I122" s="184"/>
      <c r="J122" s="184"/>
      <c r="K122" s="184"/>
      <c r="L122" s="184"/>
      <c r="M122" s="201"/>
      <c r="N122" s="184"/>
      <c r="O122" s="184"/>
      <c r="P122" s="184"/>
      <c r="Q122" s="184"/>
    </row>
    <row r="123" spans="2:17" ht="12.75" customHeight="1">
      <c r="B123" s="170"/>
      <c r="C123" s="196"/>
      <c r="D123" s="196"/>
      <c r="E123" s="196"/>
      <c r="F123" s="196"/>
      <c r="G123" s="196"/>
      <c r="H123" s="184"/>
      <c r="I123" s="184"/>
      <c r="J123" s="184"/>
      <c r="K123" s="184"/>
      <c r="L123" s="184"/>
      <c r="M123" s="205"/>
      <c r="N123" s="184"/>
      <c r="O123" s="184"/>
      <c r="P123" s="206"/>
      <c r="Q123" s="184"/>
    </row>
    <row r="124" spans="2:17" ht="12.75" customHeight="1">
      <c r="B124" s="172"/>
      <c r="C124" s="184"/>
      <c r="D124" s="184"/>
      <c r="E124" s="184"/>
      <c r="F124" s="184"/>
      <c r="G124" s="184"/>
      <c r="H124" s="184"/>
      <c r="I124" s="184"/>
      <c r="J124" s="184"/>
      <c r="K124" s="184"/>
      <c r="L124" s="184"/>
      <c r="M124" s="201"/>
      <c r="N124" s="184"/>
      <c r="O124" s="184"/>
      <c r="P124" s="184"/>
      <c r="Q124" s="184"/>
    </row>
    <row r="125" spans="2:17" ht="12.75" customHeight="1">
      <c r="B125" s="170"/>
      <c r="C125" s="184"/>
      <c r="D125" s="184"/>
      <c r="E125" s="184"/>
      <c r="F125" s="184"/>
      <c r="G125" s="184"/>
      <c r="H125" s="184"/>
      <c r="I125" s="184"/>
      <c r="J125" s="184"/>
      <c r="K125" s="184"/>
      <c r="L125" s="184"/>
      <c r="M125" s="200"/>
      <c r="N125" s="184"/>
      <c r="O125" s="184"/>
      <c r="P125" s="175"/>
      <c r="Q125" s="184"/>
    </row>
    <row r="126" spans="2:17" ht="12.75" customHeight="1">
      <c r="B126" s="172"/>
      <c r="C126" s="184"/>
      <c r="D126" s="184"/>
      <c r="E126" s="184"/>
      <c r="F126" s="184"/>
      <c r="G126" s="184"/>
      <c r="H126" s="184"/>
      <c r="I126" s="184"/>
      <c r="J126" s="184"/>
      <c r="K126" s="184"/>
      <c r="L126" s="184"/>
      <c r="M126" s="201"/>
      <c r="N126" s="184"/>
      <c r="O126" s="184"/>
      <c r="P126" s="184"/>
      <c r="Q126" s="184"/>
    </row>
    <row r="127" spans="2:17" ht="12.75" customHeight="1">
      <c r="B127" s="170"/>
      <c r="C127" s="184"/>
      <c r="D127" s="184"/>
      <c r="E127" s="184"/>
      <c r="F127" s="184"/>
      <c r="G127" s="196"/>
      <c r="H127" s="196"/>
      <c r="I127" s="196"/>
      <c r="J127" s="196"/>
      <c r="K127" s="196"/>
      <c r="L127" s="196"/>
      <c r="M127" s="205"/>
      <c r="N127" s="184"/>
      <c r="O127" s="184"/>
      <c r="P127" s="206"/>
      <c r="Q127" s="184"/>
    </row>
    <row r="128" spans="2:17" ht="12.75" customHeight="1">
      <c r="B128" s="172"/>
      <c r="C128" s="184"/>
      <c r="D128" s="184"/>
      <c r="E128" s="184"/>
      <c r="F128" s="184"/>
      <c r="G128" s="184"/>
      <c r="H128" s="184"/>
      <c r="I128" s="184"/>
      <c r="J128" s="184"/>
      <c r="K128" s="184"/>
      <c r="L128" s="184"/>
      <c r="M128" s="201"/>
      <c r="N128" s="184"/>
      <c r="O128" s="184"/>
      <c r="P128" s="184"/>
      <c r="Q128" s="184"/>
    </row>
    <row r="129" spans="2:17" ht="12.75" customHeight="1">
      <c r="B129" s="170"/>
      <c r="C129" s="184"/>
      <c r="D129" s="184"/>
      <c r="E129" s="184"/>
      <c r="F129" s="184"/>
      <c r="G129" s="196"/>
      <c r="H129" s="196"/>
      <c r="I129" s="196"/>
      <c r="J129" s="196"/>
      <c r="K129" s="184"/>
      <c r="L129" s="184"/>
      <c r="M129" s="201"/>
      <c r="N129" s="196"/>
      <c r="O129" s="196"/>
      <c r="P129" s="196"/>
      <c r="Q129" s="184"/>
    </row>
    <row r="130" spans="2:17" ht="12.75" customHeight="1">
      <c r="B130" s="172"/>
      <c r="C130" s="184"/>
      <c r="D130" s="184"/>
      <c r="E130" s="184"/>
      <c r="F130" s="184"/>
      <c r="G130" s="184"/>
      <c r="H130" s="184"/>
      <c r="I130" s="184"/>
      <c r="J130" s="184"/>
      <c r="K130" s="184"/>
      <c r="L130" s="184"/>
      <c r="M130" s="201"/>
      <c r="N130" s="184"/>
      <c r="O130" s="184"/>
      <c r="P130" s="184"/>
      <c r="Q130" s="184"/>
    </row>
    <row r="131" spans="2:17" ht="12.75" customHeight="1">
      <c r="B131" s="170"/>
      <c r="C131" s="184"/>
      <c r="D131" s="184"/>
      <c r="E131" s="184"/>
      <c r="F131" s="184"/>
      <c r="G131" s="184"/>
      <c r="H131" s="184"/>
      <c r="I131" s="184"/>
      <c r="J131" s="184"/>
      <c r="K131" s="184"/>
      <c r="L131" s="184"/>
      <c r="M131" s="205"/>
      <c r="N131" s="184"/>
      <c r="O131" s="184"/>
      <c r="P131" s="204"/>
      <c r="Q131" s="184"/>
    </row>
    <row r="132" spans="2:17" ht="12.75" customHeight="1">
      <c r="B132" s="172"/>
      <c r="C132" s="184"/>
      <c r="D132" s="184"/>
      <c r="E132" s="184"/>
      <c r="F132" s="184"/>
      <c r="G132" s="184"/>
      <c r="H132" s="184"/>
      <c r="I132" s="184"/>
      <c r="J132" s="184"/>
      <c r="K132" s="184"/>
      <c r="L132" s="184"/>
      <c r="M132" s="201"/>
      <c r="N132" s="184"/>
      <c r="O132" s="184"/>
      <c r="P132" s="184"/>
      <c r="Q132" s="184"/>
    </row>
    <row r="133" spans="2:17" ht="12.75" customHeight="1">
      <c r="B133" s="170"/>
      <c r="C133" s="184"/>
      <c r="D133" s="184"/>
      <c r="E133" s="184"/>
      <c r="F133" s="184"/>
      <c r="G133" s="184"/>
      <c r="H133" s="184"/>
      <c r="I133" s="184"/>
      <c r="J133" s="184"/>
      <c r="K133" s="184"/>
      <c r="L133" s="184"/>
      <c r="M133" s="203"/>
      <c r="N133" s="184"/>
      <c r="O133" s="184"/>
      <c r="P133" s="202"/>
      <c r="Q133" s="184"/>
    </row>
    <row r="134" spans="2:17" ht="12.75" customHeight="1">
      <c r="B134" s="172"/>
      <c r="C134" s="184"/>
      <c r="D134" s="184"/>
      <c r="E134" s="184"/>
      <c r="F134" s="184"/>
      <c r="G134" s="184"/>
      <c r="H134" s="184"/>
      <c r="I134" s="184"/>
      <c r="J134" s="184"/>
      <c r="K134" s="184"/>
      <c r="L134" s="184"/>
      <c r="M134" s="201"/>
      <c r="N134" s="184"/>
      <c r="O134" s="184"/>
      <c r="P134" s="184"/>
      <c r="Q134" s="184"/>
    </row>
    <row r="135" spans="2:17" ht="12.75" customHeight="1">
      <c r="B135" s="170"/>
      <c r="C135" s="184"/>
      <c r="D135" s="184"/>
      <c r="E135" s="184"/>
      <c r="F135" s="184"/>
      <c r="G135" s="184"/>
      <c r="H135" s="184"/>
      <c r="I135" s="184"/>
      <c r="J135" s="184"/>
      <c r="K135" s="184"/>
      <c r="L135" s="184"/>
      <c r="M135" s="200"/>
      <c r="N135" s="184"/>
      <c r="O135" s="184"/>
      <c r="P135" s="199"/>
      <c r="Q135" s="184"/>
    </row>
    <row r="136" spans="2:17" ht="12.75" customHeight="1">
      <c r="B136" s="172"/>
      <c r="C136" s="184"/>
      <c r="D136" s="184"/>
      <c r="E136" s="184"/>
      <c r="F136" s="184"/>
      <c r="G136" s="184"/>
      <c r="H136" s="184"/>
      <c r="I136" s="184"/>
      <c r="J136" s="184"/>
      <c r="K136" s="184"/>
      <c r="L136" s="184"/>
      <c r="M136" s="184"/>
      <c r="N136" s="184"/>
      <c r="O136" s="184"/>
      <c r="P136" s="184"/>
      <c r="Q136" s="184"/>
    </row>
    <row r="137" spans="2:17" ht="12.75" customHeight="1">
      <c r="B137" s="198"/>
      <c r="C137" s="197"/>
      <c r="D137" s="197"/>
      <c r="E137" s="197"/>
      <c r="F137" s="197"/>
      <c r="G137" s="197"/>
      <c r="H137" s="197"/>
      <c r="I137" s="197"/>
      <c r="J137" s="197"/>
      <c r="K137" s="197"/>
      <c r="L137" s="197"/>
      <c r="M137" s="197"/>
      <c r="N137" s="184"/>
      <c r="O137" s="184"/>
      <c r="P137" s="184"/>
      <c r="Q137" s="184"/>
    </row>
    <row r="138" spans="2:17" ht="12.75" customHeight="1">
      <c r="B138" s="197"/>
      <c r="C138" s="197"/>
      <c r="D138" s="197"/>
      <c r="E138" s="197"/>
      <c r="F138" s="197"/>
      <c r="G138" s="197"/>
      <c r="H138" s="197"/>
      <c r="I138" s="197"/>
      <c r="J138" s="197"/>
      <c r="K138" s="197"/>
      <c r="L138" s="197"/>
      <c r="M138" s="197"/>
      <c r="N138" s="184"/>
      <c r="O138" s="196"/>
      <c r="P138" s="196"/>
      <c r="Q138" s="196"/>
    </row>
    <row r="139" spans="2:17" ht="12.75" customHeight="1">
      <c r="B139" s="197"/>
      <c r="C139" s="197"/>
      <c r="D139" s="197"/>
      <c r="E139" s="197"/>
      <c r="F139" s="197"/>
      <c r="G139" s="197"/>
      <c r="H139" s="197"/>
      <c r="I139" s="197"/>
      <c r="J139" s="197"/>
      <c r="K139" s="197"/>
      <c r="L139" s="197"/>
      <c r="M139" s="197"/>
      <c r="N139" s="184"/>
      <c r="O139" s="196"/>
      <c r="P139" s="196"/>
      <c r="Q139" s="196"/>
    </row>
    <row r="140" spans="2:17" ht="12.75" customHeight="1">
      <c r="B140" s="184"/>
      <c r="C140" s="184"/>
      <c r="D140" s="184"/>
      <c r="E140" s="184"/>
      <c r="F140" s="184"/>
      <c r="G140" s="184"/>
      <c r="H140" s="184"/>
      <c r="I140" s="184"/>
      <c r="J140" s="184"/>
      <c r="K140" s="184"/>
      <c r="L140" s="184"/>
      <c r="M140" s="184"/>
      <c r="N140" s="184"/>
      <c r="O140" s="184"/>
      <c r="P140" s="184"/>
      <c r="Q140" s="184"/>
    </row>
    <row r="141" spans="2:17" ht="12.75" customHeight="1">
      <c r="B141" s="195"/>
      <c r="C141" s="194"/>
      <c r="D141" s="194"/>
      <c r="E141" s="194"/>
      <c r="F141" s="194"/>
      <c r="G141" s="194"/>
      <c r="H141" s="194"/>
      <c r="I141" s="194"/>
      <c r="J141" s="194"/>
      <c r="K141" s="194"/>
      <c r="L141" s="194"/>
      <c r="M141" s="194"/>
      <c r="N141" s="194"/>
      <c r="O141" s="184"/>
      <c r="P141" s="184"/>
      <c r="Q141" s="184"/>
    </row>
    <row r="142" spans="2:17" ht="12.75" customHeight="1">
      <c r="B142" s="194"/>
      <c r="C142" s="194"/>
      <c r="D142" s="194"/>
      <c r="E142" s="194"/>
      <c r="F142" s="194"/>
      <c r="G142" s="194"/>
      <c r="H142" s="194"/>
      <c r="I142" s="194"/>
      <c r="J142" s="194"/>
      <c r="K142" s="194"/>
      <c r="L142" s="194"/>
      <c r="M142" s="194"/>
      <c r="N142" s="194"/>
      <c r="O142" s="184"/>
      <c r="P142" s="184"/>
      <c r="Q142" s="184"/>
    </row>
    <row r="143" spans="2:17" ht="12.75" customHeight="1">
      <c r="B143" s="184"/>
      <c r="C143" s="184"/>
      <c r="D143" s="184"/>
      <c r="E143" s="184"/>
      <c r="F143" s="184"/>
      <c r="G143" s="184"/>
      <c r="H143" s="184"/>
      <c r="I143" s="184"/>
      <c r="J143" s="184"/>
      <c r="K143" s="184"/>
      <c r="L143" s="184"/>
      <c r="M143" s="184"/>
      <c r="N143" s="184"/>
      <c r="O143" s="184"/>
      <c r="P143" s="184"/>
      <c r="Q143" s="184"/>
    </row>
    <row r="144" spans="2:17" ht="12.75" customHeight="1">
      <c r="B144" s="195"/>
      <c r="C144" s="194"/>
      <c r="D144" s="194"/>
      <c r="E144" s="194"/>
      <c r="F144" s="194"/>
      <c r="G144" s="194"/>
      <c r="H144" s="194"/>
      <c r="I144" s="194"/>
      <c r="J144" s="194"/>
      <c r="K144" s="194"/>
      <c r="L144" s="194"/>
      <c r="M144" s="194"/>
      <c r="N144" s="194"/>
      <c r="O144" s="184"/>
      <c r="P144" s="184"/>
      <c r="Q144" s="184"/>
    </row>
    <row r="145" spans="2:17" ht="12.75" customHeight="1">
      <c r="B145" s="194"/>
      <c r="C145" s="194"/>
      <c r="D145" s="194"/>
      <c r="E145" s="194"/>
      <c r="F145" s="194"/>
      <c r="G145" s="194"/>
      <c r="H145" s="194"/>
      <c r="I145" s="194"/>
      <c r="J145" s="194"/>
      <c r="K145" s="194"/>
      <c r="L145" s="194"/>
      <c r="M145" s="194"/>
      <c r="N145" s="194"/>
      <c r="O145" s="184"/>
      <c r="P145" s="184"/>
      <c r="Q145" s="184"/>
    </row>
    <row r="146" spans="2:17" ht="12.75" customHeight="1">
      <c r="B146" s="172"/>
      <c r="C146" s="184"/>
      <c r="D146" s="184"/>
      <c r="E146" s="184"/>
      <c r="F146" s="184"/>
      <c r="G146" s="184"/>
      <c r="H146" s="184"/>
      <c r="I146" s="184"/>
      <c r="J146" s="184"/>
      <c r="K146" s="184"/>
      <c r="L146" s="184"/>
      <c r="M146" s="184"/>
      <c r="N146" s="184"/>
      <c r="O146" s="184"/>
      <c r="P146" s="184"/>
      <c r="Q146" s="184"/>
    </row>
    <row r="147" spans="2:17" ht="12.75" customHeight="1">
      <c r="B147" s="195"/>
      <c r="C147" s="194"/>
      <c r="D147" s="194"/>
      <c r="E147" s="194"/>
      <c r="F147" s="194"/>
      <c r="G147" s="194"/>
      <c r="H147" s="194"/>
      <c r="I147" s="194"/>
      <c r="J147" s="194"/>
      <c r="K147" s="194"/>
      <c r="L147" s="194"/>
      <c r="M147" s="194"/>
      <c r="N147" s="194"/>
      <c r="O147" s="184"/>
      <c r="P147" s="184"/>
      <c r="Q147" s="184"/>
    </row>
    <row r="148" spans="2:17" ht="12.75" customHeight="1">
      <c r="B148" s="194"/>
      <c r="C148" s="194"/>
      <c r="D148" s="194"/>
      <c r="E148" s="194"/>
      <c r="F148" s="194"/>
      <c r="G148" s="194"/>
      <c r="H148" s="194"/>
      <c r="I148" s="194"/>
      <c r="J148" s="194"/>
      <c r="K148" s="194"/>
      <c r="L148" s="194"/>
      <c r="M148" s="194"/>
      <c r="N148" s="194"/>
      <c r="O148" s="184"/>
      <c r="P148" s="184"/>
      <c r="Q148" s="184"/>
    </row>
    <row r="149" spans="2:17" ht="12.75" customHeight="1">
      <c r="B149" s="194"/>
      <c r="C149" s="194"/>
      <c r="D149" s="194"/>
      <c r="E149" s="194"/>
      <c r="F149" s="194"/>
      <c r="G149" s="194"/>
      <c r="H149" s="194"/>
      <c r="I149" s="194"/>
      <c r="J149" s="194"/>
      <c r="K149" s="194"/>
      <c r="L149" s="194"/>
      <c r="M149" s="194"/>
      <c r="N149" s="194"/>
      <c r="O149" s="184"/>
      <c r="P149" s="184"/>
      <c r="Q149" s="184"/>
    </row>
    <row r="150" spans="2:17" ht="12.75" customHeight="1">
      <c r="B150" s="194"/>
      <c r="C150" s="194"/>
      <c r="D150" s="194"/>
      <c r="E150" s="194"/>
      <c r="F150" s="194"/>
      <c r="G150" s="194"/>
      <c r="H150" s="184"/>
      <c r="I150" s="184"/>
      <c r="J150" s="184"/>
      <c r="K150" s="194"/>
      <c r="L150" s="194"/>
      <c r="M150" s="194"/>
      <c r="N150" s="194"/>
      <c r="O150" s="184"/>
      <c r="P150" s="184"/>
      <c r="Q150" s="184"/>
    </row>
    <row r="151" spans="2:17" ht="12.75" customHeight="1">
      <c r="B151" s="172"/>
      <c r="C151" s="184"/>
      <c r="D151" s="184"/>
      <c r="E151" s="184"/>
      <c r="F151" s="184"/>
      <c r="G151" s="184"/>
      <c r="H151" s="194"/>
      <c r="I151" s="184"/>
      <c r="J151" s="194"/>
      <c r="K151" s="184"/>
      <c r="L151" s="184"/>
      <c r="M151" s="184"/>
      <c r="N151" s="184"/>
      <c r="O151" s="184"/>
      <c r="P151" s="184"/>
      <c r="Q151" s="184"/>
    </row>
    <row r="152" spans="2:17" ht="12.75" customHeight="1">
      <c r="B152" s="172"/>
      <c r="C152" s="184"/>
      <c r="D152" s="184"/>
      <c r="E152" s="184"/>
      <c r="F152" s="184"/>
      <c r="G152" s="184"/>
      <c r="H152" s="184"/>
      <c r="I152" s="184"/>
      <c r="J152" s="184"/>
      <c r="K152" s="184"/>
      <c r="L152" s="184"/>
      <c r="M152" s="184"/>
      <c r="N152" s="184"/>
      <c r="O152" s="184"/>
      <c r="P152" s="184"/>
      <c r="Q152" s="184"/>
    </row>
    <row r="153" spans="2:17" ht="12.75" customHeight="1">
      <c r="B153" s="172"/>
      <c r="C153" s="184"/>
      <c r="D153" s="184"/>
      <c r="E153" s="184"/>
      <c r="F153" s="184"/>
      <c r="G153" s="184"/>
      <c r="H153" s="184"/>
      <c r="I153" s="184"/>
      <c r="J153" s="184"/>
      <c r="K153" s="184"/>
      <c r="L153" s="184"/>
      <c r="M153" s="184"/>
      <c r="N153" s="184"/>
      <c r="O153" s="184"/>
      <c r="P153" s="184"/>
      <c r="Q153" s="184"/>
    </row>
    <row r="154" spans="2:17" ht="12.75" customHeight="1">
      <c r="B154" s="172"/>
      <c r="C154" s="184"/>
      <c r="D154" s="184"/>
      <c r="E154" s="184"/>
      <c r="F154" s="184"/>
      <c r="G154" s="184"/>
      <c r="H154" s="184"/>
      <c r="I154" s="184"/>
      <c r="J154" s="184"/>
      <c r="K154" s="184"/>
      <c r="L154" s="184"/>
      <c r="M154" s="184"/>
      <c r="N154" s="184"/>
      <c r="O154" s="184"/>
      <c r="P154" s="184"/>
      <c r="Q154" s="184"/>
    </row>
    <row r="155" spans="2:17" ht="12.75" customHeight="1">
      <c r="B155" s="172"/>
      <c r="C155" s="184"/>
      <c r="D155" s="184"/>
      <c r="E155" s="184"/>
      <c r="F155" s="184"/>
      <c r="G155" s="184"/>
      <c r="H155" s="184"/>
      <c r="I155" s="184"/>
      <c r="J155" s="184"/>
      <c r="K155" s="184"/>
      <c r="L155" s="184"/>
      <c r="M155" s="184"/>
      <c r="N155" s="184"/>
      <c r="O155" s="184"/>
      <c r="P155" s="184"/>
      <c r="Q155" s="184"/>
    </row>
    <row r="156" spans="2:17" ht="12.75" customHeight="1">
      <c r="B156" s="172"/>
      <c r="C156" s="184"/>
      <c r="D156" s="184"/>
      <c r="E156" s="184"/>
      <c r="F156" s="184"/>
      <c r="G156" s="184"/>
      <c r="H156" s="184"/>
      <c r="I156" s="184"/>
      <c r="J156" s="184"/>
      <c r="K156" s="184"/>
      <c r="L156" s="184"/>
      <c r="M156" s="184"/>
      <c r="N156" s="184"/>
      <c r="O156" s="184"/>
      <c r="P156" s="184"/>
      <c r="Q156" s="184"/>
    </row>
    <row r="157" spans="2:17" ht="12.75" customHeight="1">
      <c r="B157" s="172"/>
      <c r="C157" s="184"/>
      <c r="D157" s="184"/>
      <c r="E157" s="184"/>
      <c r="F157" s="184"/>
      <c r="G157" s="184"/>
      <c r="H157" s="184"/>
      <c r="I157" s="184"/>
      <c r="J157" s="184"/>
      <c r="K157" s="184"/>
      <c r="L157" s="184"/>
      <c r="M157" s="184"/>
      <c r="N157" s="184"/>
      <c r="O157" s="184"/>
      <c r="P157" s="184"/>
      <c r="Q157" s="184"/>
    </row>
    <row r="158" spans="2:17" ht="12.75" customHeight="1">
      <c r="B158" s="184"/>
      <c r="C158" s="184"/>
      <c r="D158" s="184"/>
      <c r="E158" s="184"/>
      <c r="F158" s="184"/>
      <c r="G158" s="184"/>
      <c r="H158" s="184"/>
      <c r="I158" s="184"/>
      <c r="J158" s="184"/>
      <c r="K158" s="184"/>
      <c r="L158" s="184"/>
      <c r="M158" s="184"/>
      <c r="N158" s="184"/>
      <c r="O158" s="184"/>
      <c r="P158" s="184"/>
      <c r="Q158" s="184"/>
    </row>
    <row r="159" spans="2:17" ht="12.75" customHeight="1">
      <c r="B159" s="184"/>
      <c r="C159" s="184"/>
      <c r="D159" s="184"/>
      <c r="E159" s="184"/>
      <c r="F159" s="184"/>
      <c r="G159" s="184"/>
      <c r="H159" s="184"/>
      <c r="I159" s="184"/>
      <c r="J159" s="184"/>
      <c r="K159" s="184"/>
      <c r="L159" s="184"/>
      <c r="M159" s="184"/>
      <c r="N159" s="184"/>
      <c r="O159" s="184"/>
      <c r="P159" s="184"/>
      <c r="Q159" s="184"/>
    </row>
    <row r="160" spans="2:17" ht="12.75" customHeight="1">
      <c r="B160" s="184"/>
      <c r="C160" s="184"/>
      <c r="D160" s="184"/>
      <c r="E160" s="184"/>
      <c r="F160" s="184"/>
      <c r="G160" s="184"/>
      <c r="H160" s="184"/>
      <c r="I160" s="184"/>
      <c r="J160" s="184"/>
      <c r="K160" s="184"/>
      <c r="L160" s="184"/>
      <c r="M160" s="184"/>
      <c r="N160" s="184"/>
      <c r="O160" s="184"/>
      <c r="P160" s="184"/>
      <c r="Q160" s="184"/>
    </row>
    <row r="161" spans="2:17" ht="12.75" customHeight="1">
      <c r="B161" s="184"/>
      <c r="C161" s="184"/>
      <c r="D161" s="184"/>
      <c r="E161" s="184"/>
      <c r="F161" s="184"/>
      <c r="G161" s="184"/>
      <c r="H161" s="184"/>
      <c r="I161" s="184"/>
      <c r="J161" s="184"/>
      <c r="K161" s="184"/>
      <c r="L161" s="184"/>
      <c r="M161" s="184"/>
      <c r="N161" s="184"/>
      <c r="O161" s="184"/>
      <c r="P161" s="184"/>
      <c r="Q161" s="184"/>
    </row>
    <row r="162" spans="2:17" ht="12.75">
      <c r="B162" s="184"/>
      <c r="C162" s="184"/>
      <c r="D162" s="184"/>
      <c r="E162" s="184"/>
      <c r="F162" s="184"/>
      <c r="G162" s="184"/>
      <c r="H162" s="184"/>
      <c r="I162" s="184"/>
      <c r="J162" s="184"/>
      <c r="K162" s="184"/>
      <c r="L162" s="184"/>
      <c r="M162" s="184"/>
      <c r="N162" s="184"/>
      <c r="O162" s="184"/>
      <c r="P162" s="184"/>
      <c r="Q162" s="184"/>
    </row>
    <row r="163" spans="2:17" ht="12.75">
      <c r="B163" s="184"/>
      <c r="C163" s="184"/>
      <c r="D163" s="184"/>
      <c r="E163" s="184"/>
      <c r="F163" s="184"/>
      <c r="G163" s="184"/>
      <c r="H163" s="184"/>
      <c r="I163" s="184"/>
      <c r="J163" s="184"/>
      <c r="K163" s="184"/>
      <c r="L163" s="184"/>
      <c r="M163" s="184"/>
      <c r="N163" s="184"/>
      <c r="O163" s="184"/>
      <c r="P163" s="184"/>
      <c r="Q163" s="184"/>
    </row>
    <row r="164" spans="2:17" ht="12.75">
      <c r="B164" s="184"/>
      <c r="C164" s="184"/>
      <c r="D164" s="184"/>
      <c r="E164" s="184"/>
      <c r="F164" s="184"/>
      <c r="G164" s="184"/>
      <c r="H164" s="184"/>
      <c r="I164" s="184"/>
      <c r="J164" s="184"/>
      <c r="K164" s="184"/>
      <c r="L164" s="184"/>
      <c r="M164" s="184"/>
      <c r="N164" s="184"/>
      <c r="O164" s="184"/>
      <c r="P164" s="184"/>
      <c r="Q164" s="184"/>
    </row>
    <row r="165" spans="2:17" ht="12.75">
      <c r="B165" s="184"/>
      <c r="C165" s="184"/>
      <c r="D165" s="184"/>
      <c r="E165" s="184"/>
      <c r="F165" s="184"/>
      <c r="G165" s="184"/>
      <c r="H165" s="184"/>
      <c r="I165" s="184"/>
      <c r="J165" s="184"/>
      <c r="K165" s="184"/>
      <c r="L165" s="184"/>
      <c r="M165" s="184"/>
      <c r="N165" s="184"/>
      <c r="O165" s="184"/>
      <c r="P165" s="184"/>
      <c r="Q165" s="184"/>
    </row>
    <row r="166" spans="2:17" ht="12.75">
      <c r="B166" s="184"/>
      <c r="C166" s="184"/>
      <c r="D166" s="184"/>
      <c r="E166" s="184"/>
      <c r="F166" s="184"/>
      <c r="G166" s="184"/>
      <c r="H166" s="184"/>
      <c r="I166" s="184"/>
      <c r="J166" s="184"/>
      <c r="K166" s="184"/>
      <c r="L166" s="184"/>
      <c r="M166" s="184"/>
      <c r="N166" s="184"/>
      <c r="O166" s="184"/>
      <c r="P166" s="184"/>
      <c r="Q166" s="184"/>
    </row>
    <row r="167" spans="2:17" ht="12.75">
      <c r="B167" s="184"/>
      <c r="C167" s="184"/>
      <c r="D167" s="184"/>
      <c r="E167" s="184"/>
      <c r="F167" s="184"/>
      <c r="G167" s="184"/>
      <c r="H167" s="184"/>
      <c r="I167" s="184"/>
      <c r="J167" s="184"/>
      <c r="K167" s="184"/>
      <c r="L167" s="184"/>
      <c r="M167" s="184"/>
      <c r="N167" s="184"/>
      <c r="O167" s="184"/>
      <c r="P167" s="184"/>
      <c r="Q167" s="184"/>
    </row>
    <row r="168" spans="2:17" ht="12.75">
      <c r="B168" s="184"/>
      <c r="C168" s="184"/>
      <c r="D168" s="184"/>
      <c r="E168" s="184"/>
      <c r="F168" s="184"/>
      <c r="G168" s="184"/>
      <c r="H168" s="184"/>
      <c r="I168" s="184"/>
      <c r="J168" s="184"/>
      <c r="K168" s="184"/>
      <c r="L168" s="184"/>
      <c r="M168" s="184"/>
      <c r="N168" s="184"/>
      <c r="O168" s="184"/>
      <c r="P168" s="184"/>
      <c r="Q168" s="184"/>
    </row>
    <row r="169" spans="2:17" ht="12.75">
      <c r="B169" s="184"/>
      <c r="C169" s="184"/>
      <c r="D169" s="184"/>
      <c r="E169" s="184"/>
      <c r="F169" s="184"/>
      <c r="G169" s="184"/>
      <c r="H169" s="184"/>
      <c r="I169" s="184"/>
      <c r="J169" s="184"/>
      <c r="K169" s="184"/>
      <c r="L169" s="184"/>
      <c r="M169" s="184"/>
      <c r="N169" s="184"/>
      <c r="O169" s="184"/>
      <c r="P169" s="184"/>
      <c r="Q169" s="184"/>
    </row>
    <row r="170" spans="2:17" ht="12.75">
      <c r="B170" s="184"/>
      <c r="C170" s="184"/>
      <c r="D170" s="184"/>
      <c r="E170" s="184"/>
      <c r="F170" s="184"/>
      <c r="G170" s="184"/>
      <c r="H170" s="184"/>
      <c r="I170" s="184"/>
      <c r="J170" s="184"/>
      <c r="K170" s="184"/>
      <c r="L170" s="184"/>
      <c r="M170" s="184"/>
      <c r="N170" s="184"/>
      <c r="O170" s="184"/>
      <c r="P170" s="184"/>
      <c r="Q170" s="184"/>
    </row>
    <row r="171" spans="2:17" ht="12.75">
      <c r="B171" s="184"/>
      <c r="C171" s="184"/>
      <c r="D171" s="184"/>
      <c r="E171" s="184"/>
      <c r="F171" s="184"/>
      <c r="G171" s="184"/>
      <c r="H171" s="184"/>
      <c r="I171" s="184"/>
      <c r="J171" s="184"/>
      <c r="K171" s="184"/>
      <c r="L171" s="184"/>
      <c r="M171" s="184"/>
      <c r="N171" s="184"/>
      <c r="O171" s="184"/>
      <c r="P171" s="184"/>
      <c r="Q171" s="184"/>
    </row>
    <row r="172" spans="2:17" ht="12.75">
      <c r="B172" s="184"/>
      <c r="C172" s="184"/>
      <c r="D172" s="184"/>
      <c r="E172" s="184"/>
      <c r="F172" s="184"/>
      <c r="G172" s="184"/>
      <c r="H172" s="184"/>
      <c r="I172" s="184"/>
      <c r="J172" s="184"/>
      <c r="K172" s="184"/>
      <c r="L172" s="184"/>
      <c r="M172" s="184"/>
      <c r="N172" s="184"/>
      <c r="O172" s="184"/>
      <c r="P172" s="184"/>
      <c r="Q172" s="184"/>
    </row>
    <row r="173" spans="2:17" ht="12.75">
      <c r="B173" s="184"/>
      <c r="C173" s="184"/>
      <c r="D173" s="184"/>
      <c r="E173" s="184"/>
      <c r="F173" s="184"/>
      <c r="G173" s="184"/>
      <c r="H173" s="184"/>
      <c r="I173" s="184"/>
      <c r="J173" s="184"/>
      <c r="K173" s="184"/>
      <c r="L173" s="184"/>
      <c r="M173" s="184"/>
      <c r="N173" s="184"/>
      <c r="O173" s="184"/>
      <c r="P173" s="184"/>
      <c r="Q173" s="184"/>
    </row>
    <row r="174" spans="2:17" ht="12.75">
      <c r="B174" s="184"/>
      <c r="C174" s="184"/>
      <c r="D174" s="184"/>
      <c r="E174" s="184"/>
      <c r="F174" s="184"/>
      <c r="G174" s="184"/>
      <c r="H174" s="184"/>
      <c r="I174" s="184"/>
      <c r="J174" s="184"/>
      <c r="K174" s="184"/>
      <c r="L174" s="184"/>
      <c r="M174" s="184"/>
      <c r="N174" s="184"/>
      <c r="O174" s="184"/>
      <c r="P174" s="184"/>
      <c r="Q174" s="184"/>
    </row>
    <row r="175" spans="2:17" ht="12.75">
      <c r="B175" s="184"/>
      <c r="C175" s="184"/>
      <c r="D175" s="184"/>
      <c r="E175" s="184"/>
      <c r="F175" s="184"/>
      <c r="G175" s="184"/>
      <c r="H175" s="184"/>
      <c r="I175" s="184"/>
      <c r="J175" s="184"/>
      <c r="K175" s="184"/>
      <c r="L175" s="184"/>
      <c r="M175" s="184"/>
      <c r="N175" s="184"/>
      <c r="O175" s="184"/>
      <c r="P175" s="184"/>
      <c r="Q175" s="184"/>
    </row>
    <row r="176" spans="2:17" ht="12.75">
      <c r="B176" s="184"/>
      <c r="C176" s="184"/>
      <c r="D176" s="184"/>
      <c r="E176" s="184"/>
      <c r="F176" s="184"/>
      <c r="G176" s="184"/>
      <c r="H176" s="184"/>
      <c r="I176" s="184"/>
      <c r="J176" s="184"/>
      <c r="K176" s="184"/>
      <c r="L176" s="184"/>
      <c r="M176" s="184"/>
      <c r="N176" s="184"/>
      <c r="O176" s="184"/>
      <c r="P176" s="184"/>
      <c r="Q176" s="184"/>
    </row>
    <row r="177" spans="2:17" ht="12.75">
      <c r="B177" s="184"/>
      <c r="C177" s="184"/>
      <c r="D177" s="184"/>
      <c r="E177" s="184"/>
      <c r="F177" s="184"/>
      <c r="G177" s="184"/>
      <c r="H177" s="184"/>
      <c r="I177" s="184"/>
      <c r="J177" s="184"/>
      <c r="K177" s="184"/>
      <c r="L177" s="184"/>
      <c r="M177" s="184"/>
      <c r="N177" s="184"/>
      <c r="O177" s="184"/>
      <c r="P177" s="184"/>
      <c r="Q177" s="184"/>
    </row>
    <row r="178" spans="2:17" ht="12.75">
      <c r="B178" s="184"/>
      <c r="C178" s="184"/>
      <c r="D178" s="184"/>
      <c r="E178" s="184"/>
      <c r="F178" s="184"/>
      <c r="G178" s="184"/>
      <c r="H178" s="184"/>
      <c r="I178" s="184"/>
      <c r="J178" s="184"/>
      <c r="K178" s="184"/>
      <c r="L178" s="184"/>
      <c r="M178" s="184"/>
      <c r="N178" s="184"/>
      <c r="O178" s="184"/>
      <c r="P178" s="184"/>
      <c r="Q178" s="184"/>
    </row>
    <row r="179" spans="2:17" ht="12.75">
      <c r="B179" s="184"/>
      <c r="C179" s="184"/>
      <c r="D179" s="184"/>
      <c r="E179" s="184"/>
      <c r="F179" s="184"/>
      <c r="G179" s="184"/>
      <c r="H179" s="184"/>
      <c r="I179" s="184"/>
      <c r="J179" s="184"/>
      <c r="K179" s="184"/>
      <c r="L179" s="184"/>
      <c r="M179" s="184"/>
      <c r="N179" s="184"/>
      <c r="O179" s="184"/>
      <c r="P179" s="184"/>
      <c r="Q179" s="184"/>
    </row>
    <row r="180" spans="2:17" ht="12.75">
      <c r="B180" s="184"/>
      <c r="C180" s="184"/>
      <c r="D180" s="184"/>
      <c r="E180" s="184"/>
      <c r="F180" s="184"/>
      <c r="G180" s="184"/>
      <c r="H180" s="184"/>
      <c r="I180" s="184"/>
      <c r="J180" s="184"/>
      <c r="K180" s="184"/>
      <c r="L180" s="184"/>
      <c r="M180" s="184"/>
      <c r="N180" s="184"/>
      <c r="O180" s="184"/>
      <c r="P180" s="184"/>
      <c r="Q180" s="184"/>
    </row>
    <row r="181" spans="2:17" ht="12.75">
      <c r="B181" s="184"/>
      <c r="C181" s="184"/>
      <c r="D181" s="184"/>
      <c r="E181" s="184"/>
      <c r="F181" s="184"/>
      <c r="G181" s="184"/>
      <c r="H181" s="184"/>
      <c r="I181" s="184"/>
      <c r="J181" s="184"/>
      <c r="K181" s="184"/>
      <c r="L181" s="184"/>
      <c r="M181" s="184"/>
      <c r="N181" s="184"/>
      <c r="O181" s="184"/>
      <c r="P181" s="184"/>
      <c r="Q181" s="184"/>
    </row>
    <row r="182" spans="2:17" ht="12.75">
      <c r="B182" s="184"/>
      <c r="C182" s="184"/>
      <c r="D182" s="184"/>
      <c r="E182" s="184"/>
      <c r="F182" s="184"/>
      <c r="G182" s="184"/>
      <c r="H182" s="184"/>
      <c r="I182" s="184"/>
      <c r="J182" s="184"/>
      <c r="K182" s="184"/>
      <c r="L182" s="184"/>
      <c r="M182" s="184"/>
      <c r="N182" s="184"/>
      <c r="O182" s="184"/>
      <c r="P182" s="184"/>
      <c r="Q182" s="184"/>
    </row>
    <row r="183" spans="2:17" ht="12.75">
      <c r="B183" s="184"/>
      <c r="C183" s="184"/>
      <c r="D183" s="184"/>
      <c r="E183" s="184"/>
      <c r="F183" s="184"/>
      <c r="G183" s="184"/>
      <c r="H183" s="184"/>
      <c r="I183" s="184"/>
      <c r="J183" s="184"/>
      <c r="K183" s="184"/>
      <c r="L183" s="184"/>
      <c r="M183" s="184"/>
      <c r="N183" s="184"/>
      <c r="O183" s="184"/>
      <c r="P183" s="184"/>
      <c r="Q183" s="184"/>
    </row>
    <row r="184" spans="2:17" ht="12.75">
      <c r="B184" s="184"/>
      <c r="C184" s="184"/>
      <c r="D184" s="184"/>
      <c r="E184" s="184"/>
      <c r="F184" s="184"/>
      <c r="G184" s="184"/>
      <c r="H184" s="184"/>
      <c r="I184" s="184"/>
      <c r="J184" s="184"/>
      <c r="K184" s="184"/>
      <c r="L184" s="184"/>
      <c r="M184" s="184"/>
      <c r="N184" s="184"/>
      <c r="O184" s="184"/>
      <c r="P184" s="184"/>
      <c r="Q184" s="184"/>
    </row>
    <row r="185" spans="2:17" ht="12.75">
      <c r="B185" s="184"/>
      <c r="C185" s="184"/>
      <c r="D185" s="184"/>
      <c r="E185" s="184"/>
      <c r="F185" s="184"/>
      <c r="G185" s="184"/>
      <c r="H185" s="184"/>
      <c r="I185" s="184"/>
      <c r="J185" s="184"/>
      <c r="K185" s="184"/>
      <c r="L185" s="184"/>
      <c r="M185" s="184"/>
      <c r="N185" s="184"/>
      <c r="O185" s="184"/>
      <c r="P185" s="184"/>
      <c r="Q185" s="184"/>
    </row>
    <row r="186" spans="2:17" ht="12.75">
      <c r="B186" s="184"/>
      <c r="C186" s="184"/>
      <c r="D186" s="184"/>
      <c r="E186" s="184"/>
      <c r="F186" s="184"/>
      <c r="G186" s="184"/>
      <c r="H186" s="184"/>
      <c r="I186" s="184"/>
      <c r="J186" s="184"/>
      <c r="K186" s="184"/>
      <c r="L186" s="184"/>
      <c r="M186" s="184"/>
      <c r="N186" s="184"/>
      <c r="O186" s="184"/>
      <c r="P186" s="184"/>
      <c r="Q186" s="184"/>
    </row>
    <row r="187" spans="2:17" ht="12.75">
      <c r="B187" s="184"/>
      <c r="C187" s="184"/>
      <c r="D187" s="184"/>
      <c r="E187" s="184"/>
      <c r="F187" s="184"/>
      <c r="G187" s="184"/>
      <c r="H187" s="184"/>
      <c r="I187" s="184"/>
      <c r="J187" s="184"/>
      <c r="K187" s="184"/>
      <c r="L187" s="184"/>
      <c r="M187" s="184"/>
      <c r="N187" s="184"/>
      <c r="O187" s="184"/>
      <c r="P187" s="184"/>
      <c r="Q187" s="184"/>
    </row>
    <row r="188" spans="2:17" ht="12.75">
      <c r="B188" s="184"/>
      <c r="C188" s="184"/>
      <c r="D188" s="184"/>
      <c r="E188" s="184"/>
      <c r="F188" s="184"/>
      <c r="G188" s="184"/>
      <c r="H188" s="184"/>
      <c r="I188" s="184"/>
      <c r="J188" s="184"/>
      <c r="K188" s="184"/>
      <c r="L188" s="184"/>
      <c r="M188" s="184"/>
      <c r="N188" s="184"/>
      <c r="O188" s="184"/>
      <c r="P188" s="184"/>
      <c r="Q188" s="184"/>
    </row>
    <row r="189" spans="2:17" ht="12.75">
      <c r="B189" s="184"/>
      <c r="C189" s="184"/>
      <c r="D189" s="184"/>
      <c r="E189" s="184"/>
      <c r="F189" s="184"/>
      <c r="G189" s="184"/>
      <c r="H189" s="184"/>
      <c r="I189" s="184"/>
      <c r="J189" s="184"/>
      <c r="K189" s="184"/>
      <c r="L189" s="184"/>
      <c r="M189" s="184"/>
      <c r="N189" s="184"/>
      <c r="O189" s="184"/>
      <c r="P189" s="184"/>
      <c r="Q189" s="184"/>
    </row>
    <row r="190" spans="2:17" ht="12.75">
      <c r="B190" s="184"/>
      <c r="C190" s="184"/>
      <c r="D190" s="184"/>
      <c r="E190" s="184"/>
      <c r="F190" s="184"/>
      <c r="G190" s="184"/>
      <c r="H190" s="184"/>
      <c r="I190" s="184"/>
      <c r="J190" s="184"/>
      <c r="K190" s="184"/>
      <c r="L190" s="184"/>
      <c r="M190" s="184"/>
      <c r="N190" s="184"/>
      <c r="O190" s="184"/>
      <c r="P190" s="184"/>
      <c r="Q190" s="184"/>
    </row>
    <row r="191" spans="2:17" ht="12.75">
      <c r="B191" s="184"/>
      <c r="C191" s="184"/>
      <c r="D191" s="184"/>
      <c r="E191" s="184"/>
      <c r="F191" s="184"/>
      <c r="G191" s="184"/>
      <c r="H191" s="184"/>
      <c r="I191" s="184"/>
      <c r="J191" s="184"/>
      <c r="K191" s="184"/>
      <c r="L191" s="184"/>
      <c r="M191" s="184"/>
      <c r="N191" s="184"/>
      <c r="O191" s="184"/>
      <c r="P191" s="184"/>
      <c r="Q191" s="184"/>
    </row>
    <row r="192" spans="2:17" ht="12.75">
      <c r="B192" s="184"/>
      <c r="C192" s="184"/>
      <c r="D192" s="184"/>
      <c r="E192" s="184"/>
      <c r="F192" s="184"/>
      <c r="G192" s="184"/>
      <c r="H192" s="184"/>
      <c r="I192" s="184"/>
      <c r="J192" s="184"/>
      <c r="K192" s="184"/>
      <c r="L192" s="184"/>
      <c r="M192" s="184"/>
      <c r="N192" s="184"/>
      <c r="O192" s="184"/>
      <c r="P192" s="184"/>
      <c r="Q192" s="184"/>
    </row>
    <row r="193" spans="2:17" ht="12.75">
      <c r="B193" s="184"/>
      <c r="C193" s="184"/>
      <c r="D193" s="184"/>
      <c r="E193" s="184"/>
      <c r="F193" s="184"/>
      <c r="G193" s="184"/>
      <c r="H193" s="184"/>
      <c r="I193" s="184"/>
      <c r="J193" s="184"/>
      <c r="K193" s="184"/>
      <c r="L193" s="184"/>
      <c r="M193" s="184"/>
      <c r="N193" s="184"/>
      <c r="O193" s="184"/>
      <c r="P193" s="184"/>
      <c r="Q193" s="184"/>
    </row>
    <row r="194" spans="2:17" ht="12.75">
      <c r="B194" s="184"/>
      <c r="C194" s="184"/>
      <c r="D194" s="184"/>
      <c r="E194" s="184"/>
      <c r="F194" s="184"/>
      <c r="G194" s="184"/>
      <c r="H194" s="184"/>
      <c r="I194" s="184"/>
      <c r="J194" s="184"/>
      <c r="K194" s="184"/>
      <c r="L194" s="184"/>
      <c r="M194" s="184"/>
      <c r="N194" s="184"/>
      <c r="O194" s="184"/>
      <c r="P194" s="184"/>
      <c r="Q194" s="184"/>
    </row>
    <row r="195" spans="2:17" ht="12.75">
      <c r="B195" s="184"/>
      <c r="C195" s="184"/>
      <c r="D195" s="184"/>
      <c r="E195" s="184"/>
      <c r="F195" s="184"/>
      <c r="G195" s="184"/>
      <c r="H195" s="184"/>
      <c r="I195" s="184"/>
      <c r="J195" s="184"/>
      <c r="K195" s="184"/>
      <c r="L195" s="184"/>
      <c r="M195" s="184"/>
      <c r="N195" s="184"/>
      <c r="O195" s="184"/>
      <c r="P195" s="184"/>
      <c r="Q195" s="184"/>
    </row>
    <row r="196" spans="2:17" ht="12.75">
      <c r="B196" s="184"/>
      <c r="C196" s="184"/>
      <c r="D196" s="184"/>
      <c r="E196" s="184"/>
      <c r="F196" s="184"/>
      <c r="G196" s="184"/>
      <c r="H196" s="184"/>
      <c r="I196" s="184"/>
      <c r="J196" s="184"/>
      <c r="K196" s="184"/>
      <c r="L196" s="184"/>
      <c r="M196" s="184"/>
      <c r="N196" s="184"/>
      <c r="O196" s="184"/>
      <c r="P196" s="184"/>
      <c r="Q196" s="184"/>
    </row>
    <row r="197" spans="2:17" ht="12.75">
      <c r="B197" s="184"/>
      <c r="C197" s="184"/>
      <c r="D197" s="184"/>
      <c r="E197" s="184"/>
      <c r="F197" s="184"/>
      <c r="G197" s="184"/>
      <c r="H197" s="184"/>
      <c r="I197" s="184"/>
      <c r="J197" s="184"/>
      <c r="K197" s="184"/>
      <c r="L197" s="184"/>
      <c r="M197" s="184"/>
      <c r="N197" s="184"/>
      <c r="O197" s="184"/>
      <c r="P197" s="184"/>
      <c r="Q197" s="184"/>
    </row>
  </sheetData>
  <sheetProtection/>
  <mergeCells count="10">
    <mergeCell ref="B63:P63"/>
    <mergeCell ref="B64:P64"/>
    <mergeCell ref="B1:P1"/>
    <mergeCell ref="B2:P2"/>
    <mergeCell ref="D6:E7"/>
    <mergeCell ref="G6:H7"/>
    <mergeCell ref="J6:K7"/>
    <mergeCell ref="M6:N7"/>
    <mergeCell ref="P6:P7"/>
    <mergeCell ref="B58:M59"/>
  </mergeCells>
  <printOptions horizontalCentered="1"/>
  <pageMargins left="0.7" right="0.7" top="0.75" bottom="0.75" header="0.3" footer="0.3"/>
  <pageSetup fitToHeight="2" horizontalDpi="600" verticalDpi="600" orientation="landscape" scale="65" r:id="rId1"/>
  <headerFooter alignWithMargins="0">
    <oddHeader>&amp;C&amp;"Times New Roman,Bold"&amp;16ADDENDUM 27 TO ATTACHMENT H,  Page &amp;P of &amp;N 
  NorthWestern Corporation (South Dakota)</oddHeader>
  </headerFooter>
  <rowBreaks count="1" manualBreakCount="1">
    <brk id="62"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N65536"/>
  <sheetViews>
    <sheetView view="pageBreakPreview" zoomScale="60" zoomScaleNormal="75" zoomScalePageLayoutView="0" workbookViewId="0" topLeftCell="A1">
      <selection activeCell="J6" sqref="J6"/>
    </sheetView>
  </sheetViews>
  <sheetFormatPr defaultColWidth="8.8515625" defaultRowHeight="12.75"/>
  <cols>
    <col min="1" max="1" width="5.7109375" style="187" customWidth="1"/>
    <col min="2" max="2" width="14.7109375" style="187" customWidth="1"/>
    <col min="3" max="3" width="1.7109375" style="187" customWidth="1"/>
    <col min="4" max="4" width="55.7109375" style="187" customWidth="1"/>
    <col min="5" max="6" width="16.57421875" style="187" bestFit="1" customWidth="1"/>
    <col min="7" max="7" width="1.7109375" style="187" customWidth="1"/>
    <col min="8" max="8" width="16.57421875" style="187" bestFit="1" customWidth="1"/>
    <col min="9" max="9" width="3.28125" style="187" customWidth="1"/>
    <col min="10" max="10" width="16.7109375" style="187" customWidth="1"/>
    <col min="11" max="11" width="4.7109375" style="187" customWidth="1"/>
    <col min="12" max="12" width="2.8515625" style="187" customWidth="1"/>
    <col min="13" max="13" width="11.7109375" style="187" customWidth="1"/>
    <col min="14" max="14" width="14.7109375" style="187" customWidth="1"/>
    <col min="15" max="15" width="34.8515625" style="187" bestFit="1" customWidth="1"/>
    <col min="16" max="16" width="8.8515625" style="715" customWidth="1"/>
    <col min="17" max="16384" width="8.8515625" style="187" customWidth="1"/>
  </cols>
  <sheetData>
    <row r="1" spans="1:14" ht="20.25">
      <c r="A1" s="1302" t="s">
        <v>755</v>
      </c>
      <c r="B1" s="1303"/>
      <c r="C1" s="1303"/>
      <c r="D1" s="1303"/>
      <c r="E1" s="1303"/>
      <c r="F1" s="1303"/>
      <c r="G1" s="1303"/>
      <c r="H1" s="1303"/>
      <c r="I1" s="1303"/>
      <c r="J1" s="1303"/>
      <c r="K1" s="1303"/>
      <c r="L1" s="1303"/>
      <c r="M1" s="1303"/>
      <c r="N1" s="192"/>
    </row>
    <row r="2" spans="1:14" ht="18.75">
      <c r="A2" s="1304" t="str">
        <f>'5-CostSupport'!A3:L3</f>
        <v>(For Rate Year Beginning April 1, 20xx, Based on December 31, 20xx Data)</v>
      </c>
      <c r="B2" s="1303"/>
      <c r="C2" s="1303"/>
      <c r="D2" s="1303"/>
      <c r="E2" s="1303"/>
      <c r="F2" s="1303"/>
      <c r="G2" s="1303"/>
      <c r="H2" s="1303"/>
      <c r="I2" s="1303"/>
      <c r="J2" s="1303"/>
      <c r="K2" s="1303"/>
      <c r="L2" s="1303"/>
      <c r="M2" s="1303"/>
      <c r="N2" s="196"/>
    </row>
    <row r="3" spans="2:14" ht="15.75">
      <c r="B3" s="717"/>
      <c r="C3" s="717"/>
      <c r="D3" s="717"/>
      <c r="E3" s="717"/>
      <c r="F3" s="717"/>
      <c r="G3" s="717"/>
      <c r="H3" s="718"/>
      <c r="I3" s="718"/>
      <c r="J3" s="718"/>
      <c r="K3" s="716"/>
      <c r="L3" s="716"/>
      <c r="M3" s="716"/>
      <c r="N3" s="201"/>
    </row>
    <row r="4" spans="1:14" ht="18">
      <c r="A4" s="719" t="s">
        <v>249</v>
      </c>
      <c r="B4" s="751" t="s">
        <v>756</v>
      </c>
      <c r="C4" s="751"/>
      <c r="D4" s="751" t="s">
        <v>262</v>
      </c>
      <c r="E4" s="1052" t="s">
        <v>1569</v>
      </c>
      <c r="F4" s="1052" t="s">
        <v>1570</v>
      </c>
      <c r="G4" s="751"/>
      <c r="H4" s="903" t="s">
        <v>1568</v>
      </c>
      <c r="I4" s="833">
        <v>1</v>
      </c>
      <c r="J4" s="752"/>
      <c r="K4" s="716"/>
      <c r="L4" s="716"/>
      <c r="M4" s="716"/>
      <c r="N4" s="201"/>
    </row>
    <row r="5" spans="2:14" ht="18" customHeight="1">
      <c r="B5" s="717"/>
      <c r="C5" s="717"/>
      <c r="D5" s="753"/>
      <c r="E5" s="717"/>
      <c r="F5" s="717"/>
      <c r="G5" s="717"/>
      <c r="H5" s="720"/>
      <c r="I5" s="720"/>
      <c r="J5" s="720"/>
      <c r="K5" s="716"/>
      <c r="L5" s="716"/>
      <c r="M5" s="716"/>
      <c r="N5" s="201"/>
    </row>
    <row r="6" spans="1:14" ht="18" customHeight="1">
      <c r="A6" s="754">
        <v>1</v>
      </c>
      <c r="B6" s="717"/>
      <c r="C6" s="717"/>
      <c r="D6" s="753" t="s">
        <v>862</v>
      </c>
      <c r="E6" s="717"/>
      <c r="F6" s="717"/>
      <c r="G6" s="717"/>
      <c r="K6" s="716"/>
      <c r="L6" s="716"/>
      <c r="M6" s="716"/>
      <c r="N6" s="201"/>
    </row>
    <row r="7" spans="1:14" ht="18" customHeight="1">
      <c r="A7" s="754">
        <v>2</v>
      </c>
      <c r="B7" s="755">
        <v>310</v>
      </c>
      <c r="C7" s="717"/>
      <c r="D7" s="753" t="s">
        <v>863</v>
      </c>
      <c r="E7" s="717"/>
      <c r="F7" s="717"/>
      <c r="G7" s="717"/>
      <c r="H7" s="756">
        <v>0</v>
      </c>
      <c r="I7" s="720"/>
      <c r="J7" s="756"/>
      <c r="K7" s="716"/>
      <c r="L7" s="716"/>
      <c r="M7" s="716"/>
      <c r="N7" s="201"/>
    </row>
    <row r="8" spans="1:14" ht="18" customHeight="1">
      <c r="A8" s="754">
        <v>3</v>
      </c>
      <c r="B8" s="755">
        <v>311</v>
      </c>
      <c r="C8" s="717"/>
      <c r="D8" s="753" t="s">
        <v>864</v>
      </c>
      <c r="E8" s="717"/>
      <c r="F8" s="717"/>
      <c r="G8" s="717"/>
      <c r="H8" s="756">
        <v>0.0063</v>
      </c>
      <c r="I8" s="720"/>
      <c r="J8" s="756"/>
      <c r="K8" s="716"/>
      <c r="L8" s="716"/>
      <c r="M8" s="716"/>
      <c r="N8" s="201"/>
    </row>
    <row r="9" spans="1:14" ht="18" customHeight="1">
      <c r="A9" s="754">
        <v>4</v>
      </c>
      <c r="B9" s="755">
        <v>312</v>
      </c>
      <c r="C9" s="717"/>
      <c r="D9" s="753" t="s">
        <v>865</v>
      </c>
      <c r="E9" s="717"/>
      <c r="F9" s="717"/>
      <c r="G9" s="717"/>
      <c r="H9" s="756">
        <v>0.0128</v>
      </c>
      <c r="I9" s="720"/>
      <c r="J9" s="756"/>
      <c r="K9" s="716"/>
      <c r="L9" s="716"/>
      <c r="M9" s="716"/>
      <c r="N9" s="201"/>
    </row>
    <row r="10" spans="1:14" ht="15" customHeight="1">
      <c r="A10" s="754">
        <v>5</v>
      </c>
      <c r="B10" s="755">
        <v>314</v>
      </c>
      <c r="C10" s="717"/>
      <c r="D10" s="753" t="s">
        <v>866</v>
      </c>
      <c r="E10" s="717"/>
      <c r="F10" s="717"/>
      <c r="G10" s="717"/>
      <c r="H10" s="756">
        <v>0.014</v>
      </c>
      <c r="I10" s="720"/>
      <c r="J10" s="756"/>
      <c r="K10" s="716"/>
      <c r="L10" s="716"/>
      <c r="M10" s="716"/>
      <c r="N10" s="201"/>
    </row>
    <row r="11" spans="1:14" ht="18" customHeight="1">
      <c r="A11" s="754">
        <v>6</v>
      </c>
      <c r="B11" s="907">
        <v>315</v>
      </c>
      <c r="C11" s="717"/>
      <c r="D11" s="753" t="s">
        <v>867</v>
      </c>
      <c r="E11" s="717"/>
      <c r="F11" s="717"/>
      <c r="G11" s="717"/>
      <c r="H11" s="756">
        <v>0.0094</v>
      </c>
      <c r="I11" s="720"/>
      <c r="J11" s="756"/>
      <c r="K11" s="716"/>
      <c r="L11" s="716"/>
      <c r="M11" s="716"/>
      <c r="N11" s="201"/>
    </row>
    <row r="12" spans="1:14" ht="18" customHeight="1">
      <c r="A12" s="754">
        <v>7</v>
      </c>
      <c r="B12" s="907">
        <v>316</v>
      </c>
      <c r="C12" s="717"/>
      <c r="D12" s="753" t="s">
        <v>868</v>
      </c>
      <c r="E12" s="717"/>
      <c r="F12" s="717"/>
      <c r="G12" s="717"/>
      <c r="H12" s="756">
        <v>0.0111</v>
      </c>
      <c r="I12" s="720"/>
      <c r="J12" s="756"/>
      <c r="K12" s="716"/>
      <c r="L12" s="716"/>
      <c r="M12" s="716"/>
      <c r="N12" s="164"/>
    </row>
    <row r="13" spans="1:14" ht="18" customHeight="1">
      <c r="A13" s="754">
        <v>8</v>
      </c>
      <c r="B13" s="908"/>
      <c r="C13" s="717"/>
      <c r="D13" s="753" t="s">
        <v>869</v>
      </c>
      <c r="E13" s="717"/>
      <c r="F13" s="717"/>
      <c r="G13" s="717"/>
      <c r="H13" s="757"/>
      <c r="I13" s="720"/>
      <c r="J13" s="757"/>
      <c r="K13" s="716"/>
      <c r="L13" s="716"/>
      <c r="M13" s="716"/>
      <c r="N13" s="568"/>
    </row>
    <row r="14" spans="1:14" ht="18" customHeight="1">
      <c r="A14" s="754">
        <v>9</v>
      </c>
      <c r="B14" s="907">
        <v>310</v>
      </c>
      <c r="C14" s="717"/>
      <c r="D14" s="753" t="s">
        <v>870</v>
      </c>
      <c r="E14" s="717"/>
      <c r="F14" s="717"/>
      <c r="G14" s="717"/>
      <c r="H14" s="756">
        <v>0</v>
      </c>
      <c r="I14" s="720"/>
      <c r="J14" s="756"/>
      <c r="K14" s="716"/>
      <c r="L14" s="716"/>
      <c r="M14" s="716"/>
      <c r="N14" s="569"/>
    </row>
    <row r="15" spans="1:14" ht="18" customHeight="1">
      <c r="A15" s="754">
        <v>10</v>
      </c>
      <c r="B15" s="907">
        <v>311</v>
      </c>
      <c r="C15" s="717"/>
      <c r="D15" s="753" t="s">
        <v>871</v>
      </c>
      <c r="E15" s="717"/>
      <c r="F15" s="717"/>
      <c r="G15" s="717"/>
      <c r="H15" s="756">
        <v>0.0092</v>
      </c>
      <c r="I15" s="720"/>
      <c r="J15" s="756"/>
      <c r="K15" s="716"/>
      <c r="L15" s="716"/>
      <c r="M15" s="716"/>
      <c r="N15" s="570"/>
    </row>
    <row r="16" spans="1:14" ht="18" customHeight="1">
      <c r="A16" s="754">
        <v>11</v>
      </c>
      <c r="B16" s="907">
        <v>312</v>
      </c>
      <c r="C16" s="717"/>
      <c r="D16" s="753" t="s">
        <v>872</v>
      </c>
      <c r="E16" s="717"/>
      <c r="F16" s="717"/>
      <c r="G16" s="717"/>
      <c r="H16" s="756">
        <v>0.0105</v>
      </c>
      <c r="I16" s="720"/>
      <c r="J16" s="756"/>
      <c r="K16" s="716"/>
      <c r="L16" s="716"/>
      <c r="M16" s="716"/>
      <c r="N16" s="572"/>
    </row>
    <row r="17" spans="1:14" ht="18" customHeight="1">
      <c r="A17" s="754">
        <v>12</v>
      </c>
      <c r="B17" s="907">
        <v>314</v>
      </c>
      <c r="C17" s="717"/>
      <c r="D17" s="753" t="s">
        <v>873</v>
      </c>
      <c r="E17" s="717"/>
      <c r="F17" s="717"/>
      <c r="G17" s="717"/>
      <c r="H17" s="756">
        <v>0.0161</v>
      </c>
      <c r="I17" s="720"/>
      <c r="J17" s="756"/>
      <c r="K17" s="716"/>
      <c r="L17" s="716"/>
      <c r="M17" s="716"/>
      <c r="N17" s="572"/>
    </row>
    <row r="18" spans="1:14" ht="18" customHeight="1">
      <c r="A18" s="754">
        <v>13</v>
      </c>
      <c r="B18" s="907">
        <v>315</v>
      </c>
      <c r="C18" s="717"/>
      <c r="D18" s="753" t="s">
        <v>874</v>
      </c>
      <c r="E18" s="717"/>
      <c r="F18" s="717"/>
      <c r="G18" s="717"/>
      <c r="H18" s="756">
        <v>0.0129</v>
      </c>
      <c r="I18" s="720"/>
      <c r="J18" s="756"/>
      <c r="K18" s="716"/>
      <c r="L18" s="716"/>
      <c r="M18" s="716"/>
      <c r="N18" s="572"/>
    </row>
    <row r="19" spans="1:14" ht="18" customHeight="1">
      <c r="A19" s="754">
        <v>14</v>
      </c>
      <c r="B19" s="907">
        <v>316</v>
      </c>
      <c r="C19" s="717"/>
      <c r="D19" s="753" t="s">
        <v>875</v>
      </c>
      <c r="E19" s="717"/>
      <c r="F19" s="717"/>
      <c r="G19" s="717"/>
      <c r="H19" s="756">
        <v>0.0171</v>
      </c>
      <c r="I19" s="720"/>
      <c r="J19" s="756"/>
      <c r="K19" s="716"/>
      <c r="L19" s="716"/>
      <c r="M19" s="716"/>
      <c r="N19" s="573"/>
    </row>
    <row r="20" spans="1:14" ht="18" customHeight="1">
      <c r="A20" s="754">
        <v>15</v>
      </c>
      <c r="B20" s="908"/>
      <c r="C20" s="717"/>
      <c r="D20" s="753" t="s">
        <v>876</v>
      </c>
      <c r="E20" s="717"/>
      <c r="F20" s="717"/>
      <c r="G20" s="717"/>
      <c r="H20" s="757"/>
      <c r="I20" s="720"/>
      <c r="J20" s="757"/>
      <c r="K20" s="716"/>
      <c r="L20" s="716"/>
      <c r="M20" s="716"/>
      <c r="N20" s="573"/>
    </row>
    <row r="21" spans="1:14" ht="18" customHeight="1">
      <c r="A21" s="754">
        <v>16</v>
      </c>
      <c r="B21" s="907">
        <v>311</v>
      </c>
      <c r="C21" s="717"/>
      <c r="D21" s="753" t="s">
        <v>877</v>
      </c>
      <c r="E21" s="717"/>
      <c r="F21" s="717"/>
      <c r="G21" s="717"/>
      <c r="H21" s="756">
        <v>0.0063</v>
      </c>
      <c r="I21" s="720"/>
      <c r="J21" s="756"/>
      <c r="K21" s="716"/>
      <c r="L21" s="716"/>
      <c r="M21" s="716"/>
      <c r="N21" s="571"/>
    </row>
    <row r="22" spans="1:14" ht="18" customHeight="1">
      <c r="A22" s="754">
        <v>17</v>
      </c>
      <c r="B22" s="907">
        <v>312</v>
      </c>
      <c r="C22" s="717"/>
      <c r="D22" s="753" t="s">
        <v>878</v>
      </c>
      <c r="E22" s="717"/>
      <c r="F22" s="717"/>
      <c r="G22" s="717"/>
      <c r="H22" s="756">
        <v>0.0263</v>
      </c>
      <c r="I22" s="720"/>
      <c r="J22" s="756"/>
      <c r="K22" s="716"/>
      <c r="L22" s="716"/>
      <c r="M22" s="716"/>
      <c r="N22" s="573"/>
    </row>
    <row r="23" spans="1:14" ht="18" customHeight="1">
      <c r="A23" s="754">
        <v>18</v>
      </c>
      <c r="B23" s="907">
        <v>314</v>
      </c>
      <c r="C23" s="717"/>
      <c r="D23" s="753" t="s">
        <v>879</v>
      </c>
      <c r="E23" s="717"/>
      <c r="F23" s="717"/>
      <c r="G23" s="717"/>
      <c r="H23" s="756">
        <v>0.0172</v>
      </c>
      <c r="I23" s="720"/>
      <c r="J23" s="756"/>
      <c r="K23" s="716"/>
      <c r="L23" s="716"/>
      <c r="M23" s="716"/>
      <c r="N23" s="573"/>
    </row>
    <row r="24" spans="1:14" ht="18" customHeight="1">
      <c r="A24" s="754">
        <v>19</v>
      </c>
      <c r="B24" s="907">
        <v>315</v>
      </c>
      <c r="C24" s="717"/>
      <c r="D24" s="753" t="s">
        <v>880</v>
      </c>
      <c r="E24" s="717"/>
      <c r="F24" s="717"/>
      <c r="G24" s="717"/>
      <c r="H24" s="756">
        <v>0.0123</v>
      </c>
      <c r="I24" s="720"/>
      <c r="J24" s="756"/>
      <c r="K24" s="716"/>
      <c r="L24" s="716"/>
      <c r="M24" s="716"/>
      <c r="N24" s="573"/>
    </row>
    <row r="25" spans="1:14" ht="18" customHeight="1">
      <c r="A25" s="754">
        <v>20</v>
      </c>
      <c r="B25" s="907">
        <v>316</v>
      </c>
      <c r="C25" s="717"/>
      <c r="D25" s="753" t="s">
        <v>881</v>
      </c>
      <c r="E25" s="717"/>
      <c r="F25" s="717"/>
      <c r="G25" s="717"/>
      <c r="H25" s="756">
        <v>0.0143</v>
      </c>
      <c r="I25" s="720"/>
      <c r="J25" s="756"/>
      <c r="K25" s="716"/>
      <c r="L25" s="716"/>
      <c r="M25" s="716"/>
      <c r="N25" s="573"/>
    </row>
    <row r="26" spans="1:14" ht="18" customHeight="1">
      <c r="A26" s="754">
        <v>21</v>
      </c>
      <c r="B26" s="907"/>
      <c r="C26" s="717"/>
      <c r="D26" s="753" t="s">
        <v>882</v>
      </c>
      <c r="E26" s="717"/>
      <c r="F26" s="717"/>
      <c r="G26" s="717"/>
      <c r="H26" s="758"/>
      <c r="I26" s="720"/>
      <c r="J26" s="758"/>
      <c r="K26" s="716"/>
      <c r="L26" s="716"/>
      <c r="M26" s="716"/>
      <c r="N26" s="573"/>
    </row>
    <row r="27" spans="1:14" ht="18" customHeight="1">
      <c r="A27" s="754">
        <v>22</v>
      </c>
      <c r="B27" s="907">
        <v>340</v>
      </c>
      <c r="C27" s="717"/>
      <c r="D27" s="753" t="s">
        <v>883</v>
      </c>
      <c r="E27" s="717"/>
      <c r="F27" s="717"/>
      <c r="G27" s="717"/>
      <c r="H27" s="758">
        <v>0</v>
      </c>
      <c r="I27" s="720"/>
      <c r="J27" s="758"/>
      <c r="K27" s="716"/>
      <c r="L27" s="716"/>
      <c r="M27" s="716"/>
      <c r="N27" s="573"/>
    </row>
    <row r="28" spans="1:14" ht="18" customHeight="1">
      <c r="A28" s="754">
        <v>23</v>
      </c>
      <c r="B28" s="907">
        <v>341</v>
      </c>
      <c r="C28" s="717"/>
      <c r="D28" s="753" t="s">
        <v>884</v>
      </c>
      <c r="E28" s="717"/>
      <c r="F28" s="717"/>
      <c r="G28" s="717"/>
      <c r="H28" s="758">
        <v>0.0207</v>
      </c>
      <c r="I28" s="720"/>
      <c r="J28" s="758"/>
      <c r="K28" s="716"/>
      <c r="L28" s="716"/>
      <c r="M28" s="716"/>
      <c r="N28" s="573"/>
    </row>
    <row r="29" spans="1:14" ht="18" customHeight="1">
      <c r="A29" s="754">
        <v>24</v>
      </c>
      <c r="B29" s="907">
        <v>342</v>
      </c>
      <c r="C29" s="717"/>
      <c r="D29" s="753" t="s">
        <v>885</v>
      </c>
      <c r="E29" s="717"/>
      <c r="F29" s="717"/>
      <c r="G29" s="717"/>
      <c r="H29" s="758">
        <v>0.0224</v>
      </c>
      <c r="I29" s="720"/>
      <c r="J29" s="758"/>
      <c r="K29" s="716"/>
      <c r="L29" s="716"/>
      <c r="M29" s="716"/>
      <c r="N29" s="573"/>
    </row>
    <row r="30" spans="1:14" ht="15.75">
      <c r="A30" s="754">
        <v>25</v>
      </c>
      <c r="B30" s="907">
        <v>342</v>
      </c>
      <c r="C30" s="717"/>
      <c r="D30" s="753" t="s">
        <v>886</v>
      </c>
      <c r="E30" s="717"/>
      <c r="F30" s="717"/>
      <c r="G30" s="717"/>
      <c r="H30" s="758">
        <v>0.0224</v>
      </c>
      <c r="I30" s="720"/>
      <c r="J30" s="758"/>
      <c r="K30" s="716"/>
      <c r="L30" s="716"/>
      <c r="M30" s="716"/>
      <c r="N30" s="573"/>
    </row>
    <row r="31" spans="1:14" ht="15.75">
      <c r="A31" s="754">
        <v>26</v>
      </c>
      <c r="B31" s="755">
        <v>342</v>
      </c>
      <c r="C31" s="717"/>
      <c r="D31" s="753" t="s">
        <v>887</v>
      </c>
      <c r="E31" s="717"/>
      <c r="F31" s="717"/>
      <c r="G31" s="717"/>
      <c r="H31" s="758">
        <v>0.0224</v>
      </c>
      <c r="I31" s="720"/>
      <c r="J31" s="758"/>
      <c r="K31" s="716"/>
      <c r="L31" s="716"/>
      <c r="M31" s="716"/>
      <c r="N31" s="573"/>
    </row>
    <row r="32" spans="1:14" ht="18" customHeight="1">
      <c r="A32" s="754">
        <v>27</v>
      </c>
      <c r="B32" s="755">
        <v>343</v>
      </c>
      <c r="C32" s="717"/>
      <c r="D32" s="753" t="s">
        <v>888</v>
      </c>
      <c r="E32" s="717"/>
      <c r="F32" s="717"/>
      <c r="G32" s="717"/>
      <c r="H32" s="758">
        <v>0.0241</v>
      </c>
      <c r="I32" s="720"/>
      <c r="J32" s="758"/>
      <c r="K32" s="716"/>
      <c r="L32" s="716"/>
      <c r="M32" s="716"/>
      <c r="N32" s="573"/>
    </row>
    <row r="33" spans="1:14" ht="18" customHeight="1">
      <c r="A33" s="754">
        <v>28</v>
      </c>
      <c r="B33" s="755">
        <v>344</v>
      </c>
      <c r="C33" s="717"/>
      <c r="D33" s="753" t="s">
        <v>889</v>
      </c>
      <c r="E33" s="717"/>
      <c r="F33" s="717"/>
      <c r="G33" s="717"/>
      <c r="H33" s="758">
        <v>0.0266</v>
      </c>
      <c r="I33" s="720"/>
      <c r="J33" s="758"/>
      <c r="K33" s="716"/>
      <c r="L33" s="716"/>
      <c r="M33" s="716"/>
      <c r="N33" s="573"/>
    </row>
    <row r="34" spans="1:14" ht="15.75">
      <c r="A34" s="754">
        <v>29</v>
      </c>
      <c r="B34" s="755">
        <v>345</v>
      </c>
      <c r="C34" s="717"/>
      <c r="D34" s="753" t="s">
        <v>890</v>
      </c>
      <c r="E34" s="717"/>
      <c r="F34" s="717"/>
      <c r="G34" s="717"/>
      <c r="H34" s="758">
        <v>0.026</v>
      </c>
      <c r="I34" s="720"/>
      <c r="J34" s="758"/>
      <c r="K34" s="716"/>
      <c r="L34" s="716"/>
      <c r="M34" s="716"/>
      <c r="N34" s="573"/>
    </row>
    <row r="35" spans="1:13" ht="15.75">
      <c r="A35" s="754">
        <v>30</v>
      </c>
      <c r="B35" s="755">
        <v>346</v>
      </c>
      <c r="C35" s="717"/>
      <c r="D35" s="753" t="s">
        <v>891</v>
      </c>
      <c r="E35" s="717"/>
      <c r="F35" s="717"/>
      <c r="G35" s="717"/>
      <c r="H35" s="758">
        <v>0.0346</v>
      </c>
      <c r="I35" s="720"/>
      <c r="J35" s="758"/>
      <c r="K35" s="716"/>
      <c r="L35" s="716"/>
      <c r="M35" s="716"/>
    </row>
    <row r="36" spans="1:14" ht="15.75">
      <c r="A36" s="754">
        <v>31</v>
      </c>
      <c r="B36" s="755"/>
      <c r="C36" s="717"/>
      <c r="D36" s="753" t="s">
        <v>892</v>
      </c>
      <c r="E36" s="717"/>
      <c r="F36" s="717"/>
      <c r="G36" s="717"/>
      <c r="H36" s="758"/>
      <c r="I36" s="720"/>
      <c r="J36" s="758"/>
      <c r="K36" s="716"/>
      <c r="L36" s="716"/>
      <c r="M36" s="716"/>
      <c r="N36" s="192"/>
    </row>
    <row r="37" spans="1:14" ht="15.75">
      <c r="A37" s="754">
        <v>32</v>
      </c>
      <c r="B37" s="755">
        <v>350</v>
      </c>
      <c r="C37" s="717"/>
      <c r="D37" s="753" t="s">
        <v>812</v>
      </c>
      <c r="E37" s="717"/>
      <c r="F37" s="717"/>
      <c r="G37" s="717"/>
      <c r="H37" s="758">
        <v>0</v>
      </c>
      <c r="I37" s="720"/>
      <c r="J37" s="758"/>
      <c r="K37" s="716"/>
      <c r="L37" s="716"/>
      <c r="M37" s="716"/>
      <c r="N37" s="192"/>
    </row>
    <row r="38" spans="1:13" ht="15.75">
      <c r="A38" s="754">
        <v>33</v>
      </c>
      <c r="B38" s="755">
        <v>350</v>
      </c>
      <c r="C38" s="717"/>
      <c r="D38" s="753" t="s">
        <v>893</v>
      </c>
      <c r="E38" s="717"/>
      <c r="F38" s="717"/>
      <c r="G38" s="717"/>
      <c r="H38" s="758">
        <v>0</v>
      </c>
      <c r="I38" s="720"/>
      <c r="J38" s="758"/>
      <c r="K38" s="716"/>
      <c r="L38" s="716"/>
      <c r="M38" s="716"/>
    </row>
    <row r="39" spans="1:13" ht="15.75">
      <c r="A39" s="754">
        <v>34</v>
      </c>
      <c r="B39" s="755">
        <v>352</v>
      </c>
      <c r="C39" s="717"/>
      <c r="D39" s="753" t="s">
        <v>894</v>
      </c>
      <c r="E39" s="717"/>
      <c r="F39" s="717"/>
      <c r="G39" s="717"/>
      <c r="H39" s="758">
        <v>0.0203</v>
      </c>
      <c r="I39" s="720"/>
      <c r="J39" s="758"/>
      <c r="K39" s="716"/>
      <c r="L39" s="716"/>
      <c r="M39" s="716"/>
    </row>
    <row r="40" spans="1:13" ht="15.75">
      <c r="A40" s="754">
        <v>35</v>
      </c>
      <c r="B40" s="755">
        <v>353</v>
      </c>
      <c r="C40" s="717"/>
      <c r="D40" s="753" t="s">
        <v>895</v>
      </c>
      <c r="E40" s="717"/>
      <c r="F40" s="717"/>
      <c r="G40" s="717"/>
      <c r="H40" s="758">
        <v>0.0253</v>
      </c>
      <c r="I40" s="720"/>
      <c r="J40" s="758"/>
      <c r="K40" s="716"/>
      <c r="L40" s="716"/>
      <c r="M40" s="716"/>
    </row>
    <row r="41" spans="1:13" ht="15.75">
      <c r="A41" s="754">
        <v>36</v>
      </c>
      <c r="B41" s="755">
        <v>355</v>
      </c>
      <c r="C41" s="717"/>
      <c r="D41" s="753" t="s">
        <v>816</v>
      </c>
      <c r="E41" s="717"/>
      <c r="F41" s="717"/>
      <c r="G41" s="717"/>
      <c r="H41" s="758">
        <v>0.0465</v>
      </c>
      <c r="I41" s="720"/>
      <c r="J41" s="758"/>
      <c r="K41" s="716"/>
      <c r="L41" s="716"/>
      <c r="M41" s="716"/>
    </row>
    <row r="42" spans="1:13" ht="15.75">
      <c r="A42" s="754">
        <v>37</v>
      </c>
      <c r="B42" s="755">
        <v>356</v>
      </c>
      <c r="C42" s="717"/>
      <c r="D42" s="753" t="s">
        <v>896</v>
      </c>
      <c r="E42" s="717"/>
      <c r="F42" s="717"/>
      <c r="G42" s="717"/>
      <c r="H42" s="758">
        <v>0.0281</v>
      </c>
      <c r="I42" s="720"/>
      <c r="J42" s="758"/>
      <c r="K42" s="716"/>
      <c r="L42" s="716"/>
      <c r="M42" s="716"/>
    </row>
    <row r="43" spans="1:13" ht="15.75">
      <c r="A43" s="754">
        <v>38</v>
      </c>
      <c r="B43" s="755">
        <v>357</v>
      </c>
      <c r="C43" s="717"/>
      <c r="D43" s="753" t="s">
        <v>897</v>
      </c>
      <c r="E43" s="717"/>
      <c r="F43" s="717"/>
      <c r="G43" s="717"/>
      <c r="H43" s="758">
        <v>0.0208</v>
      </c>
      <c r="I43" s="720"/>
      <c r="J43" s="758"/>
      <c r="K43" s="716"/>
      <c r="L43" s="716"/>
      <c r="M43" s="716"/>
    </row>
    <row r="44" spans="1:13" ht="15.75">
      <c r="A44" s="754">
        <v>39</v>
      </c>
      <c r="B44" s="755">
        <v>358</v>
      </c>
      <c r="C44" s="717"/>
      <c r="D44" s="753" t="s">
        <v>898</v>
      </c>
      <c r="E44" s="717"/>
      <c r="F44" s="717"/>
      <c r="G44" s="717"/>
      <c r="H44" s="758">
        <v>0.0326</v>
      </c>
      <c r="I44" s="720"/>
      <c r="J44" s="758"/>
      <c r="K44" s="716"/>
      <c r="L44" s="716"/>
      <c r="M44" s="716"/>
    </row>
    <row r="45" spans="1:13" ht="15.75">
      <c r="A45" s="754">
        <v>40</v>
      </c>
      <c r="B45" s="755"/>
      <c r="C45" s="717"/>
      <c r="D45" s="753" t="s">
        <v>899</v>
      </c>
      <c r="E45" s="717"/>
      <c r="F45" s="717"/>
      <c r="G45" s="717"/>
      <c r="H45" s="759"/>
      <c r="I45" s="720"/>
      <c r="J45" s="759"/>
      <c r="K45" s="716"/>
      <c r="L45" s="716"/>
      <c r="M45" s="716"/>
    </row>
    <row r="46" spans="1:13" ht="15.75">
      <c r="A46" s="754">
        <v>41</v>
      </c>
      <c r="B46" s="755">
        <v>360</v>
      </c>
      <c r="C46" s="717"/>
      <c r="D46" s="753" t="s">
        <v>900</v>
      </c>
      <c r="E46" s="717"/>
      <c r="F46" s="717"/>
      <c r="G46" s="717"/>
      <c r="H46" s="758">
        <v>0</v>
      </c>
      <c r="I46" s="720"/>
      <c r="J46" s="758"/>
      <c r="K46" s="716"/>
      <c r="L46" s="716"/>
      <c r="M46" s="716"/>
    </row>
    <row r="47" spans="1:13" ht="15.75">
      <c r="A47" s="754">
        <v>42</v>
      </c>
      <c r="B47" s="755">
        <v>360</v>
      </c>
      <c r="C47" s="717"/>
      <c r="D47" s="753" t="s">
        <v>901</v>
      </c>
      <c r="E47" s="717"/>
      <c r="F47" s="717"/>
      <c r="G47" s="717"/>
      <c r="H47" s="758">
        <v>0</v>
      </c>
      <c r="I47" s="720"/>
      <c r="J47" s="758"/>
      <c r="K47" s="716"/>
      <c r="L47" s="716"/>
      <c r="M47" s="716"/>
    </row>
    <row r="48" spans="1:13" ht="15.75">
      <c r="A48" s="754">
        <v>43</v>
      </c>
      <c r="B48" s="755">
        <v>361</v>
      </c>
      <c r="C48" s="717"/>
      <c r="D48" s="753" t="s">
        <v>902</v>
      </c>
      <c r="E48" s="717"/>
      <c r="F48" s="717"/>
      <c r="G48" s="717"/>
      <c r="H48" s="758">
        <v>0.0239</v>
      </c>
      <c r="I48" s="720"/>
      <c r="J48" s="758"/>
      <c r="K48" s="716"/>
      <c r="L48" s="716"/>
      <c r="M48" s="716"/>
    </row>
    <row r="49" spans="1:13" ht="15.75">
      <c r="A49" s="754">
        <v>44</v>
      </c>
      <c r="B49" s="755">
        <v>362</v>
      </c>
      <c r="C49" s="717"/>
      <c r="D49" s="753" t="s">
        <v>903</v>
      </c>
      <c r="E49" s="717"/>
      <c r="F49" s="717"/>
      <c r="G49" s="717"/>
      <c r="H49" s="758">
        <v>0.026</v>
      </c>
      <c r="I49" s="720"/>
      <c r="J49" s="758"/>
      <c r="K49" s="716"/>
      <c r="L49" s="716"/>
      <c r="M49" s="716"/>
    </row>
    <row r="50" spans="1:13" ht="15.75">
      <c r="A50" s="754">
        <v>45</v>
      </c>
      <c r="B50" s="755">
        <v>364</v>
      </c>
      <c r="C50" s="717"/>
      <c r="D50" s="753" t="s">
        <v>904</v>
      </c>
      <c r="E50" s="717"/>
      <c r="F50" s="717"/>
      <c r="G50" s="717"/>
      <c r="H50" s="758">
        <v>0.0539</v>
      </c>
      <c r="I50" s="720"/>
      <c r="J50" s="758"/>
      <c r="K50" s="716"/>
      <c r="L50" s="716"/>
      <c r="M50" s="716"/>
    </row>
    <row r="51" spans="1:13" ht="15.75">
      <c r="A51" s="754">
        <v>46</v>
      </c>
      <c r="B51" s="755">
        <v>365</v>
      </c>
      <c r="C51" s="717"/>
      <c r="D51" s="753" t="s">
        <v>905</v>
      </c>
      <c r="E51" s="717"/>
      <c r="F51" s="717"/>
      <c r="G51" s="717"/>
      <c r="H51" s="758">
        <v>0.0386</v>
      </c>
      <c r="I51" s="720"/>
      <c r="J51" s="758"/>
      <c r="K51" s="716"/>
      <c r="L51" s="716"/>
      <c r="M51" s="716"/>
    </row>
    <row r="52" spans="1:13" ht="15.75">
      <c r="A52" s="754">
        <v>47</v>
      </c>
      <c r="B52" s="755">
        <v>366</v>
      </c>
      <c r="C52" s="717"/>
      <c r="D52" s="753" t="s">
        <v>906</v>
      </c>
      <c r="E52" s="717"/>
      <c r="F52" s="717"/>
      <c r="G52" s="717"/>
      <c r="H52" s="758">
        <v>0.0279</v>
      </c>
      <c r="I52" s="720"/>
      <c r="J52" s="758"/>
      <c r="K52" s="716"/>
      <c r="L52" s="716"/>
      <c r="M52" s="716"/>
    </row>
    <row r="53" spans="1:13" ht="15.75">
      <c r="A53" s="754">
        <v>48</v>
      </c>
      <c r="B53" s="755">
        <v>367</v>
      </c>
      <c r="C53" s="717"/>
      <c r="D53" s="753" t="s">
        <v>907</v>
      </c>
      <c r="E53" s="717"/>
      <c r="F53" s="717"/>
      <c r="G53" s="717"/>
      <c r="H53" s="758">
        <v>0.0335</v>
      </c>
      <c r="I53" s="720"/>
      <c r="J53" s="758"/>
      <c r="K53" s="716"/>
      <c r="L53" s="716"/>
      <c r="M53" s="716"/>
    </row>
    <row r="54" spans="1:13" ht="15.75">
      <c r="A54" s="754">
        <v>49</v>
      </c>
      <c r="B54" s="755">
        <v>368</v>
      </c>
      <c r="C54" s="717"/>
      <c r="D54" s="753" t="s">
        <v>908</v>
      </c>
      <c r="E54" s="717"/>
      <c r="F54" s="717"/>
      <c r="G54" s="717"/>
      <c r="H54" s="758">
        <v>0.022</v>
      </c>
      <c r="I54" s="720"/>
      <c r="J54" s="758"/>
      <c r="K54" s="716"/>
      <c r="L54" s="716"/>
      <c r="M54" s="716"/>
    </row>
    <row r="55" spans="1:13" ht="15.75">
      <c r="A55" s="754">
        <v>50</v>
      </c>
      <c r="B55" s="755">
        <v>369</v>
      </c>
      <c r="C55" s="717"/>
      <c r="D55" s="753" t="s">
        <v>909</v>
      </c>
      <c r="E55" s="717"/>
      <c r="F55" s="717"/>
      <c r="G55" s="717"/>
      <c r="H55" s="758">
        <v>0.0472</v>
      </c>
      <c r="I55" s="720"/>
      <c r="J55" s="758"/>
      <c r="K55" s="716"/>
      <c r="L55" s="716"/>
      <c r="M55" s="716"/>
    </row>
    <row r="56" spans="1:13" ht="15.75">
      <c r="A56" s="754">
        <v>51</v>
      </c>
      <c r="B56" s="755">
        <v>369</v>
      </c>
      <c r="C56" s="717"/>
      <c r="D56" s="753" t="s">
        <v>910</v>
      </c>
      <c r="E56" s="717"/>
      <c r="F56" s="717"/>
      <c r="G56" s="717"/>
      <c r="H56" s="758">
        <v>0.0472</v>
      </c>
      <c r="I56" s="720"/>
      <c r="J56" s="758"/>
      <c r="K56" s="716"/>
      <c r="L56" s="716"/>
      <c r="M56" s="716"/>
    </row>
    <row r="57" spans="1:13" ht="15.75">
      <c r="A57" s="754">
        <v>52</v>
      </c>
      <c r="B57" s="755">
        <v>370</v>
      </c>
      <c r="C57" s="717"/>
      <c r="D57" s="753" t="s">
        <v>911</v>
      </c>
      <c r="E57" s="717"/>
      <c r="F57" s="717"/>
      <c r="G57" s="717"/>
      <c r="H57" s="758">
        <v>0.0497</v>
      </c>
      <c r="I57" s="720"/>
      <c r="J57" s="758"/>
      <c r="K57" s="716"/>
      <c r="L57" s="716"/>
      <c r="M57" s="716"/>
    </row>
    <row r="58" spans="1:13" ht="15.75">
      <c r="A58" s="754">
        <v>53</v>
      </c>
      <c r="B58" s="755">
        <v>371</v>
      </c>
      <c r="C58" s="717"/>
      <c r="D58" s="753" t="s">
        <v>912</v>
      </c>
      <c r="E58" s="717"/>
      <c r="F58" s="717"/>
      <c r="G58" s="717"/>
      <c r="H58" s="758">
        <v>0.0746</v>
      </c>
      <c r="I58" s="720"/>
      <c r="J58" s="758"/>
      <c r="K58" s="716"/>
      <c r="L58" s="716"/>
      <c r="M58" s="716"/>
    </row>
    <row r="59" spans="1:13" ht="15.75">
      <c r="A59" s="754">
        <v>54</v>
      </c>
      <c r="B59" s="755">
        <v>373</v>
      </c>
      <c r="C59" s="717"/>
      <c r="D59" s="753" t="s">
        <v>913</v>
      </c>
      <c r="E59" s="717"/>
      <c r="F59" s="717"/>
      <c r="G59" s="717"/>
      <c r="H59" s="758">
        <v>0.0541</v>
      </c>
      <c r="I59" s="720"/>
      <c r="J59" s="758"/>
      <c r="K59" s="716"/>
      <c r="L59" s="716"/>
      <c r="M59" s="716"/>
    </row>
    <row r="60" spans="1:13" ht="15.75">
      <c r="A60" s="754">
        <v>55</v>
      </c>
      <c r="B60" s="755"/>
      <c r="C60" s="717"/>
      <c r="D60" s="753" t="s">
        <v>914</v>
      </c>
      <c r="E60" s="717"/>
      <c r="F60" s="717"/>
      <c r="G60" s="717"/>
      <c r="H60" s="760"/>
      <c r="I60" s="720"/>
      <c r="J60" s="760"/>
      <c r="K60" s="716"/>
      <c r="L60" s="716"/>
      <c r="M60" s="716"/>
    </row>
    <row r="61" spans="1:13" ht="15.75">
      <c r="A61" s="754">
        <v>56</v>
      </c>
      <c r="B61" s="755">
        <v>303</v>
      </c>
      <c r="C61" s="717"/>
      <c r="D61" s="753" t="s">
        <v>915</v>
      </c>
      <c r="E61" s="717"/>
      <c r="F61" s="717"/>
      <c r="G61" s="717"/>
      <c r="H61" s="756">
        <v>0.1</v>
      </c>
      <c r="I61" s="720"/>
      <c r="J61" s="756"/>
      <c r="K61" s="716"/>
      <c r="L61" s="716"/>
      <c r="M61" s="716"/>
    </row>
    <row r="62" spans="1:13" ht="15.75">
      <c r="A62" s="754">
        <v>57</v>
      </c>
      <c r="B62" s="755">
        <v>303</v>
      </c>
      <c r="C62" s="717"/>
      <c r="D62" s="753" t="s">
        <v>916</v>
      </c>
      <c r="E62" s="717"/>
      <c r="F62" s="717"/>
      <c r="G62" s="717"/>
      <c r="H62" s="756">
        <v>0.2</v>
      </c>
      <c r="I62" s="720"/>
      <c r="J62" s="756"/>
      <c r="K62" s="716"/>
      <c r="L62" s="716"/>
      <c r="M62" s="716"/>
    </row>
    <row r="63" spans="1:13" ht="15.75">
      <c r="A63" s="754">
        <v>58</v>
      </c>
      <c r="B63" s="755"/>
      <c r="C63" s="717"/>
      <c r="D63" s="753" t="s">
        <v>917</v>
      </c>
      <c r="E63" s="717"/>
      <c r="F63" s="717"/>
      <c r="G63" s="717"/>
      <c r="H63" s="758"/>
      <c r="I63" s="720"/>
      <c r="J63" s="758"/>
      <c r="K63" s="716"/>
      <c r="L63" s="716"/>
      <c r="M63" s="716"/>
    </row>
    <row r="64" spans="1:13" ht="15.75">
      <c r="A64" s="754">
        <v>59</v>
      </c>
      <c r="B64" s="755">
        <v>389</v>
      </c>
      <c r="C64" s="717"/>
      <c r="D64" s="753" t="s">
        <v>918</v>
      </c>
      <c r="E64" s="717"/>
      <c r="F64" s="717"/>
      <c r="G64" s="717"/>
      <c r="H64" s="758">
        <v>0</v>
      </c>
      <c r="I64" s="720"/>
      <c r="J64" s="758"/>
      <c r="K64" s="716"/>
      <c r="L64" s="716"/>
      <c r="M64" s="716"/>
    </row>
    <row r="65" spans="1:13" ht="15.75">
      <c r="A65" s="754">
        <v>60</v>
      </c>
      <c r="B65" s="755">
        <v>390</v>
      </c>
      <c r="C65" s="717"/>
      <c r="D65" s="753" t="s">
        <v>919</v>
      </c>
      <c r="E65" s="717"/>
      <c r="F65" s="717"/>
      <c r="G65" s="717"/>
      <c r="H65" s="758">
        <v>0.0204</v>
      </c>
      <c r="I65" s="720"/>
      <c r="J65" s="758"/>
      <c r="K65" s="716"/>
      <c r="L65" s="716"/>
      <c r="M65" s="716"/>
    </row>
    <row r="66" spans="1:13" ht="15.75">
      <c r="A66" s="754">
        <v>61</v>
      </c>
      <c r="B66" s="755">
        <v>392</v>
      </c>
      <c r="C66" s="717"/>
      <c r="D66" s="753" t="s">
        <v>920</v>
      </c>
      <c r="E66" s="717"/>
      <c r="F66" s="717"/>
      <c r="G66" s="717"/>
      <c r="H66" s="758">
        <v>0.0594</v>
      </c>
      <c r="I66" s="720"/>
      <c r="J66" s="758"/>
      <c r="K66" s="716"/>
      <c r="L66" s="716"/>
      <c r="M66" s="716"/>
    </row>
    <row r="67" spans="1:13" ht="15.75">
      <c r="A67" s="754">
        <v>62</v>
      </c>
      <c r="B67" s="755">
        <v>392</v>
      </c>
      <c r="C67" s="717"/>
      <c r="D67" s="753" t="s">
        <v>921</v>
      </c>
      <c r="E67" s="717"/>
      <c r="F67" s="717"/>
      <c r="G67" s="717"/>
      <c r="H67" s="758">
        <v>0.0561</v>
      </c>
      <c r="I67" s="720"/>
      <c r="J67" s="758"/>
      <c r="K67" s="716"/>
      <c r="L67" s="716"/>
      <c r="M67" s="716"/>
    </row>
    <row r="68" spans="1:13" ht="15.75">
      <c r="A68" s="754">
        <v>63</v>
      </c>
      <c r="B68" s="755">
        <v>392</v>
      </c>
      <c r="C68" s="717"/>
      <c r="D68" s="753" t="s">
        <v>922</v>
      </c>
      <c r="E68" s="717"/>
      <c r="F68" s="717"/>
      <c r="G68" s="717"/>
      <c r="H68" s="758">
        <v>0.1003</v>
      </c>
      <c r="I68" s="720"/>
      <c r="J68" s="758"/>
      <c r="K68" s="716"/>
      <c r="L68" s="716"/>
      <c r="M68" s="716"/>
    </row>
    <row r="69" spans="1:13" ht="15.75">
      <c r="A69" s="754">
        <v>64</v>
      </c>
      <c r="B69" s="755">
        <v>393</v>
      </c>
      <c r="C69" s="717"/>
      <c r="D69" s="753" t="s">
        <v>923</v>
      </c>
      <c r="E69" s="717"/>
      <c r="F69" s="717"/>
      <c r="G69" s="717"/>
      <c r="H69" s="758">
        <v>0.0312</v>
      </c>
      <c r="I69" s="720"/>
      <c r="J69" s="758"/>
      <c r="K69" s="716"/>
      <c r="L69" s="716"/>
      <c r="M69" s="716"/>
    </row>
    <row r="70" spans="1:13" ht="15.75">
      <c r="A70" s="754">
        <v>65</v>
      </c>
      <c r="B70" s="755">
        <v>394</v>
      </c>
      <c r="C70" s="717"/>
      <c r="D70" s="753" t="s">
        <v>924</v>
      </c>
      <c r="E70" s="717"/>
      <c r="F70" s="717"/>
      <c r="G70" s="717"/>
      <c r="H70" s="758">
        <v>0.0667</v>
      </c>
      <c r="I70" s="720"/>
      <c r="J70" s="758"/>
      <c r="K70" s="716"/>
      <c r="L70" s="716"/>
      <c r="M70" s="716"/>
    </row>
    <row r="71" spans="1:13" ht="15.75">
      <c r="A71" s="754">
        <v>66</v>
      </c>
      <c r="B71" s="755">
        <v>396</v>
      </c>
      <c r="C71" s="717"/>
      <c r="D71" s="753" t="s">
        <v>925</v>
      </c>
      <c r="E71" s="717"/>
      <c r="F71" s="717"/>
      <c r="G71" s="717"/>
      <c r="H71" s="758">
        <v>0.0459</v>
      </c>
      <c r="I71" s="720"/>
      <c r="J71" s="758"/>
      <c r="K71" s="716"/>
      <c r="L71" s="716"/>
      <c r="M71" s="716"/>
    </row>
    <row r="72" spans="1:13" ht="15.75">
      <c r="A72" s="754">
        <v>67</v>
      </c>
      <c r="B72" s="755">
        <v>397</v>
      </c>
      <c r="C72" s="717"/>
      <c r="D72" s="753" t="s">
        <v>926</v>
      </c>
      <c r="E72" s="717"/>
      <c r="F72" s="717"/>
      <c r="G72" s="717"/>
      <c r="H72" s="758">
        <v>0.1</v>
      </c>
      <c r="I72" s="720"/>
      <c r="J72" s="758"/>
      <c r="K72" s="716"/>
      <c r="L72" s="716"/>
      <c r="M72" s="716"/>
    </row>
    <row r="73" spans="1:13" ht="15.75">
      <c r="A73" s="754">
        <v>68</v>
      </c>
      <c r="B73" s="755">
        <v>397</v>
      </c>
      <c r="C73" s="717"/>
      <c r="D73" s="753" t="s">
        <v>927</v>
      </c>
      <c r="E73" s="717"/>
      <c r="F73" s="717"/>
      <c r="G73" s="717"/>
      <c r="H73" s="758">
        <v>0.0729</v>
      </c>
      <c r="I73" s="720"/>
      <c r="J73" s="758"/>
      <c r="K73" s="716"/>
      <c r="L73" s="716"/>
      <c r="M73" s="716"/>
    </row>
    <row r="74" spans="1:13" ht="12.75">
      <c r="A74" s="754"/>
      <c r="B74" s="723"/>
      <c r="C74" s="723"/>
      <c r="D74" s="723"/>
      <c r="E74" s="723"/>
      <c r="F74" s="723"/>
      <c r="G74" s="723"/>
      <c r="H74" s="724"/>
      <c r="I74" s="724"/>
      <c r="J74" s="724"/>
      <c r="K74" s="573"/>
      <c r="L74" s="305"/>
      <c r="M74" s="573"/>
    </row>
    <row r="75" spans="1:13" ht="12.75">
      <c r="A75" s="722"/>
      <c r="B75" s="1305" t="s">
        <v>928</v>
      </c>
      <c r="C75" s="1306"/>
      <c r="D75" s="1306"/>
      <c r="E75" s="1306"/>
      <c r="F75" s="1306"/>
      <c r="G75" s="1306"/>
      <c r="H75" s="1306"/>
      <c r="I75" s="1306"/>
      <c r="J75" s="1306"/>
      <c r="K75" s="1306"/>
      <c r="L75" s="1306"/>
      <c r="M75" s="573"/>
    </row>
    <row r="76" spans="1:13" ht="12.75">
      <c r="A76" s="722"/>
      <c r="B76" s="1306"/>
      <c r="C76" s="1306"/>
      <c r="D76" s="1306"/>
      <c r="E76" s="1306"/>
      <c r="F76" s="1306"/>
      <c r="G76" s="1306"/>
      <c r="H76" s="1306"/>
      <c r="I76" s="1306"/>
      <c r="J76" s="1306"/>
      <c r="K76" s="1306"/>
      <c r="L76" s="1306"/>
      <c r="M76" s="573"/>
    </row>
    <row r="77" spans="1:13" ht="12.75">
      <c r="A77" s="1301" t="s">
        <v>759</v>
      </c>
      <c r="B77" s="1301"/>
      <c r="C77" s="1301"/>
      <c r="D77" s="1301"/>
      <c r="E77" s="1301"/>
      <c r="F77" s="1301"/>
      <c r="G77" s="1301"/>
      <c r="H77" s="1301"/>
      <c r="I77" s="1301"/>
      <c r="J77" s="1301"/>
      <c r="K77" s="1301"/>
      <c r="L77" s="1301"/>
      <c r="M77" s="1301"/>
    </row>
    <row r="78" spans="1:13" ht="12.75">
      <c r="A78" s="1301" t="s">
        <v>517</v>
      </c>
      <c r="B78" s="1301"/>
      <c r="C78" s="1301"/>
      <c r="D78" s="1301"/>
      <c r="E78" s="1301"/>
      <c r="F78" s="1301"/>
      <c r="G78" s="1301"/>
      <c r="H78" s="1301"/>
      <c r="I78" s="1301"/>
      <c r="J78" s="1301"/>
      <c r="K78" s="1301"/>
      <c r="L78" s="1301"/>
      <c r="M78" s="1301"/>
    </row>
    <row r="65536" ht="15">
      <c r="H65536" s="721"/>
    </row>
  </sheetData>
  <sheetProtection/>
  <mergeCells count="5">
    <mergeCell ref="A77:M77"/>
    <mergeCell ref="A78:M78"/>
    <mergeCell ref="A1:M1"/>
    <mergeCell ref="A2:M2"/>
    <mergeCell ref="B75:L76"/>
  </mergeCells>
  <printOptions horizontalCentered="1"/>
  <pageMargins left="0.75" right="0.75" top="0.75" bottom="0.75" header="0.5" footer="0.5"/>
  <pageSetup fitToHeight="1" fitToWidth="1" horizontalDpi="600" verticalDpi="600" orientation="portrait" scale="54" r:id="rId1"/>
  <headerFooter alignWithMargins="0">
    <oddHeader>&amp;C&amp;"Times New Roman,Bold"&amp;16Addendum 27 to ATTACHMENT H - 1, Page &amp;P of &amp;N
NorthWestern Corporation (South Dakota)</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Q70"/>
  <sheetViews>
    <sheetView view="pageBreakPreview" zoomScale="40" zoomScaleNormal="60" zoomScaleSheetLayoutView="40" zoomScalePageLayoutView="0" workbookViewId="0" topLeftCell="A1">
      <pane xSplit="2" ySplit="2" topLeftCell="C3" activePane="bottomRight" state="frozen"/>
      <selection pane="topLeft" activeCell="A21" sqref="A21"/>
      <selection pane="topRight" activeCell="A21" sqref="A21"/>
      <selection pane="bottomLeft" activeCell="A21" sqref="A21"/>
      <selection pane="bottomRight" activeCell="E65" sqref="E65"/>
    </sheetView>
  </sheetViews>
  <sheetFormatPr defaultColWidth="9.140625" defaultRowHeight="12.75"/>
  <cols>
    <col min="1" max="1" width="5.421875" style="0" bestFit="1" customWidth="1"/>
    <col min="2" max="2" width="50.00390625" style="734" customWidth="1"/>
    <col min="3" max="3" width="13.28125" style="740" customWidth="1"/>
    <col min="4" max="4" width="17.140625" style="740" customWidth="1"/>
    <col min="5" max="6" width="13.7109375" style="740" customWidth="1"/>
    <col min="7" max="7" width="16.00390625" style="740" customWidth="1"/>
    <col min="8" max="8" width="12.8515625" style="740" customWidth="1"/>
    <col min="9" max="9" width="17.140625" style="736" bestFit="1" customWidth="1"/>
    <col min="10" max="10" width="17.8515625" style="736" customWidth="1"/>
    <col min="11" max="11" width="13.57421875" style="736" customWidth="1"/>
    <col min="12" max="12" width="14.8515625" style="742" customWidth="1"/>
    <col min="13" max="13" width="16.7109375" style="742" customWidth="1"/>
    <col min="14" max="14" width="12.57421875" style="743" customWidth="1"/>
    <col min="15" max="15" width="18.57421875" style="736" customWidth="1"/>
  </cols>
  <sheetData>
    <row r="1" spans="1:15" s="747" customFormat="1" ht="60">
      <c r="A1" s="745" t="s">
        <v>249</v>
      </c>
      <c r="B1" s="745" t="s">
        <v>833</v>
      </c>
      <c r="C1" s="746" t="s">
        <v>845</v>
      </c>
      <c r="D1" s="746" t="s">
        <v>846</v>
      </c>
      <c r="E1" s="746" t="s">
        <v>847</v>
      </c>
      <c r="F1" s="746" t="s">
        <v>842</v>
      </c>
      <c r="G1" s="746" t="s">
        <v>843</v>
      </c>
      <c r="H1" s="746" t="s">
        <v>844</v>
      </c>
      <c r="I1" s="840" t="s">
        <v>1446</v>
      </c>
      <c r="J1" s="840" t="s">
        <v>1447</v>
      </c>
      <c r="K1" s="840" t="s">
        <v>1448</v>
      </c>
      <c r="L1" s="746" t="s">
        <v>805</v>
      </c>
      <c r="M1" s="746" t="s">
        <v>806</v>
      </c>
      <c r="N1" s="746" t="s">
        <v>807</v>
      </c>
      <c r="O1" s="746" t="s">
        <v>834</v>
      </c>
    </row>
    <row r="2" spans="1:17" s="747" customFormat="1" ht="12.75" customHeight="1">
      <c r="A2" s="748" t="s">
        <v>800</v>
      </c>
      <c r="B2" s="748" t="s">
        <v>801</v>
      </c>
      <c r="C2" s="749" t="s">
        <v>802</v>
      </c>
      <c r="D2" s="749" t="s">
        <v>803</v>
      </c>
      <c r="E2" s="749" t="s">
        <v>804</v>
      </c>
      <c r="F2" s="749" t="s">
        <v>808</v>
      </c>
      <c r="G2" s="749" t="s">
        <v>809</v>
      </c>
      <c r="H2" s="749" t="s">
        <v>810</v>
      </c>
      <c r="I2" s="749" t="s">
        <v>811</v>
      </c>
      <c r="J2" s="749" t="s">
        <v>836</v>
      </c>
      <c r="K2" s="749" t="s">
        <v>837</v>
      </c>
      <c r="L2" s="749" t="s">
        <v>838</v>
      </c>
      <c r="M2" s="749" t="s">
        <v>839</v>
      </c>
      <c r="N2" s="749" t="s">
        <v>840</v>
      </c>
      <c r="O2" s="749" t="s">
        <v>841</v>
      </c>
      <c r="P2" s="750"/>
      <c r="Q2" s="750"/>
    </row>
    <row r="3" spans="1:15" ht="15">
      <c r="A3" s="43">
        <v>1</v>
      </c>
      <c r="B3" s="839"/>
      <c r="C3" s="837"/>
      <c r="D3" s="837"/>
      <c r="E3" s="837"/>
      <c r="F3" s="837"/>
      <c r="G3" s="837"/>
      <c r="H3" s="837"/>
      <c r="I3" s="837"/>
      <c r="J3" s="837"/>
      <c r="K3" s="837"/>
      <c r="L3" s="945"/>
      <c r="M3" s="945"/>
      <c r="N3" s="945"/>
      <c r="O3" s="837"/>
    </row>
    <row r="4" spans="1:15" ht="15">
      <c r="A4" s="43">
        <v>2</v>
      </c>
      <c r="B4" s="839"/>
      <c r="C4" s="837"/>
      <c r="D4" s="837"/>
      <c r="E4" s="837"/>
      <c r="F4" s="837"/>
      <c r="G4" s="837"/>
      <c r="H4" s="837"/>
      <c r="I4" s="837"/>
      <c r="J4" s="837"/>
      <c r="K4" s="837"/>
      <c r="L4" s="945"/>
      <c r="M4" s="945"/>
      <c r="N4" s="945"/>
      <c r="O4" s="837"/>
    </row>
    <row r="5" spans="1:15" ht="15">
      <c r="A5" s="43">
        <v>3</v>
      </c>
      <c r="B5" s="839"/>
      <c r="C5" s="837"/>
      <c r="D5" s="837"/>
      <c r="E5" s="837"/>
      <c r="F5" s="837"/>
      <c r="G5" s="837"/>
      <c r="H5" s="837"/>
      <c r="I5" s="837"/>
      <c r="J5" s="837"/>
      <c r="K5" s="837"/>
      <c r="L5" s="945"/>
      <c r="M5" s="945"/>
      <c r="N5" s="945"/>
      <c r="O5" s="837"/>
    </row>
    <row r="6" spans="1:15" ht="15">
      <c r="A6" s="43">
        <v>4</v>
      </c>
      <c r="B6" s="839"/>
      <c r="C6" s="837"/>
      <c r="D6" s="837"/>
      <c r="E6" s="837"/>
      <c r="F6" s="837"/>
      <c r="G6" s="837"/>
      <c r="H6" s="837"/>
      <c r="I6" s="837"/>
      <c r="J6" s="837"/>
      <c r="K6" s="837"/>
      <c r="L6" s="945"/>
      <c r="M6" s="945"/>
      <c r="N6" s="945"/>
      <c r="O6" s="837"/>
    </row>
    <row r="7" spans="1:15" ht="15">
      <c r="A7" s="43">
        <v>5</v>
      </c>
      <c r="B7" s="839"/>
      <c r="C7" s="837"/>
      <c r="D7" s="837"/>
      <c r="E7" s="837"/>
      <c r="F7" s="837"/>
      <c r="G7" s="837"/>
      <c r="H7" s="837"/>
      <c r="I7" s="837"/>
      <c r="J7" s="837"/>
      <c r="K7" s="837"/>
      <c r="L7" s="945"/>
      <c r="M7" s="945"/>
      <c r="N7" s="945"/>
      <c r="O7" s="837"/>
    </row>
    <row r="8" spans="1:15" ht="15">
      <c r="A8" s="43">
        <v>6</v>
      </c>
      <c r="B8" s="839"/>
      <c r="C8" s="837"/>
      <c r="D8" s="837"/>
      <c r="E8" s="837"/>
      <c r="F8" s="837"/>
      <c r="G8" s="837"/>
      <c r="H8" s="837"/>
      <c r="I8" s="837"/>
      <c r="J8" s="837"/>
      <c r="K8" s="837"/>
      <c r="L8" s="945"/>
      <c r="M8" s="945"/>
      <c r="N8" s="945"/>
      <c r="O8" s="837"/>
    </row>
    <row r="9" spans="1:15" ht="15">
      <c r="A9" s="43">
        <v>7</v>
      </c>
      <c r="B9" s="839"/>
      <c r="C9" s="837"/>
      <c r="D9" s="837"/>
      <c r="E9" s="837"/>
      <c r="F9" s="837"/>
      <c r="G9" s="837"/>
      <c r="H9" s="837"/>
      <c r="I9" s="837"/>
      <c r="J9" s="837"/>
      <c r="K9" s="837"/>
      <c r="L9" s="945"/>
      <c r="M9" s="945"/>
      <c r="N9" s="945"/>
      <c r="O9" s="837"/>
    </row>
    <row r="10" spans="1:15" ht="15">
      <c r="A10" s="43">
        <v>8</v>
      </c>
      <c r="B10" s="839"/>
      <c r="C10" s="837"/>
      <c r="D10" s="837"/>
      <c r="E10" s="837"/>
      <c r="F10" s="837"/>
      <c r="G10" s="837"/>
      <c r="H10" s="837"/>
      <c r="I10" s="837"/>
      <c r="J10" s="837"/>
      <c r="K10" s="837"/>
      <c r="L10" s="945"/>
      <c r="M10" s="945"/>
      <c r="N10" s="945"/>
      <c r="O10" s="837"/>
    </row>
    <row r="11" spans="1:15" ht="15">
      <c r="A11" s="43">
        <v>9</v>
      </c>
      <c r="B11" s="877"/>
      <c r="C11" s="837"/>
      <c r="D11" s="837"/>
      <c r="E11" s="837"/>
      <c r="F11" s="837"/>
      <c r="G11" s="837"/>
      <c r="H11" s="837"/>
      <c r="I11" s="837"/>
      <c r="J11" s="837"/>
      <c r="K11" s="837"/>
      <c r="L11" s="945"/>
      <c r="M11" s="945"/>
      <c r="N11" s="945"/>
      <c r="O11" s="837"/>
    </row>
    <row r="12" spans="1:15" ht="15">
      <c r="A12" s="43">
        <v>10</v>
      </c>
      <c r="B12" s="877"/>
      <c r="C12" s="837"/>
      <c r="D12" s="837"/>
      <c r="E12" s="837"/>
      <c r="F12" s="837"/>
      <c r="G12" s="837"/>
      <c r="H12" s="837"/>
      <c r="I12" s="837"/>
      <c r="J12" s="837"/>
      <c r="K12" s="837"/>
      <c r="L12" s="945"/>
      <c r="M12" s="945"/>
      <c r="N12" s="945"/>
      <c r="O12" s="837"/>
    </row>
    <row r="13" spans="1:15" ht="15">
      <c r="A13" s="43">
        <v>11</v>
      </c>
      <c r="B13" s="877"/>
      <c r="C13" s="837"/>
      <c r="D13" s="837"/>
      <c r="E13" s="837"/>
      <c r="F13" s="837"/>
      <c r="G13" s="837"/>
      <c r="H13" s="837"/>
      <c r="I13" s="837"/>
      <c r="J13" s="837"/>
      <c r="K13" s="837"/>
      <c r="L13" s="945"/>
      <c r="M13" s="945"/>
      <c r="N13" s="945"/>
      <c r="O13" s="837"/>
    </row>
    <row r="14" spans="1:15" ht="15">
      <c r="A14" s="43">
        <v>12</v>
      </c>
      <c r="B14" s="877"/>
      <c r="C14" s="945"/>
      <c r="D14" s="945"/>
      <c r="E14" s="945"/>
      <c r="F14" s="945"/>
      <c r="G14" s="945"/>
      <c r="H14" s="945"/>
      <c r="I14" s="837"/>
      <c r="J14" s="837"/>
      <c r="K14" s="837"/>
      <c r="L14" s="945"/>
      <c r="M14" s="945"/>
      <c r="N14" s="945"/>
      <c r="O14" s="837"/>
    </row>
    <row r="15" spans="1:15" ht="15">
      <c r="A15" s="43">
        <v>13</v>
      </c>
      <c r="B15" s="877"/>
      <c r="C15" s="837"/>
      <c r="D15" s="837"/>
      <c r="E15" s="837"/>
      <c r="F15" s="837"/>
      <c r="G15" s="837"/>
      <c r="H15" s="837"/>
      <c r="I15" s="837"/>
      <c r="J15" s="837"/>
      <c r="K15" s="837"/>
      <c r="L15" s="945"/>
      <c r="M15" s="945"/>
      <c r="N15" s="945"/>
      <c r="O15" s="837"/>
    </row>
    <row r="16" spans="1:15" ht="15">
      <c r="A16" s="43">
        <v>14</v>
      </c>
      <c r="B16" s="877"/>
      <c r="C16" s="837"/>
      <c r="D16" s="837"/>
      <c r="E16" s="837"/>
      <c r="F16" s="837"/>
      <c r="G16" s="837"/>
      <c r="H16" s="837"/>
      <c r="I16" s="837"/>
      <c r="J16" s="837"/>
      <c r="K16" s="837"/>
      <c r="L16" s="945"/>
      <c r="M16" s="945"/>
      <c r="N16" s="945"/>
      <c r="O16" s="837"/>
    </row>
    <row r="17" spans="1:15" ht="15">
      <c r="A17" s="43">
        <v>15</v>
      </c>
      <c r="B17" s="877"/>
      <c r="C17" s="837"/>
      <c r="D17" s="837"/>
      <c r="E17" s="837"/>
      <c r="F17" s="837"/>
      <c r="G17" s="837"/>
      <c r="H17" s="837"/>
      <c r="I17" s="837"/>
      <c r="J17" s="837"/>
      <c r="K17" s="837"/>
      <c r="L17" s="945"/>
      <c r="M17" s="945"/>
      <c r="N17" s="945"/>
      <c r="O17" s="837"/>
    </row>
    <row r="18" spans="1:15" ht="15">
      <c r="A18" s="43">
        <v>16</v>
      </c>
      <c r="B18" s="877"/>
      <c r="C18" s="837"/>
      <c r="D18" s="837"/>
      <c r="E18" s="837"/>
      <c r="F18" s="837"/>
      <c r="G18" s="837"/>
      <c r="H18" s="837"/>
      <c r="I18" s="837"/>
      <c r="J18" s="837"/>
      <c r="K18" s="837"/>
      <c r="L18" s="945"/>
      <c r="M18" s="945"/>
      <c r="N18" s="945"/>
      <c r="O18" s="837"/>
    </row>
    <row r="19" spans="1:15" ht="15">
      <c r="A19" s="43">
        <v>17</v>
      </c>
      <c r="B19" s="877"/>
      <c r="C19" s="837"/>
      <c r="D19" s="837"/>
      <c r="E19" s="837"/>
      <c r="F19" s="837"/>
      <c r="G19" s="837"/>
      <c r="H19" s="837"/>
      <c r="I19" s="837"/>
      <c r="J19" s="837"/>
      <c r="K19" s="837"/>
      <c r="L19" s="945"/>
      <c r="M19" s="945"/>
      <c r="N19" s="945"/>
      <c r="O19" s="837"/>
    </row>
    <row r="20" spans="1:15" ht="15">
      <c r="A20" s="43">
        <v>18</v>
      </c>
      <c r="B20" s="877"/>
      <c r="C20" s="837"/>
      <c r="D20" s="837"/>
      <c r="E20" s="837"/>
      <c r="F20" s="837"/>
      <c r="G20" s="837"/>
      <c r="H20" s="837"/>
      <c r="I20" s="837"/>
      <c r="J20" s="837"/>
      <c r="K20" s="837"/>
      <c r="L20" s="945"/>
      <c r="M20" s="945"/>
      <c r="N20" s="945"/>
      <c r="O20" s="837"/>
    </row>
    <row r="21" spans="1:15" ht="15">
      <c r="A21" s="43">
        <v>19</v>
      </c>
      <c r="B21" s="877"/>
      <c r="C21" s="837"/>
      <c r="D21" s="837"/>
      <c r="E21" s="837"/>
      <c r="F21" s="837"/>
      <c r="G21" s="837"/>
      <c r="H21" s="837"/>
      <c r="I21" s="837"/>
      <c r="J21" s="837"/>
      <c r="K21" s="837"/>
      <c r="L21" s="945"/>
      <c r="M21" s="945"/>
      <c r="N21" s="945"/>
      <c r="O21" s="837"/>
    </row>
    <row r="22" spans="1:15" ht="15">
      <c r="A22" s="43">
        <v>20</v>
      </c>
      <c r="B22" s="877"/>
      <c r="C22" s="837"/>
      <c r="D22" s="837"/>
      <c r="E22" s="837"/>
      <c r="F22" s="837"/>
      <c r="G22" s="837"/>
      <c r="H22" s="837"/>
      <c r="I22" s="837"/>
      <c r="J22" s="837"/>
      <c r="K22" s="837"/>
      <c r="L22" s="945"/>
      <c r="M22" s="945"/>
      <c r="N22" s="945"/>
      <c r="O22" s="837"/>
    </row>
    <row r="23" spans="1:15" ht="15">
      <c r="A23" s="43">
        <v>21</v>
      </c>
      <c r="B23" s="877"/>
      <c r="C23" s="837"/>
      <c r="D23" s="837"/>
      <c r="E23" s="837"/>
      <c r="F23" s="837"/>
      <c r="G23" s="837"/>
      <c r="H23" s="837"/>
      <c r="I23" s="837"/>
      <c r="J23" s="837"/>
      <c r="K23" s="837"/>
      <c r="L23" s="945"/>
      <c r="M23" s="945"/>
      <c r="N23" s="945"/>
      <c r="O23" s="837"/>
    </row>
    <row r="24" spans="1:15" s="1" customFormat="1" ht="15">
      <c r="A24" s="43">
        <v>22</v>
      </c>
      <c r="B24" s="877"/>
      <c r="C24" s="837"/>
      <c r="D24" s="837"/>
      <c r="E24" s="837"/>
      <c r="F24" s="837"/>
      <c r="G24" s="837"/>
      <c r="H24" s="837"/>
      <c r="I24" s="837"/>
      <c r="J24" s="837"/>
      <c r="K24" s="837"/>
      <c r="L24" s="945"/>
      <c r="M24" s="945"/>
      <c r="N24" s="945"/>
      <c r="O24" s="837"/>
    </row>
    <row r="25" spans="1:15" ht="15">
      <c r="A25" s="43">
        <v>23</v>
      </c>
      <c r="B25" s="877"/>
      <c r="C25" s="837"/>
      <c r="D25" s="837"/>
      <c r="E25" s="837"/>
      <c r="F25" s="837"/>
      <c r="G25" s="837"/>
      <c r="H25" s="837"/>
      <c r="I25" s="837"/>
      <c r="J25" s="837"/>
      <c r="K25" s="837"/>
      <c r="L25" s="945"/>
      <c r="M25" s="945"/>
      <c r="N25" s="945"/>
      <c r="O25" s="837"/>
    </row>
    <row r="26" spans="1:15" ht="15">
      <c r="A26" s="43">
        <v>24</v>
      </c>
      <c r="B26" s="877"/>
      <c r="C26" s="837"/>
      <c r="D26" s="837"/>
      <c r="E26" s="837"/>
      <c r="F26" s="837"/>
      <c r="G26" s="837"/>
      <c r="H26" s="837"/>
      <c r="I26" s="837"/>
      <c r="J26" s="837"/>
      <c r="K26" s="837"/>
      <c r="L26" s="945"/>
      <c r="M26" s="945"/>
      <c r="N26" s="945"/>
      <c r="O26" s="837"/>
    </row>
    <row r="27" spans="1:15" ht="15">
      <c r="A27" s="43">
        <v>25</v>
      </c>
      <c r="B27" s="877"/>
      <c r="C27" s="837"/>
      <c r="D27" s="837"/>
      <c r="E27" s="837"/>
      <c r="F27" s="837"/>
      <c r="G27" s="837"/>
      <c r="H27" s="837"/>
      <c r="I27" s="837"/>
      <c r="J27" s="837"/>
      <c r="K27" s="837"/>
      <c r="L27" s="945"/>
      <c r="M27" s="945"/>
      <c r="N27" s="945"/>
      <c r="O27" s="837"/>
    </row>
    <row r="28" spans="1:15" ht="15">
      <c r="A28" s="43">
        <v>26</v>
      </c>
      <c r="B28" s="877"/>
      <c r="C28" s="837"/>
      <c r="D28" s="837"/>
      <c r="E28" s="837"/>
      <c r="F28" s="837"/>
      <c r="G28" s="837"/>
      <c r="H28" s="837"/>
      <c r="I28" s="837"/>
      <c r="J28" s="837"/>
      <c r="K28" s="837"/>
      <c r="L28" s="945"/>
      <c r="M28" s="945"/>
      <c r="N28" s="945"/>
      <c r="O28" s="837"/>
    </row>
    <row r="29" spans="1:15" ht="15">
      <c r="A29" s="43">
        <v>27</v>
      </c>
      <c r="B29" s="839"/>
      <c r="C29" s="837"/>
      <c r="D29" s="837"/>
      <c r="E29" s="837"/>
      <c r="F29" s="837"/>
      <c r="G29" s="837"/>
      <c r="H29" s="837"/>
      <c r="I29" s="837"/>
      <c r="J29" s="837"/>
      <c r="K29" s="837"/>
      <c r="L29" s="945"/>
      <c r="M29" s="945"/>
      <c r="N29" s="945"/>
      <c r="O29" s="837"/>
    </row>
    <row r="30" spans="1:15" ht="15">
      <c r="A30" s="43">
        <v>28</v>
      </c>
      <c r="B30" s="839"/>
      <c r="C30" s="837"/>
      <c r="D30" s="837"/>
      <c r="E30" s="837"/>
      <c r="F30" s="837"/>
      <c r="G30" s="837"/>
      <c r="H30" s="837"/>
      <c r="I30" s="837"/>
      <c r="J30" s="837"/>
      <c r="K30" s="837"/>
      <c r="L30" s="945"/>
      <c r="M30" s="945"/>
      <c r="N30" s="945"/>
      <c r="O30" s="837"/>
    </row>
    <row r="31" spans="1:15" ht="15">
      <c r="A31" s="43">
        <v>29</v>
      </c>
      <c r="B31" s="839"/>
      <c r="C31" s="837"/>
      <c r="D31" s="837"/>
      <c r="E31" s="837"/>
      <c r="F31" s="837"/>
      <c r="G31" s="837"/>
      <c r="H31" s="837"/>
      <c r="I31" s="837"/>
      <c r="J31" s="837"/>
      <c r="K31" s="837"/>
      <c r="L31" s="837"/>
      <c r="M31" s="837"/>
      <c r="N31" s="837"/>
      <c r="O31" s="837"/>
    </row>
    <row r="32" spans="1:15" ht="15">
      <c r="A32" s="43">
        <v>30</v>
      </c>
      <c r="B32" s="839"/>
      <c r="C32" s="837"/>
      <c r="D32" s="837"/>
      <c r="E32" s="837"/>
      <c r="F32" s="837"/>
      <c r="G32" s="837"/>
      <c r="H32" s="837"/>
      <c r="I32" s="837"/>
      <c r="J32" s="837"/>
      <c r="K32" s="837"/>
      <c r="L32" s="945"/>
      <c r="M32" s="945"/>
      <c r="N32" s="945"/>
      <c r="O32" s="837"/>
    </row>
    <row r="33" spans="1:15" ht="15">
      <c r="A33" s="43">
        <v>31</v>
      </c>
      <c r="B33" s="839"/>
      <c r="C33" s="837"/>
      <c r="D33" s="837"/>
      <c r="E33" s="837"/>
      <c r="F33" s="837"/>
      <c r="G33" s="837"/>
      <c r="H33" s="837"/>
      <c r="I33" s="837"/>
      <c r="J33" s="837"/>
      <c r="K33" s="837"/>
      <c r="L33" s="945"/>
      <c r="M33" s="945"/>
      <c r="N33" s="945"/>
      <c r="O33" s="837"/>
    </row>
    <row r="34" spans="1:15" ht="15">
      <c r="A34" s="43">
        <v>32</v>
      </c>
      <c r="B34" s="839"/>
      <c r="C34" s="837"/>
      <c r="D34" s="837"/>
      <c r="E34" s="837"/>
      <c r="F34" s="837"/>
      <c r="G34" s="837"/>
      <c r="H34" s="837"/>
      <c r="I34" s="837"/>
      <c r="J34" s="837"/>
      <c r="K34" s="837"/>
      <c r="L34" s="945"/>
      <c r="M34" s="945"/>
      <c r="N34" s="945"/>
      <c r="O34" s="837"/>
    </row>
    <row r="35" spans="1:15" ht="15">
      <c r="A35" s="43">
        <v>33</v>
      </c>
      <c r="B35" s="839"/>
      <c r="C35" s="837"/>
      <c r="D35" s="837"/>
      <c r="E35" s="837"/>
      <c r="F35" s="837"/>
      <c r="G35" s="837"/>
      <c r="H35" s="837"/>
      <c r="I35" s="837"/>
      <c r="J35" s="837"/>
      <c r="K35" s="837"/>
      <c r="L35" s="945"/>
      <c r="M35" s="945"/>
      <c r="N35" s="945"/>
      <c r="O35" s="837"/>
    </row>
    <row r="36" spans="1:15" ht="15">
      <c r="A36" s="43">
        <v>34</v>
      </c>
      <c r="B36" s="839"/>
      <c r="C36" s="837"/>
      <c r="D36" s="837"/>
      <c r="E36" s="837"/>
      <c r="F36" s="837"/>
      <c r="G36" s="837"/>
      <c r="H36" s="837"/>
      <c r="I36" s="837"/>
      <c r="J36" s="837"/>
      <c r="K36" s="837"/>
      <c r="L36" s="945"/>
      <c r="M36" s="945"/>
      <c r="N36" s="945"/>
      <c r="O36" s="837"/>
    </row>
    <row r="37" spans="1:15" ht="15">
      <c r="A37" s="43">
        <v>35</v>
      </c>
      <c r="B37" s="839"/>
      <c r="C37" s="837"/>
      <c r="D37" s="837"/>
      <c r="E37" s="837"/>
      <c r="F37" s="837"/>
      <c r="G37" s="837"/>
      <c r="H37" s="837"/>
      <c r="I37" s="837"/>
      <c r="J37" s="837"/>
      <c r="K37" s="837"/>
      <c r="L37" s="945"/>
      <c r="M37" s="945"/>
      <c r="N37" s="945"/>
      <c r="O37" s="837"/>
    </row>
    <row r="38" spans="1:15" ht="15">
      <c r="A38" s="43">
        <v>36</v>
      </c>
      <c r="B38" s="839"/>
      <c r="C38" s="837"/>
      <c r="D38" s="837"/>
      <c r="E38" s="837"/>
      <c r="F38" s="837"/>
      <c r="G38" s="837"/>
      <c r="H38" s="837"/>
      <c r="I38" s="837"/>
      <c r="J38" s="837"/>
      <c r="K38" s="837"/>
      <c r="L38" s="945"/>
      <c r="M38" s="945"/>
      <c r="N38" s="945"/>
      <c r="O38" s="837"/>
    </row>
    <row r="39" spans="1:15" ht="15">
      <c r="A39" s="43">
        <v>37</v>
      </c>
      <c r="B39" s="839"/>
      <c r="C39" s="837"/>
      <c r="D39" s="837"/>
      <c r="E39" s="837"/>
      <c r="F39" s="837"/>
      <c r="G39" s="837"/>
      <c r="H39" s="837"/>
      <c r="I39" s="837"/>
      <c r="J39" s="837"/>
      <c r="K39" s="837"/>
      <c r="L39" s="945"/>
      <c r="M39" s="945"/>
      <c r="N39" s="945"/>
      <c r="O39" s="837"/>
    </row>
    <row r="40" spans="1:15" ht="15">
      <c r="A40" s="43">
        <v>38</v>
      </c>
      <c r="B40" s="839"/>
      <c r="C40" s="837"/>
      <c r="D40" s="837"/>
      <c r="E40" s="837"/>
      <c r="F40" s="837"/>
      <c r="G40" s="837"/>
      <c r="H40" s="837"/>
      <c r="I40" s="837"/>
      <c r="J40" s="837"/>
      <c r="K40" s="837"/>
      <c r="L40" s="945"/>
      <c r="M40" s="945"/>
      <c r="N40" s="945"/>
      <c r="O40" s="837"/>
    </row>
    <row r="41" spans="1:15" ht="15">
      <c r="A41" s="836">
        <v>39</v>
      </c>
      <c r="B41" s="946"/>
      <c r="C41" s="837"/>
      <c r="D41" s="837"/>
      <c r="E41" s="837"/>
      <c r="F41" s="837"/>
      <c r="G41" s="837"/>
      <c r="H41" s="837"/>
      <c r="I41" s="837"/>
      <c r="J41" s="837"/>
      <c r="K41" s="837"/>
      <c r="L41" s="945"/>
      <c r="M41" s="945"/>
      <c r="N41" s="945"/>
      <c r="O41" s="837"/>
    </row>
    <row r="42" spans="1:15" ht="15">
      <c r="A42" s="836">
        <v>40</v>
      </c>
      <c r="B42" s="932"/>
      <c r="C42" s="837"/>
      <c r="D42" s="837"/>
      <c r="E42" s="837"/>
      <c r="F42" s="837"/>
      <c r="G42" s="837"/>
      <c r="H42" s="837"/>
      <c r="I42" s="837"/>
      <c r="J42" s="837"/>
      <c r="K42" s="837"/>
      <c r="L42" s="838"/>
      <c r="M42" s="838"/>
      <c r="N42" s="838"/>
      <c r="O42" s="837"/>
    </row>
    <row r="43" spans="1:15" ht="15">
      <c r="A43" s="836">
        <v>41</v>
      </c>
      <c r="B43" s="932"/>
      <c r="C43" s="837"/>
      <c r="D43" s="837"/>
      <c r="E43" s="837"/>
      <c r="F43" s="837"/>
      <c r="G43" s="837"/>
      <c r="H43" s="837"/>
      <c r="I43" s="837"/>
      <c r="J43" s="837"/>
      <c r="K43" s="837"/>
      <c r="L43" s="838"/>
      <c r="M43" s="838"/>
      <c r="N43" s="838"/>
      <c r="O43" s="837"/>
    </row>
    <row r="44" spans="1:15" ht="15">
      <c r="A44" s="836">
        <v>42</v>
      </c>
      <c r="B44" s="932"/>
      <c r="C44" s="837"/>
      <c r="D44" s="837"/>
      <c r="E44" s="837"/>
      <c r="F44" s="837"/>
      <c r="G44" s="837"/>
      <c r="H44" s="837"/>
      <c r="I44" s="837"/>
      <c r="J44" s="837"/>
      <c r="K44" s="837"/>
      <c r="L44" s="838"/>
      <c r="M44" s="838"/>
      <c r="N44" s="838"/>
      <c r="O44" s="837"/>
    </row>
    <row r="45" spans="1:15" ht="15">
      <c r="A45" s="836">
        <v>43</v>
      </c>
      <c r="B45" s="932"/>
      <c r="C45" s="837"/>
      <c r="D45" s="837"/>
      <c r="E45" s="837"/>
      <c r="F45" s="837"/>
      <c r="G45" s="837"/>
      <c r="H45" s="837"/>
      <c r="I45" s="837"/>
      <c r="J45" s="837"/>
      <c r="K45" s="837"/>
      <c r="L45" s="838"/>
      <c r="M45" s="838"/>
      <c r="N45" s="838"/>
      <c r="O45" s="837"/>
    </row>
    <row r="46" spans="1:15" ht="15">
      <c r="A46" s="836">
        <v>44</v>
      </c>
      <c r="B46" s="932"/>
      <c r="C46" s="837"/>
      <c r="D46" s="837"/>
      <c r="E46" s="837"/>
      <c r="F46" s="837"/>
      <c r="G46" s="837"/>
      <c r="H46" s="837"/>
      <c r="I46" s="837"/>
      <c r="J46" s="837"/>
      <c r="K46" s="837"/>
      <c r="L46" s="838"/>
      <c r="M46" s="838"/>
      <c r="N46" s="838"/>
      <c r="O46" s="837"/>
    </row>
    <row r="47" spans="1:15" ht="15">
      <c r="A47" s="836">
        <v>45</v>
      </c>
      <c r="B47" s="932"/>
      <c r="C47" s="837"/>
      <c r="D47" s="837"/>
      <c r="E47" s="837"/>
      <c r="F47" s="837"/>
      <c r="G47" s="837"/>
      <c r="H47" s="837"/>
      <c r="I47" s="837"/>
      <c r="J47" s="837"/>
      <c r="K47" s="837"/>
      <c r="L47" s="838"/>
      <c r="M47" s="838"/>
      <c r="N47" s="838"/>
      <c r="O47" s="837"/>
    </row>
    <row r="48" spans="1:15" ht="15">
      <c r="A48" s="836">
        <v>46</v>
      </c>
      <c r="B48" s="932"/>
      <c r="C48" s="837"/>
      <c r="D48" s="837"/>
      <c r="E48" s="837"/>
      <c r="F48" s="837"/>
      <c r="G48" s="837"/>
      <c r="H48" s="837"/>
      <c r="I48" s="837"/>
      <c r="J48" s="837"/>
      <c r="K48" s="837"/>
      <c r="L48" s="838"/>
      <c r="M48" s="838"/>
      <c r="N48" s="838"/>
      <c r="O48" s="837"/>
    </row>
    <row r="49" spans="1:15" ht="15">
      <c r="A49" s="836">
        <v>47</v>
      </c>
      <c r="B49" s="932"/>
      <c r="C49" s="837"/>
      <c r="D49" s="837"/>
      <c r="E49" s="837"/>
      <c r="F49" s="837"/>
      <c r="G49" s="837"/>
      <c r="H49" s="837"/>
      <c r="I49" s="837"/>
      <c r="J49" s="837"/>
      <c r="K49" s="837"/>
      <c r="L49" s="838"/>
      <c r="M49" s="838"/>
      <c r="N49" s="838"/>
      <c r="O49" s="837"/>
    </row>
    <row r="50" spans="1:15" ht="15">
      <c r="A50" s="836">
        <v>48</v>
      </c>
      <c r="B50" s="932"/>
      <c r="C50" s="837"/>
      <c r="D50" s="837"/>
      <c r="E50" s="837"/>
      <c r="F50" s="837"/>
      <c r="G50" s="837"/>
      <c r="H50" s="837"/>
      <c r="I50" s="837"/>
      <c r="J50" s="837"/>
      <c r="K50" s="837"/>
      <c r="L50" s="838"/>
      <c r="M50" s="838"/>
      <c r="N50" s="838"/>
      <c r="O50" s="837"/>
    </row>
    <row r="51" spans="1:15" ht="15">
      <c r="A51" s="836">
        <v>49</v>
      </c>
      <c r="B51" s="932"/>
      <c r="C51" s="837"/>
      <c r="D51" s="837"/>
      <c r="E51" s="837"/>
      <c r="F51" s="837"/>
      <c r="G51" s="837"/>
      <c r="H51" s="837"/>
      <c r="I51" s="837"/>
      <c r="J51" s="837"/>
      <c r="K51" s="837"/>
      <c r="L51" s="838"/>
      <c r="M51" s="838"/>
      <c r="N51" s="838"/>
      <c r="O51" s="837"/>
    </row>
    <row r="52" spans="1:15" ht="15">
      <c r="A52" s="836">
        <v>50</v>
      </c>
      <c r="B52" s="932"/>
      <c r="C52" s="837"/>
      <c r="D52" s="837"/>
      <c r="E52" s="837"/>
      <c r="F52" s="837"/>
      <c r="G52" s="837"/>
      <c r="H52" s="837"/>
      <c r="I52" s="837"/>
      <c r="J52" s="837"/>
      <c r="K52" s="837"/>
      <c r="L52" s="838"/>
      <c r="M52" s="838"/>
      <c r="N52" s="838"/>
      <c r="O52" s="837"/>
    </row>
    <row r="53" spans="1:15" ht="15">
      <c r="A53" s="836">
        <v>51</v>
      </c>
      <c r="B53" s="932"/>
      <c r="C53" s="837"/>
      <c r="D53" s="837"/>
      <c r="E53" s="837"/>
      <c r="F53" s="837"/>
      <c r="G53" s="837"/>
      <c r="H53" s="837"/>
      <c r="I53" s="837"/>
      <c r="J53" s="837"/>
      <c r="K53" s="837"/>
      <c r="L53" s="838"/>
      <c r="M53" s="838"/>
      <c r="N53" s="838"/>
      <c r="O53" s="837"/>
    </row>
    <row r="54" spans="1:15" ht="15">
      <c r="A54" s="836">
        <v>52</v>
      </c>
      <c r="B54" s="932"/>
      <c r="C54" s="837"/>
      <c r="D54" s="837"/>
      <c r="E54" s="837"/>
      <c r="F54" s="837"/>
      <c r="G54" s="837"/>
      <c r="H54" s="837"/>
      <c r="I54" s="837"/>
      <c r="J54" s="837"/>
      <c r="K54" s="837"/>
      <c r="L54" s="838"/>
      <c r="M54" s="838"/>
      <c r="N54" s="838"/>
      <c r="O54" s="837"/>
    </row>
    <row r="55" spans="1:15" ht="15">
      <c r="A55" s="836">
        <v>53</v>
      </c>
      <c r="B55" s="932"/>
      <c r="C55" s="837"/>
      <c r="D55" s="837"/>
      <c r="E55" s="837"/>
      <c r="F55" s="837"/>
      <c r="G55" s="837"/>
      <c r="H55" s="837"/>
      <c r="I55" s="837"/>
      <c r="J55" s="837"/>
      <c r="K55" s="837"/>
      <c r="L55" s="838"/>
      <c r="M55" s="838"/>
      <c r="N55" s="838"/>
      <c r="O55" s="837"/>
    </row>
    <row r="56" spans="1:15" ht="15">
      <c r="A56" s="836">
        <v>54</v>
      </c>
      <c r="B56" s="932"/>
      <c r="C56" s="837"/>
      <c r="D56" s="837"/>
      <c r="E56" s="837"/>
      <c r="F56" s="837"/>
      <c r="G56" s="837"/>
      <c r="H56" s="837"/>
      <c r="I56" s="837"/>
      <c r="J56" s="837"/>
      <c r="K56" s="837"/>
      <c r="L56" s="838"/>
      <c r="M56" s="838"/>
      <c r="N56" s="838"/>
      <c r="O56" s="837"/>
    </row>
    <row r="57" spans="1:15" s="54" customFormat="1" ht="15">
      <c r="A57" s="836">
        <v>55</v>
      </c>
      <c r="B57" s="933"/>
      <c r="C57" s="737"/>
      <c r="D57" s="737"/>
      <c r="E57" s="737"/>
      <c r="F57" s="737"/>
      <c r="G57" s="737"/>
      <c r="H57" s="737"/>
      <c r="I57" s="737"/>
      <c r="J57" s="737"/>
      <c r="K57" s="737"/>
      <c r="L57" s="737"/>
      <c r="M57" s="737"/>
      <c r="N57" s="738"/>
      <c r="O57" s="737"/>
    </row>
    <row r="58" spans="1:15" s="829" customFormat="1" ht="15.75" thickBot="1">
      <c r="A58" s="836">
        <v>56</v>
      </c>
      <c r="B58" s="934" t="s">
        <v>835</v>
      </c>
      <c r="C58" s="972">
        <f>SUM(C3:C57)</f>
        <v>0</v>
      </c>
      <c r="D58" s="972">
        <f aca="true" t="shared" si="0" ref="D58:O58">SUM(D3:D57)</f>
        <v>0</v>
      </c>
      <c r="E58" s="972">
        <f t="shared" si="0"/>
        <v>0</v>
      </c>
      <c r="F58" s="972">
        <f t="shared" si="0"/>
        <v>0</v>
      </c>
      <c r="G58" s="972">
        <f t="shared" si="0"/>
        <v>0</v>
      </c>
      <c r="H58" s="972">
        <f t="shared" si="0"/>
        <v>0</v>
      </c>
      <c r="I58" s="972">
        <f t="shared" si="0"/>
        <v>0</v>
      </c>
      <c r="J58" s="972">
        <f t="shared" si="0"/>
        <v>0</v>
      </c>
      <c r="K58" s="972">
        <f t="shared" si="0"/>
        <v>0</v>
      </c>
      <c r="L58" s="972">
        <f t="shared" si="0"/>
        <v>0</v>
      </c>
      <c r="M58" s="972">
        <f t="shared" si="0"/>
        <v>0</v>
      </c>
      <c r="N58" s="972">
        <f t="shared" si="0"/>
        <v>0</v>
      </c>
      <c r="O58" s="972">
        <f t="shared" si="0"/>
        <v>0</v>
      </c>
    </row>
    <row r="59" spans="1:15" s="54" customFormat="1" ht="15.75" thickTop="1">
      <c r="A59" s="43">
        <v>57</v>
      </c>
      <c r="B59" s="735"/>
      <c r="C59" s="739"/>
      <c r="D59" s="739"/>
      <c r="E59" s="739"/>
      <c r="F59" s="739"/>
      <c r="G59" s="739"/>
      <c r="H59" s="739"/>
      <c r="I59" s="737"/>
      <c r="J59" s="737"/>
      <c r="K59" s="737"/>
      <c r="L59" s="737"/>
      <c r="M59" s="737"/>
      <c r="N59" s="738"/>
      <c r="O59" s="737"/>
    </row>
    <row r="60" spans="1:14" ht="15">
      <c r="A60" s="43">
        <v>58</v>
      </c>
      <c r="I60" s="832" t="s">
        <v>812</v>
      </c>
      <c r="J60" s="830"/>
      <c r="K60" s="831"/>
      <c r="L60" s="841"/>
      <c r="M60" s="736"/>
      <c r="N60" s="741"/>
    </row>
    <row r="61" spans="1:14" ht="15">
      <c r="A61" s="43">
        <v>59</v>
      </c>
      <c r="I61" s="832" t="s">
        <v>813</v>
      </c>
      <c r="J61" s="830"/>
      <c r="K61" s="831"/>
      <c r="L61" s="841"/>
      <c r="M61" s="736"/>
      <c r="N61" s="741"/>
    </row>
    <row r="62" spans="1:14" ht="15">
      <c r="A62" s="43">
        <v>60</v>
      </c>
      <c r="I62" s="832" t="s">
        <v>814</v>
      </c>
      <c r="J62" s="830"/>
      <c r="K62" s="831"/>
      <c r="L62" s="841"/>
      <c r="M62" s="736"/>
      <c r="N62" s="741"/>
    </row>
    <row r="63" spans="1:14" ht="15">
      <c r="A63" s="43">
        <v>61</v>
      </c>
      <c r="I63" s="832" t="s">
        <v>815</v>
      </c>
      <c r="J63" s="830"/>
      <c r="K63" s="831"/>
      <c r="L63" s="841"/>
      <c r="M63" s="736"/>
      <c r="N63" s="741"/>
    </row>
    <row r="64" spans="1:14" ht="15">
      <c r="A64" s="43">
        <v>62</v>
      </c>
      <c r="I64" s="832" t="s">
        <v>816</v>
      </c>
      <c r="J64" s="830"/>
      <c r="K64" s="831"/>
      <c r="L64" s="841"/>
      <c r="M64" s="736"/>
      <c r="N64" s="741"/>
    </row>
    <row r="65" spans="1:12" ht="15">
      <c r="A65" s="43">
        <v>63</v>
      </c>
      <c r="I65" s="832" t="s">
        <v>817</v>
      </c>
      <c r="J65" s="830"/>
      <c r="K65" s="830"/>
      <c r="L65" s="841"/>
    </row>
    <row r="66" spans="1:12" ht="15">
      <c r="A66" s="43">
        <v>64</v>
      </c>
      <c r="I66" s="1053" t="s">
        <v>1281</v>
      </c>
      <c r="J66" s="1054"/>
      <c r="K66" s="1054"/>
      <c r="L66" s="1055"/>
    </row>
    <row r="67" spans="1:12" ht="15">
      <c r="A67" s="43">
        <v>65</v>
      </c>
      <c r="I67" s="1053" t="s">
        <v>898</v>
      </c>
      <c r="J67" s="1054"/>
      <c r="K67" s="1054"/>
      <c r="L67" s="1055"/>
    </row>
    <row r="68" spans="1:12" ht="15">
      <c r="A68" s="43">
        <v>66</v>
      </c>
      <c r="I68" s="1053" t="s">
        <v>1282</v>
      </c>
      <c r="J68" s="1054"/>
      <c r="K68" s="1054"/>
      <c r="L68" s="1055"/>
    </row>
    <row r="69" spans="1:12" ht="15.75" thickBot="1">
      <c r="A69" s="43">
        <v>67</v>
      </c>
      <c r="I69" s="830"/>
      <c r="J69" s="830"/>
      <c r="K69" s="830"/>
      <c r="L69" s="1056"/>
    </row>
    <row r="70" ht="15.75" thickTop="1">
      <c r="A70" s="43"/>
    </row>
  </sheetData>
  <sheetProtection/>
  <printOptions horizontalCentered="1"/>
  <pageMargins left="0.7" right="0.7" top="0.75" bottom="0.75" header="0.3" footer="0.3"/>
  <pageSetup fitToHeight="1" fitToWidth="1" horizontalDpi="600" verticalDpi="600" orientation="landscape" scale="46" r:id="rId1"/>
  <headerFooter>
    <oddHeader>&amp;C&amp;"Arial,Bold"Addendum 27 to ATTACHMENT H-1, Page 18 of 18
NorthWestern Corporation (South Dakota)
Attachment 11, List of Qualifying Facilities</oddHeader>
  </headerFooter>
</worksheet>
</file>

<file path=xl/worksheets/sheet3.xml><?xml version="1.0" encoding="utf-8"?>
<worksheet xmlns="http://schemas.openxmlformats.org/spreadsheetml/2006/main" xmlns:r="http://schemas.openxmlformats.org/officeDocument/2006/relationships">
  <dimension ref="A1:N2936"/>
  <sheetViews>
    <sheetView zoomScale="70" zoomScaleNormal="70" zoomScaleSheetLayoutView="70" zoomScalePageLayoutView="66" workbookViewId="0" topLeftCell="A1">
      <selection activeCell="A2" sqref="A2:H2"/>
    </sheetView>
  </sheetViews>
  <sheetFormatPr defaultColWidth="9.140625" defaultRowHeight="12.75"/>
  <cols>
    <col min="1" max="1" width="6.7109375" style="16" customWidth="1"/>
    <col min="2" max="2" width="3.421875" style="11" customWidth="1"/>
    <col min="3" max="3" width="46.421875" style="11" customWidth="1"/>
    <col min="4" max="4" width="47.140625" style="11" customWidth="1"/>
    <col min="5" max="5" width="16.28125" style="21" customWidth="1"/>
    <col min="6" max="6" width="57.28125" style="12" customWidth="1"/>
    <col min="7" max="7" width="1.7109375" style="12" customWidth="1"/>
    <col min="8" max="8" width="19.57421875" style="12" bestFit="1" customWidth="1"/>
    <col min="9" max="9" width="4.140625" style="12" customWidth="1"/>
    <col min="10" max="10" width="12.28125" style="12" bestFit="1" customWidth="1"/>
    <col min="11" max="11" width="23.28125" style="79" bestFit="1" customWidth="1"/>
    <col min="12" max="12" width="10.140625" style="12" bestFit="1" customWidth="1"/>
    <col min="13" max="16384" width="9.140625" style="12" customWidth="1"/>
  </cols>
  <sheetData>
    <row r="1" spans="1:9" ht="21" customHeight="1">
      <c r="A1" s="1102" t="s">
        <v>747</v>
      </c>
      <c r="B1" s="1103"/>
      <c r="C1" s="1103"/>
      <c r="D1" s="1103"/>
      <c r="E1" s="1103"/>
      <c r="F1" s="1103"/>
      <c r="G1" s="1103"/>
      <c r="H1" s="1103"/>
      <c r="I1" s="433"/>
    </row>
    <row r="2" spans="1:9" ht="25.5" customHeight="1">
      <c r="A2" s="1104" t="str">
        <f>Inputs!B2</f>
        <v>(For Rate Year Beginning April 1, 20xx, Based on December 31, 20xx Data)</v>
      </c>
      <c r="B2" s="1104"/>
      <c r="C2" s="1104"/>
      <c r="D2" s="1104"/>
      <c r="E2" s="1104"/>
      <c r="F2" s="1104"/>
      <c r="G2" s="1104"/>
      <c r="H2" s="1104"/>
      <c r="I2" s="434"/>
    </row>
    <row r="3" spans="1:10" ht="6.75" customHeight="1" thickBot="1">
      <c r="A3" s="434"/>
      <c r="B3" s="434"/>
      <c r="C3" s="434"/>
      <c r="D3" s="434"/>
      <c r="E3" s="434"/>
      <c r="F3" s="434"/>
      <c r="G3" s="434"/>
      <c r="H3" s="576"/>
      <c r="I3" s="576"/>
      <c r="J3" s="25"/>
    </row>
    <row r="4" spans="1:10" ht="6" customHeight="1">
      <c r="A4" s="51"/>
      <c r="B4" s="19"/>
      <c r="C4" s="338"/>
      <c r="D4" s="1100"/>
      <c r="E4" s="1100"/>
      <c r="F4" s="1101"/>
      <c r="H4" s="25"/>
      <c r="I4" s="25"/>
      <c r="J4" s="25"/>
    </row>
    <row r="5" spans="1:11" s="41" customFormat="1" ht="23.25" customHeight="1" thickBot="1">
      <c r="A5" s="337"/>
      <c r="B5" s="52"/>
      <c r="C5" s="389"/>
      <c r="D5" s="390"/>
      <c r="E5" s="339" t="s">
        <v>144</v>
      </c>
      <c r="F5" s="340" t="s">
        <v>14</v>
      </c>
      <c r="G5" s="392"/>
      <c r="H5" s="53"/>
      <c r="I5" s="392"/>
      <c r="J5" s="392"/>
      <c r="K5" s="80"/>
    </row>
    <row r="6" spans="1:11" s="41" customFormat="1" ht="23.25" customHeight="1">
      <c r="A6" s="51" t="s">
        <v>1481</v>
      </c>
      <c r="B6" s="52"/>
      <c r="C6" s="391"/>
      <c r="D6" s="391"/>
      <c r="E6" s="33"/>
      <c r="F6" s="53"/>
      <c r="G6" s="392"/>
      <c r="H6" s="53"/>
      <c r="I6" s="392"/>
      <c r="J6" s="392"/>
      <c r="K6" s="80"/>
    </row>
    <row r="7" spans="1:8" ht="15.75">
      <c r="A7" s="443" t="s">
        <v>472</v>
      </c>
      <c r="B7" s="391"/>
      <c r="C7" s="19"/>
      <c r="D7" s="19"/>
      <c r="E7" s="33"/>
      <c r="F7" s="25"/>
      <c r="G7" s="25"/>
      <c r="H7" s="26"/>
    </row>
    <row r="8" spans="1:8" ht="15.75">
      <c r="A8" s="23"/>
      <c r="B8" s="19"/>
      <c r="C8" s="19"/>
      <c r="D8" s="19"/>
      <c r="E8" s="33"/>
      <c r="F8" s="25"/>
      <c r="G8" s="25"/>
      <c r="H8" s="26"/>
    </row>
    <row r="9" spans="1:8" ht="15.75">
      <c r="A9" s="6"/>
      <c r="B9" s="2" t="s">
        <v>475</v>
      </c>
      <c r="E9" s="398"/>
      <c r="F9" s="131"/>
      <c r="G9" s="131"/>
      <c r="H9" s="131"/>
    </row>
    <row r="10" spans="1:8" ht="15">
      <c r="A10" s="18">
        <v>1</v>
      </c>
      <c r="B10" s="18"/>
      <c r="C10" s="25" t="s">
        <v>452</v>
      </c>
      <c r="D10" s="16"/>
      <c r="F10" s="393" t="s">
        <v>683</v>
      </c>
      <c r="G10" s="11"/>
      <c r="H10" s="79">
        <f>Inputs!D69</f>
        <v>0</v>
      </c>
    </row>
    <row r="11" spans="1:8" ht="15">
      <c r="A11" s="21" t="s">
        <v>638</v>
      </c>
      <c r="B11" s="768"/>
      <c r="C11" s="25" t="s">
        <v>646</v>
      </c>
      <c r="F11" s="115" t="s">
        <v>744</v>
      </c>
      <c r="H11" s="647" t="e">
        <f>'5-CostSupport'!G57</f>
        <v>#DIV/0!</v>
      </c>
    </row>
    <row r="12" spans="1:9" ht="15">
      <c r="A12" s="18">
        <f>+A10+1</f>
        <v>2</v>
      </c>
      <c r="B12" s="770"/>
      <c r="C12" s="25" t="s">
        <v>453</v>
      </c>
      <c r="D12" s="25"/>
      <c r="E12" s="40"/>
      <c r="F12" s="25" t="s">
        <v>684</v>
      </c>
      <c r="G12" s="11"/>
      <c r="H12" s="131">
        <f>Inputs!D71</f>
        <v>0</v>
      </c>
      <c r="I12" s="21"/>
    </row>
    <row r="13" spans="1:9" ht="15">
      <c r="A13" s="18">
        <f>+A12+1</f>
        <v>3</v>
      </c>
      <c r="B13" s="770"/>
      <c r="C13" s="25" t="s">
        <v>473</v>
      </c>
      <c r="D13" s="25"/>
      <c r="F13" s="25" t="s">
        <v>685</v>
      </c>
      <c r="G13" s="11"/>
      <c r="H13" s="131">
        <f>Inputs!D70</f>
        <v>0</v>
      </c>
      <c r="I13" s="21"/>
    </row>
    <row r="14" spans="1:8" ht="15">
      <c r="A14" s="18">
        <f>+A13+1</f>
        <v>4</v>
      </c>
      <c r="B14" s="770"/>
      <c r="C14" s="394" t="s">
        <v>252</v>
      </c>
      <c r="D14" s="395"/>
      <c r="E14" s="402"/>
      <c r="F14" s="395" t="str">
        <f>"(Line "&amp;A12&amp;" - Line "&amp;A13&amp;")"</f>
        <v>(Line 2 - Line 3)</v>
      </c>
      <c r="G14" s="13"/>
      <c r="H14" s="395">
        <f>H12-H13</f>
        <v>0</v>
      </c>
    </row>
    <row r="15" spans="1:9" ht="15">
      <c r="A15" s="18"/>
      <c r="B15" s="770"/>
      <c r="C15" s="281"/>
      <c r="E15" s="398"/>
      <c r="F15" s="11"/>
      <c r="G15" s="11"/>
      <c r="H15" s="131"/>
      <c r="I15" s="21"/>
    </row>
    <row r="16" spans="1:8" ht="16.5" thickBot="1">
      <c r="A16" s="18">
        <v>5</v>
      </c>
      <c r="B16" s="873" t="s">
        <v>495</v>
      </c>
      <c r="C16" s="5"/>
      <c r="D16" s="27"/>
      <c r="E16" s="396"/>
      <c r="F16" s="397" t="s">
        <v>647</v>
      </c>
      <c r="G16" s="27"/>
      <c r="H16" s="648" t="e">
        <f>(H10*H11)/H14</f>
        <v>#DIV/0!</v>
      </c>
    </row>
    <row r="17" spans="1:8" ht="16.5" thickTop="1">
      <c r="A17" s="18"/>
      <c r="B17" s="770"/>
      <c r="C17" s="2"/>
      <c r="E17" s="398"/>
      <c r="F17" s="11"/>
      <c r="G17" s="11"/>
      <c r="H17" s="577"/>
    </row>
    <row r="18" spans="1:4" ht="15.75">
      <c r="A18" s="21"/>
      <c r="B18" s="874" t="s">
        <v>503</v>
      </c>
      <c r="D18" s="12"/>
    </row>
    <row r="19" spans="1:8" ht="15">
      <c r="A19" s="18">
        <f>+A16+1</f>
        <v>6</v>
      </c>
      <c r="B19" s="763"/>
      <c r="C19" s="25" t="s">
        <v>510</v>
      </c>
      <c r="E19" s="40"/>
      <c r="F19" s="25" t="s">
        <v>0</v>
      </c>
      <c r="H19" s="131">
        <f>Inputs!D40</f>
        <v>0</v>
      </c>
    </row>
    <row r="20" spans="1:8" ht="15" customHeight="1">
      <c r="A20" s="18">
        <f>A19+1</f>
        <v>7</v>
      </c>
      <c r="B20" s="763"/>
      <c r="C20" s="25" t="s">
        <v>451</v>
      </c>
      <c r="E20" s="40"/>
      <c r="F20" s="25" t="s">
        <v>686</v>
      </c>
      <c r="H20" s="131">
        <f>Inputs!D52</f>
        <v>0</v>
      </c>
    </row>
    <row r="21" spans="1:8" ht="15" customHeight="1">
      <c r="A21" s="18">
        <f>+A20+1</f>
        <v>8</v>
      </c>
      <c r="B21" s="763"/>
      <c r="C21" s="25" t="s">
        <v>379</v>
      </c>
      <c r="E21" s="40" t="s">
        <v>654</v>
      </c>
      <c r="F21" s="131" t="s">
        <v>1</v>
      </c>
      <c r="H21" s="131">
        <f>Inputs!D38</f>
        <v>0</v>
      </c>
    </row>
    <row r="22" spans="1:8" ht="15">
      <c r="A22" s="18">
        <f>A21+1</f>
        <v>9</v>
      </c>
      <c r="B22" s="768"/>
      <c r="C22" s="14" t="s">
        <v>474</v>
      </c>
      <c r="D22" s="13"/>
      <c r="E22" s="37"/>
      <c r="F22" s="395" t="str">
        <f>"(Line "&amp;A20&amp;" + "&amp;A21&amp;")"</f>
        <v>(Line 7 + 8)</v>
      </c>
      <c r="G22" s="14"/>
      <c r="H22" s="395">
        <f>SUM(H20:H21)</f>
        <v>0</v>
      </c>
    </row>
    <row r="23" spans="1:8" ht="17.25" customHeight="1">
      <c r="A23" s="21"/>
      <c r="B23" s="768"/>
      <c r="C23" s="19"/>
      <c r="F23" s="131"/>
      <c r="H23" s="578"/>
    </row>
    <row r="24" spans="1:8" ht="15">
      <c r="A24" s="18">
        <f>+A22+1</f>
        <v>10</v>
      </c>
      <c r="B24" s="763"/>
      <c r="C24" s="14" t="s">
        <v>499</v>
      </c>
      <c r="D24" s="14"/>
      <c r="E24" s="37"/>
      <c r="F24" s="395" t="str">
        <f>"(Line "&amp;A19&amp;" - Line "&amp;A22&amp;")"</f>
        <v>(Line 6 - Line 9)</v>
      </c>
      <c r="G24" s="14"/>
      <c r="H24" s="395">
        <f>H19-H22</f>
        <v>0</v>
      </c>
    </row>
    <row r="25" spans="1:11" ht="15">
      <c r="A25" s="21"/>
      <c r="B25" s="763"/>
      <c r="C25" s="12"/>
      <c r="D25" s="12"/>
      <c r="K25" s="131"/>
    </row>
    <row r="26" spans="1:8" ht="15">
      <c r="A26" s="18">
        <f>+A24+1</f>
        <v>11</v>
      </c>
      <c r="B26" s="763"/>
      <c r="C26" s="12" t="s">
        <v>632</v>
      </c>
      <c r="D26" s="12"/>
      <c r="F26" s="399" t="str">
        <f>"(Line "&amp;A52&amp;" - Line "&amp;A50&amp;")"</f>
        <v>(Line 27 - Line 26)</v>
      </c>
      <c r="H26" s="578" t="e">
        <f>H52-H50</f>
        <v>#DIV/0!</v>
      </c>
    </row>
    <row r="27" spans="1:8" ht="16.5" thickBot="1">
      <c r="A27" s="18">
        <f>+A26+1</f>
        <v>12</v>
      </c>
      <c r="B27" s="875" t="s">
        <v>444</v>
      </c>
      <c r="C27" s="75"/>
      <c r="D27" s="280"/>
      <c r="E27" s="579"/>
      <c r="F27" s="397" t="str">
        <f>"(Line "&amp;A26&amp;" / Line "&amp;A19&amp;")"</f>
        <v>(Line 11 / Line 6)</v>
      </c>
      <c r="G27" s="280"/>
      <c r="H27" s="648" t="e">
        <f>H26/H19</f>
        <v>#DIV/0!</v>
      </c>
    </row>
    <row r="28" spans="1:2" ht="15.75" thickTop="1">
      <c r="A28" s="21"/>
      <c r="B28" s="768"/>
    </row>
    <row r="29" spans="1:8" ht="15">
      <c r="A29" s="18">
        <f>+A27+1</f>
        <v>13</v>
      </c>
      <c r="B29" s="18"/>
      <c r="C29" s="281" t="s">
        <v>633</v>
      </c>
      <c r="E29" s="398"/>
      <c r="F29" s="399" t="str">
        <f>"(Line "&amp;A66&amp;" - Line "&amp;A50&amp;")"</f>
        <v>(Line 35 - Line 26)</v>
      </c>
      <c r="G29" s="11"/>
      <c r="H29" s="578" t="e">
        <f>H66-H50</f>
        <v>#DIV/0!</v>
      </c>
    </row>
    <row r="30" spans="1:8" ht="16.5" thickBot="1">
      <c r="A30" s="18">
        <f>+A29+1</f>
        <v>14</v>
      </c>
      <c r="B30" s="75" t="s">
        <v>500</v>
      </c>
      <c r="C30" s="75"/>
      <c r="D30" s="280"/>
      <c r="E30" s="579"/>
      <c r="F30" s="397" t="str">
        <f>"(Line "&amp;A29&amp;" / Line "&amp;A24&amp;")"</f>
        <v>(Line 13 / Line 10)</v>
      </c>
      <c r="G30" s="280"/>
      <c r="H30" s="648" t="e">
        <f>H29/H24</f>
        <v>#DIV/0!</v>
      </c>
    </row>
    <row r="31" spans="1:8" ht="16.5" thickTop="1">
      <c r="A31" s="18"/>
      <c r="B31" s="392"/>
      <c r="C31" s="392"/>
      <c r="D31" s="25"/>
      <c r="E31" s="40"/>
      <c r="F31" s="125"/>
      <c r="G31" s="25"/>
      <c r="H31" s="580"/>
    </row>
    <row r="32" spans="1:8" ht="15.75">
      <c r="A32" s="18"/>
      <c r="B32" s="392" t="s">
        <v>237</v>
      </c>
      <c r="C32" s="392"/>
      <c r="D32" s="25"/>
      <c r="E32" s="40"/>
      <c r="F32" s="125"/>
      <c r="G32" s="25"/>
      <c r="H32" s="580"/>
    </row>
    <row r="33" spans="1:8" ht="15.75">
      <c r="A33" s="18">
        <v>15</v>
      </c>
      <c r="B33" s="392"/>
      <c r="C33" s="25" t="s">
        <v>238</v>
      </c>
      <c r="D33" s="25"/>
      <c r="E33" s="40"/>
      <c r="F33" s="125" t="s">
        <v>687</v>
      </c>
      <c r="G33" s="25"/>
      <c r="H33" s="316">
        <f>Inputs!D74</f>
        <v>0</v>
      </c>
    </row>
    <row r="34" spans="1:8" ht="15.75">
      <c r="A34" s="18">
        <v>16</v>
      </c>
      <c r="B34" s="392"/>
      <c r="C34" s="103" t="s">
        <v>239</v>
      </c>
      <c r="D34" s="103"/>
      <c r="E34" s="57"/>
      <c r="F34" s="399" t="s">
        <v>688</v>
      </c>
      <c r="G34" s="103"/>
      <c r="H34" s="317">
        <f>Inputs!D72+Inputs!D73</f>
        <v>0</v>
      </c>
    </row>
    <row r="35" spans="1:8" ht="15.75">
      <c r="A35" s="18">
        <v>17</v>
      </c>
      <c r="B35" s="392"/>
      <c r="C35" s="103" t="s">
        <v>648</v>
      </c>
      <c r="D35" s="103"/>
      <c r="E35" s="57"/>
      <c r="F35" s="399" t="s">
        <v>689</v>
      </c>
      <c r="G35" s="103"/>
      <c r="H35" s="317">
        <f>Inputs!D118</f>
        <v>0</v>
      </c>
    </row>
    <row r="36" spans="1:8" ht="15.75">
      <c r="A36" s="18">
        <v>18</v>
      </c>
      <c r="B36" s="392"/>
      <c r="C36" s="384" t="s">
        <v>240</v>
      </c>
      <c r="D36" s="384"/>
      <c r="E36" s="581"/>
      <c r="F36" s="400" t="str">
        <f>"(Line "&amp;A33&amp;" + Line "&amp;A34&amp;")"</f>
        <v>(Line 15 + Line 16)</v>
      </c>
      <c r="G36" s="384"/>
      <c r="H36" s="582">
        <f>SUM(H33:H34)</f>
        <v>0</v>
      </c>
    </row>
    <row r="37" spans="1:8" ht="16.5" thickBot="1">
      <c r="A37" s="18">
        <v>19</v>
      </c>
      <c r="B37" s="392"/>
      <c r="C37" s="583" t="s">
        <v>426</v>
      </c>
      <c r="D37" s="584"/>
      <c r="E37" s="585"/>
      <c r="F37" s="401" t="s">
        <v>628</v>
      </c>
      <c r="G37" s="584"/>
      <c r="H37" s="649" t="e">
        <f>H35/H36</f>
        <v>#DIV/0!</v>
      </c>
    </row>
    <row r="38" spans="1:8" ht="16.5" thickTop="1">
      <c r="A38" s="10"/>
      <c r="B38" s="18"/>
      <c r="C38" s="2"/>
      <c r="E38" s="398"/>
      <c r="F38" s="11"/>
      <c r="G38" s="11"/>
      <c r="H38" s="577"/>
    </row>
    <row r="39" spans="1:8" ht="15.75">
      <c r="A39" s="443" t="s">
        <v>498</v>
      </c>
      <c r="B39" s="391"/>
      <c r="C39" s="19"/>
      <c r="D39" s="19"/>
      <c r="E39" s="33"/>
      <c r="F39" s="25"/>
      <c r="G39" s="25"/>
      <c r="H39" s="26"/>
    </row>
    <row r="40" spans="1:8" ht="15.75">
      <c r="A40" s="40"/>
      <c r="B40" s="391"/>
      <c r="C40" s="19"/>
      <c r="D40" s="19"/>
      <c r="E40" s="33"/>
      <c r="F40" s="25"/>
      <c r="G40" s="25"/>
      <c r="H40" s="26"/>
    </row>
    <row r="41" spans="1:8" ht="15.75">
      <c r="A41" s="21"/>
      <c r="B41" s="2" t="s">
        <v>477</v>
      </c>
      <c r="E41" s="398"/>
      <c r="F41" s="131"/>
      <c r="G41" s="6"/>
      <c r="H41" s="131"/>
    </row>
    <row r="42" spans="1:8" ht="15.75">
      <c r="A42" s="18">
        <f>+A37+1</f>
        <v>20</v>
      </c>
      <c r="B42" s="18"/>
      <c r="C42" s="2" t="s">
        <v>629</v>
      </c>
      <c r="E42" s="40"/>
      <c r="F42" s="131" t="s">
        <v>690</v>
      </c>
      <c r="G42" s="11"/>
      <c r="H42" s="87">
        <f>+Inputs!D109</f>
        <v>0</v>
      </c>
    </row>
    <row r="43" spans="1:8" ht="15">
      <c r="A43" s="18"/>
      <c r="B43" s="18"/>
      <c r="C43" s="281"/>
      <c r="E43" s="40"/>
      <c r="F43" s="131"/>
      <c r="G43" s="11"/>
      <c r="H43" s="131"/>
    </row>
    <row r="44" spans="1:10" ht="15">
      <c r="A44" s="18">
        <f>A42+1</f>
        <v>21</v>
      </c>
      <c r="B44" s="18"/>
      <c r="C44" s="281" t="s">
        <v>337</v>
      </c>
      <c r="F44" s="131" t="s">
        <v>691</v>
      </c>
      <c r="G44" s="11"/>
      <c r="H44" s="131">
        <f>Inputs!D49</f>
        <v>0</v>
      </c>
      <c r="J44" s="578"/>
    </row>
    <row r="45" spans="1:8" ht="15">
      <c r="A45" s="18">
        <f>A44+1</f>
        <v>22</v>
      </c>
      <c r="B45" s="18"/>
      <c r="C45" s="281" t="s">
        <v>338</v>
      </c>
      <c r="F45" s="22" t="s">
        <v>4</v>
      </c>
      <c r="G45" s="11"/>
      <c r="H45" s="131">
        <f>Inputs!D39</f>
        <v>0</v>
      </c>
    </row>
    <row r="46" spans="1:8" ht="16.5" customHeight="1">
      <c r="A46" s="18">
        <f>A45+1</f>
        <v>23</v>
      </c>
      <c r="B46" s="18"/>
      <c r="C46" s="394" t="s">
        <v>408</v>
      </c>
      <c r="D46" s="13"/>
      <c r="E46" s="37"/>
      <c r="F46" s="125" t="str">
        <f>"(Line "&amp;A44&amp;" + Line "&amp;A45&amp;")"</f>
        <v>(Line 21 + Line 22)</v>
      </c>
      <c r="G46" s="13"/>
      <c r="H46" s="395">
        <f>SUM(H44:H45)</f>
        <v>0</v>
      </c>
    </row>
    <row r="47" spans="1:8" ht="15.75">
      <c r="A47" s="18">
        <f>A46+1</f>
        <v>24</v>
      </c>
      <c r="B47" s="18"/>
      <c r="C47" s="32" t="s">
        <v>253</v>
      </c>
      <c r="D47" s="281"/>
      <c r="E47" s="398"/>
      <c r="F47" s="399" t="str">
        <f>"(Line "&amp;A$16&amp;")"</f>
        <v>(Line 5)</v>
      </c>
      <c r="G47" s="93"/>
      <c r="H47" s="412" t="e">
        <f>H16</f>
        <v>#DIV/0!</v>
      </c>
    </row>
    <row r="48" spans="1:8" ht="15.75">
      <c r="A48" s="18">
        <f>+A47+1</f>
        <v>25</v>
      </c>
      <c r="B48" s="12"/>
      <c r="C48" s="7" t="s">
        <v>409</v>
      </c>
      <c r="D48" s="14"/>
      <c r="E48" s="402"/>
      <c r="F48" s="125" t="str">
        <f>"(Line "&amp;A46&amp;" * Line "&amp;A47&amp;")"</f>
        <v>(Line 23 * Line 24)</v>
      </c>
      <c r="G48" s="14"/>
      <c r="H48" s="55" t="e">
        <f>H46*H47</f>
        <v>#DIV/0!</v>
      </c>
    </row>
    <row r="49" spans="1:8" ht="15.75">
      <c r="A49" s="21"/>
      <c r="B49" s="12"/>
      <c r="C49" s="2"/>
      <c r="D49" s="12"/>
      <c r="E49" s="57"/>
      <c r="F49" s="103"/>
      <c r="H49" s="125"/>
    </row>
    <row r="50" spans="1:8" ht="15.75">
      <c r="A50" s="18">
        <f>A48+1</f>
        <v>26</v>
      </c>
      <c r="B50" s="18"/>
      <c r="C50" s="4" t="s">
        <v>322</v>
      </c>
      <c r="D50" s="13" t="s">
        <v>454</v>
      </c>
      <c r="E50" s="40" t="str">
        <f>"(Note "&amp;B$267&amp;")"</f>
        <v>(Note C)</v>
      </c>
      <c r="F50" s="334" t="s">
        <v>692</v>
      </c>
      <c r="G50" s="13"/>
      <c r="H50" s="55">
        <f>+Inputs!D105+Inputs!D106+Inputs!D108</f>
        <v>0</v>
      </c>
    </row>
    <row r="51" spans="1:8" ht="15.75">
      <c r="A51" s="21"/>
      <c r="B51" s="12"/>
      <c r="C51" s="2"/>
      <c r="D51" s="12"/>
      <c r="H51" s="125"/>
    </row>
    <row r="52" spans="1:12" s="41" customFormat="1" ht="16.5" thickBot="1">
      <c r="A52" s="18">
        <f>+A50+1</f>
        <v>27</v>
      </c>
      <c r="B52" s="75" t="s">
        <v>434</v>
      </c>
      <c r="C52" s="75"/>
      <c r="D52" s="75"/>
      <c r="E52" s="100"/>
      <c r="F52" s="86" t="str">
        <f>"(Line "&amp;A42&amp;" + Line "&amp;A48&amp;" + Line "&amp;A50&amp;")"</f>
        <v>(Line 20 + Line 25 + Line 26)</v>
      </c>
      <c r="G52" s="75"/>
      <c r="H52" s="650" t="e">
        <f>H42+H48+H50</f>
        <v>#DIV/0!</v>
      </c>
      <c r="K52" s="79"/>
      <c r="L52" s="12"/>
    </row>
    <row r="53" spans="1:4" ht="15.75" thickTop="1">
      <c r="A53" s="21"/>
      <c r="B53" s="12"/>
      <c r="C53" s="12"/>
      <c r="D53" s="12"/>
    </row>
    <row r="54" spans="1:8" ht="15.75">
      <c r="A54" s="18"/>
      <c r="B54" s="2" t="s">
        <v>469</v>
      </c>
      <c r="C54" s="2"/>
      <c r="D54" s="131"/>
      <c r="E54" s="398"/>
      <c r="F54" s="131"/>
      <c r="G54" s="586"/>
      <c r="H54" s="131"/>
    </row>
    <row r="55" spans="1:8" ht="15">
      <c r="A55" s="21"/>
      <c r="F55" s="131"/>
      <c r="G55" s="131"/>
      <c r="H55" s="131"/>
    </row>
    <row r="56" spans="1:10" ht="15.75">
      <c r="A56" s="18">
        <f>+A52+1</f>
        <v>28</v>
      </c>
      <c r="B56" s="18"/>
      <c r="C56" s="281" t="s">
        <v>630</v>
      </c>
      <c r="E56" s="40" t="str">
        <f>"(Note "&amp;B$266&amp;")"</f>
        <v>(Note B)</v>
      </c>
      <c r="F56" s="131" t="s">
        <v>693</v>
      </c>
      <c r="G56" s="11"/>
      <c r="H56" s="87">
        <f>Inputs!D110</f>
        <v>0</v>
      </c>
      <c r="J56" s="578"/>
    </row>
    <row r="57" spans="1:8" ht="15">
      <c r="A57" s="18"/>
      <c r="B57" s="18"/>
      <c r="C57" s="129"/>
      <c r="D57" s="19"/>
      <c r="E57" s="40"/>
      <c r="F57" s="125"/>
      <c r="G57" s="19"/>
      <c r="H57" s="125"/>
    </row>
    <row r="58" spans="1:8" ht="15">
      <c r="A58" s="18">
        <f>A56+1</f>
        <v>29</v>
      </c>
      <c r="B58" s="18"/>
      <c r="C58" s="129" t="s">
        <v>378</v>
      </c>
      <c r="D58" s="19"/>
      <c r="E58" s="40"/>
      <c r="F58" s="125" t="s">
        <v>694</v>
      </c>
      <c r="G58" s="19"/>
      <c r="H58" s="125">
        <f>Inputs!D51</f>
        <v>0</v>
      </c>
    </row>
    <row r="59" spans="1:10" ht="15">
      <c r="A59" s="18">
        <f>A58+1</f>
        <v>30</v>
      </c>
      <c r="B59" s="18"/>
      <c r="C59" s="350" t="str">
        <f>+C21</f>
        <v>Accumulated Intangible Amortization (Other Utility Plant)</v>
      </c>
      <c r="D59" s="39"/>
      <c r="E59" s="57"/>
      <c r="F59" s="399" t="str">
        <f>"(Line "&amp;A$21&amp;")"</f>
        <v>(Line 8)</v>
      </c>
      <c r="G59" s="39"/>
      <c r="H59" s="399">
        <f>H21</f>
        <v>0</v>
      </c>
      <c r="J59" s="578"/>
    </row>
    <row r="60" spans="1:8" ht="15">
      <c r="A60" s="18">
        <f>A59+1</f>
        <v>31</v>
      </c>
      <c r="B60" s="18"/>
      <c r="C60" s="14" t="s">
        <v>474</v>
      </c>
      <c r="D60" s="19"/>
      <c r="E60" s="126"/>
      <c r="F60" s="125" t="str">
        <f>"(Line "&amp;A58&amp;" + "&amp;A59&amp;")"</f>
        <v>(Line 29 + 30)</v>
      </c>
      <c r="G60" s="125"/>
      <c r="H60" s="125">
        <f>SUM(H58:H59)</f>
        <v>0</v>
      </c>
    </row>
    <row r="61" spans="1:8" ht="15">
      <c r="A61" s="18">
        <f>+A60+1</f>
        <v>32</v>
      </c>
      <c r="B61" s="18"/>
      <c r="C61" s="129" t="str">
        <f>+C47</f>
        <v>Wage &amp; Salary Allocator</v>
      </c>
      <c r="D61" s="19"/>
      <c r="E61" s="126"/>
      <c r="F61" s="399" t="str">
        <f>"(Line "&amp;A$16&amp;")"</f>
        <v>(Line 5)</v>
      </c>
      <c r="G61" s="125"/>
      <c r="H61" s="587" t="e">
        <f>H16</f>
        <v>#DIV/0!</v>
      </c>
    </row>
    <row r="62" spans="1:8" ht="15">
      <c r="A62" s="18">
        <f>+A61+1</f>
        <v>33</v>
      </c>
      <c r="B62" s="12"/>
      <c r="C62" s="394" t="s">
        <v>407</v>
      </c>
      <c r="D62" s="14"/>
      <c r="E62" s="37"/>
      <c r="F62" s="125" t="str">
        <f>"(Line "&amp;A60&amp;" * Line "&amp;A61&amp;")"</f>
        <v>(Line 31 * Line 32)</v>
      </c>
      <c r="G62" s="14"/>
      <c r="H62" s="395" t="e">
        <f>H60*H61</f>
        <v>#DIV/0!</v>
      </c>
    </row>
    <row r="63" spans="1:8" ht="15">
      <c r="A63" s="21"/>
      <c r="B63" s="12"/>
      <c r="C63" s="12"/>
      <c r="D63" s="12"/>
      <c r="F63" s="21"/>
      <c r="G63" s="21"/>
      <c r="H63" s="398"/>
    </row>
    <row r="64" spans="1:8" ht="16.5" thickBot="1">
      <c r="A64" s="18">
        <f>A62+1</f>
        <v>34</v>
      </c>
      <c r="B64" s="75" t="s">
        <v>474</v>
      </c>
      <c r="C64" s="75"/>
      <c r="D64" s="75"/>
      <c r="E64" s="100"/>
      <c r="F64" s="588" t="str">
        <f>"(Sum Lines "&amp;A56&amp;" + "&amp;A62&amp;")"</f>
        <v>(Sum Lines 28 + 33)</v>
      </c>
      <c r="G64" s="588"/>
      <c r="H64" s="650" t="e">
        <f>H56+H62</f>
        <v>#DIV/0!</v>
      </c>
    </row>
    <row r="65" spans="1:7" ht="15.75" thickTop="1">
      <c r="A65" s="21"/>
      <c r="B65" s="12"/>
      <c r="C65" s="12"/>
      <c r="D65" s="12"/>
      <c r="G65" s="11"/>
    </row>
    <row r="66" spans="1:8" ht="16.5" thickBot="1">
      <c r="A66" s="18">
        <f>+A64+1</f>
        <v>35</v>
      </c>
      <c r="B66" s="75" t="s">
        <v>188</v>
      </c>
      <c r="C66" s="75"/>
      <c r="D66" s="75"/>
      <c r="E66" s="100"/>
      <c r="F66" s="86" t="str">
        <f>"(Line "&amp;A52&amp;" - Line "&amp;A64&amp;")"</f>
        <v>(Line 27 - Line 34)</v>
      </c>
      <c r="G66" s="75"/>
      <c r="H66" s="650" t="e">
        <f>H52-H64</f>
        <v>#DIV/0!</v>
      </c>
    </row>
    <row r="67" spans="1:8" ht="16.5" thickTop="1">
      <c r="A67" s="18"/>
      <c r="B67" s="392"/>
      <c r="C67" s="392"/>
      <c r="D67" s="392"/>
      <c r="E67" s="437"/>
      <c r="F67" s="28"/>
      <c r="G67" s="392"/>
      <c r="H67" s="42"/>
    </row>
    <row r="68" spans="1:7" ht="15.75">
      <c r="A68" s="443" t="s">
        <v>476</v>
      </c>
      <c r="B68" s="19"/>
      <c r="C68" s="19"/>
      <c r="D68" s="19"/>
      <c r="E68" s="33"/>
      <c r="F68" s="25"/>
      <c r="G68" s="25"/>
    </row>
    <row r="69" spans="1:4" ht="15">
      <c r="A69" s="589"/>
      <c r="B69" s="590"/>
      <c r="C69" s="590"/>
      <c r="D69" s="590"/>
    </row>
    <row r="70" spans="1:8" ht="15.75">
      <c r="A70" s="21"/>
      <c r="B70" s="60" t="s">
        <v>374</v>
      </c>
      <c r="D70" s="12"/>
      <c r="E70" s="24"/>
      <c r="H70" s="131"/>
    </row>
    <row r="71" spans="1:8" ht="15.75">
      <c r="A71" s="21">
        <f>+A66+1</f>
        <v>36</v>
      </c>
      <c r="B71" s="60"/>
      <c r="C71" s="285" t="s">
        <v>180</v>
      </c>
      <c r="D71" s="23"/>
      <c r="F71" s="16" t="s">
        <v>1305</v>
      </c>
      <c r="H71" s="56" t="e">
        <f>'1-ADIT'!M53</f>
        <v>#DIV/0!</v>
      </c>
    </row>
    <row r="72" spans="1:8" ht="15.75">
      <c r="A72" s="21"/>
      <c r="B72" s="12"/>
      <c r="C72" s="60"/>
      <c r="D72" s="25"/>
      <c r="E72" s="40"/>
      <c r="F72" s="25"/>
      <c r="G72" s="25"/>
      <c r="H72" s="50"/>
    </row>
    <row r="73" spans="1:11" s="763" customFormat="1" ht="15.75">
      <c r="A73" s="928"/>
      <c r="B73" s="1105" t="s">
        <v>1031</v>
      </c>
      <c r="C73" s="1105"/>
      <c r="D73" s="25"/>
      <c r="E73" s="40"/>
      <c r="F73" s="25"/>
      <c r="G73" s="20"/>
      <c r="H73" s="50"/>
      <c r="K73" s="764"/>
    </row>
    <row r="74" spans="1:11" s="763" customFormat="1" ht="15.75">
      <c r="A74" s="21" t="s">
        <v>935</v>
      </c>
      <c r="B74" s="606"/>
      <c r="C74" s="16" t="s">
        <v>936</v>
      </c>
      <c r="D74" s="25"/>
      <c r="E74" s="40"/>
      <c r="F74" s="11" t="s">
        <v>1306</v>
      </c>
      <c r="G74" s="20"/>
      <c r="H74" s="929" t="e">
        <f>'1.5-RBAM Summary'!R33</f>
        <v>#DIV/0!</v>
      </c>
      <c r="K74" s="764"/>
    </row>
    <row r="75" spans="1:11" s="763" customFormat="1" ht="15">
      <c r="A75" s="21" t="s">
        <v>937</v>
      </c>
      <c r="B75" s="12"/>
      <c r="C75" s="32" t="s">
        <v>938</v>
      </c>
      <c r="D75" s="103"/>
      <c r="E75" s="57"/>
      <c r="F75" s="39" t="s">
        <v>1307</v>
      </c>
      <c r="G75" s="930"/>
      <c r="H75" s="931" t="e">
        <f>'1.5-RBAM Summary'!R57</f>
        <v>#DIV/0!</v>
      </c>
      <c r="K75" s="764"/>
    </row>
    <row r="76" spans="1:11" s="763" customFormat="1" ht="15.75">
      <c r="A76" s="21" t="s">
        <v>939</v>
      </c>
      <c r="B76" s="12"/>
      <c r="C76" s="1106" t="s">
        <v>1030</v>
      </c>
      <c r="D76" s="1106"/>
      <c r="E76" s="1106"/>
      <c r="F76" s="25" t="s">
        <v>940</v>
      </c>
      <c r="G76" s="20"/>
      <c r="H76" s="454" t="e">
        <f>SUM(H74:H75)</f>
        <v>#DIV/0!</v>
      </c>
      <c r="K76" s="764"/>
    </row>
    <row r="77" spans="1:8" ht="15.75">
      <c r="A77" s="21"/>
      <c r="B77" s="12"/>
      <c r="C77" s="60"/>
      <c r="D77" s="25"/>
      <c r="E77" s="40"/>
      <c r="F77" s="25"/>
      <c r="G77" s="25"/>
      <c r="H77" s="50"/>
    </row>
    <row r="78" spans="1:7" ht="15.75">
      <c r="A78" s="18"/>
      <c r="B78" s="90" t="s">
        <v>470</v>
      </c>
      <c r="C78" s="10"/>
      <c r="F78" s="403"/>
      <c r="G78" s="404"/>
    </row>
    <row r="79" spans="1:10" ht="15.75">
      <c r="A79" s="18">
        <f>A71+1</f>
        <v>37</v>
      </c>
      <c r="B79" s="91"/>
      <c r="C79" s="115" t="s">
        <v>470</v>
      </c>
      <c r="D79" s="40"/>
      <c r="E79" s="40" t="str">
        <f>"(Note "&amp;B$265&amp;")"</f>
        <v>(Note A)</v>
      </c>
      <c r="F79" s="115" t="s">
        <v>5</v>
      </c>
      <c r="G79" s="404"/>
      <c r="H79" s="651" t="e">
        <f>'5-CostSupport'!J8</f>
        <v>#DIV/0!</v>
      </c>
      <c r="J79" s="41"/>
    </row>
    <row r="80" spans="1:8" ht="15.75">
      <c r="A80" s="18"/>
      <c r="B80" s="9"/>
      <c r="C80" s="10"/>
      <c r="E80" s="18"/>
      <c r="F80" s="405"/>
      <c r="G80" s="404"/>
      <c r="H80" s="407"/>
    </row>
    <row r="81" spans="1:8" ht="15.75">
      <c r="A81" s="18"/>
      <c r="B81" s="90" t="s">
        <v>468</v>
      </c>
      <c r="C81" s="12"/>
      <c r="D81" s="12"/>
      <c r="F81" s="405"/>
      <c r="G81" s="404"/>
      <c r="H81" s="407"/>
    </row>
    <row r="82" spans="1:8" ht="15">
      <c r="A82" s="21">
        <f>A79+1</f>
        <v>38</v>
      </c>
      <c r="B82" s="12"/>
      <c r="C82" s="12" t="s">
        <v>161</v>
      </c>
      <c r="E82" s="40" t="str">
        <f>"(Note "&amp;B$265&amp;")"</f>
        <v>(Note A)</v>
      </c>
      <c r="F82" s="1065" t="s">
        <v>1578</v>
      </c>
      <c r="H82" s="406">
        <f>Inputs!D43</f>
        <v>0</v>
      </c>
    </row>
    <row r="83" spans="1:8" ht="15.75">
      <c r="A83" s="18">
        <f>+A82+1</f>
        <v>39</v>
      </c>
      <c r="B83" s="9"/>
      <c r="C83" s="32" t="s">
        <v>253</v>
      </c>
      <c r="D83" s="22"/>
      <c r="E83" s="35"/>
      <c r="F83" s="399" t="str">
        <f>"(Line "&amp;A$16&amp;")"</f>
        <v>(Line 5)</v>
      </c>
      <c r="G83" s="409"/>
      <c r="H83" s="416" t="e">
        <f>H16</f>
        <v>#DIV/0!</v>
      </c>
    </row>
    <row r="84" spans="1:8" ht="15.75">
      <c r="A84" s="18">
        <f>+A83+1</f>
        <v>40</v>
      </c>
      <c r="B84" s="9"/>
      <c r="C84" s="10" t="s">
        <v>254</v>
      </c>
      <c r="F84" s="125" t="str">
        <f>"(Line "&amp;A82&amp;" * Line "&amp;A83&amp;")"</f>
        <v>(Line 38 * Line 39)</v>
      </c>
      <c r="G84" s="404"/>
      <c r="H84" s="591" t="e">
        <f>H82*H83</f>
        <v>#DIV/0!</v>
      </c>
    </row>
    <row r="85" spans="1:8" ht="15.75">
      <c r="A85" s="18">
        <f>A84+1</f>
        <v>41</v>
      </c>
      <c r="B85" s="9"/>
      <c r="C85" s="10" t="s">
        <v>461</v>
      </c>
      <c r="E85" s="18"/>
      <c r="F85" s="1003" t="s">
        <v>1527</v>
      </c>
      <c r="G85" s="409"/>
      <c r="H85" s="1002" t="e">
        <f>'5-CostSupport'!J14</f>
        <v>#DIV/0!</v>
      </c>
    </row>
    <row r="86" spans="1:8" ht="18" customHeight="1">
      <c r="A86" s="18">
        <f>A85+1</f>
        <v>42</v>
      </c>
      <c r="B86" s="9"/>
      <c r="C86" s="92" t="s">
        <v>467</v>
      </c>
      <c r="D86" s="29"/>
      <c r="E86" s="592"/>
      <c r="F86" s="125" t="str">
        <f>"(Line "&amp;A84&amp;" + Line "&amp;A85&amp;")"</f>
        <v>(Line 40 + Line 41)</v>
      </c>
      <c r="G86" s="404"/>
      <c r="H86" s="593" t="e">
        <f>H84+H85</f>
        <v>#DIV/0!</v>
      </c>
    </row>
    <row r="87" spans="1:7" ht="15.75">
      <c r="A87" s="18"/>
      <c r="B87" s="9"/>
      <c r="C87" s="10"/>
      <c r="E87" s="18"/>
      <c r="F87" s="405"/>
      <c r="G87" s="404"/>
    </row>
    <row r="88" spans="1:7" ht="15.75">
      <c r="A88" s="18"/>
      <c r="B88" s="90" t="s">
        <v>471</v>
      </c>
      <c r="C88" s="12"/>
      <c r="F88" s="404"/>
      <c r="G88" s="404"/>
    </row>
    <row r="89" spans="1:8" ht="15.75">
      <c r="A89" s="18">
        <f>+A86+1</f>
        <v>43</v>
      </c>
      <c r="B89" s="9"/>
      <c r="C89" s="10" t="s">
        <v>416</v>
      </c>
      <c r="D89" s="16"/>
      <c r="F89" s="125" t="str">
        <f>"(Line "&amp;A$130&amp;")"</f>
        <v>(Line 66)</v>
      </c>
      <c r="G89" s="404"/>
      <c r="H89" s="405" t="e">
        <f>H130</f>
        <v>#DIV/0!</v>
      </c>
    </row>
    <row r="90" spans="1:8" ht="15">
      <c r="A90" s="18">
        <f>+A89+1</f>
        <v>44</v>
      </c>
      <c r="B90" s="9"/>
      <c r="C90" s="16" t="s">
        <v>504</v>
      </c>
      <c r="D90" s="16"/>
      <c r="F90" s="32" t="s">
        <v>255</v>
      </c>
      <c r="H90" s="594">
        <f>1/8</f>
        <v>0.125</v>
      </c>
    </row>
    <row r="91" spans="1:11" s="41" customFormat="1" ht="15.75">
      <c r="A91" s="18">
        <f>+A90+1</f>
        <v>45</v>
      </c>
      <c r="B91" s="93"/>
      <c r="C91" s="89" t="s">
        <v>460</v>
      </c>
      <c r="D91" s="595"/>
      <c r="E91" s="596"/>
      <c r="F91" s="125" t="str">
        <f>"(Line "&amp;A89&amp;" * Line "&amp;A90&amp;")"</f>
        <v>(Line 43 * Line 44)</v>
      </c>
      <c r="G91" s="92"/>
      <c r="H91" s="597" t="e">
        <f>H89*H90</f>
        <v>#DIV/0!</v>
      </c>
      <c r="K91" s="80"/>
    </row>
    <row r="92" spans="1:11" s="41" customFormat="1" ht="15.75">
      <c r="A92" s="18"/>
      <c r="B92" s="93"/>
      <c r="C92" s="60"/>
      <c r="D92" s="443"/>
      <c r="E92" s="437"/>
      <c r="F92" s="125"/>
      <c r="G92" s="392"/>
      <c r="H92" s="598"/>
      <c r="K92" s="80"/>
    </row>
    <row r="93" spans="1:11" s="41" customFormat="1" ht="15.75">
      <c r="A93" s="18">
        <f>A91+1</f>
        <v>46</v>
      </c>
      <c r="B93" s="90" t="s">
        <v>141</v>
      </c>
      <c r="C93" s="60"/>
      <c r="D93" s="443"/>
      <c r="E93" s="437"/>
      <c r="F93" s="125" t="s">
        <v>6</v>
      </c>
      <c r="G93" s="392"/>
      <c r="H93" s="454" t="e">
        <f>-'4-Non-EscrowedFunds'!O23</f>
        <v>#DIV/0!</v>
      </c>
      <c r="K93" s="80"/>
    </row>
    <row r="94" spans="1:11" s="41" customFormat="1" ht="15.75">
      <c r="A94" s="18"/>
      <c r="B94" s="93"/>
      <c r="C94" s="60"/>
      <c r="D94" s="443"/>
      <c r="E94" s="437"/>
      <c r="F94" s="125"/>
      <c r="G94" s="392"/>
      <c r="H94" s="598"/>
      <c r="K94" s="80"/>
    </row>
    <row r="95" spans="1:10" ht="16.5" thickBot="1">
      <c r="A95" s="21">
        <f>A93+1</f>
        <v>47</v>
      </c>
      <c r="B95" s="75" t="s">
        <v>189</v>
      </c>
      <c r="C95" s="75"/>
      <c r="D95" s="75"/>
      <c r="E95" s="100"/>
      <c r="F95" s="397" t="str">
        <f>"(Lines "&amp;A71&amp;" + "&amp;A76&amp;" + "&amp;A79&amp;" + "&amp;A86&amp;" + "&amp;A91&amp;" + "&amp;A93&amp;")"</f>
        <v>(Lines 36 + 36c + 37 + 42 + 45 + 46)</v>
      </c>
      <c r="G95" s="75"/>
      <c r="H95" s="927" t="e">
        <f>H71+H76+H79+H86+H91+H93</f>
        <v>#DIV/0!</v>
      </c>
      <c r="J95" s="41"/>
    </row>
    <row r="96" spans="1:8" ht="15.75" thickTop="1">
      <c r="A96" s="21"/>
      <c r="B96" s="12"/>
      <c r="C96" s="12"/>
      <c r="D96" s="12"/>
      <c r="H96" s="578"/>
    </row>
    <row r="97" spans="1:10" ht="16.5" thickBot="1">
      <c r="A97" s="18">
        <f>+A95+1</f>
        <v>48</v>
      </c>
      <c r="B97" s="75" t="s">
        <v>501</v>
      </c>
      <c r="C97" s="75"/>
      <c r="D97" s="75"/>
      <c r="E97" s="100"/>
      <c r="F97" s="397" t="str">
        <f>"(Line "&amp;A66&amp;" + Line "&amp;A95&amp;")"</f>
        <v>(Line 35 + Line 47)</v>
      </c>
      <c r="G97" s="75"/>
      <c r="H97" s="650" t="e">
        <f>H66+H95</f>
        <v>#DIV/0!</v>
      </c>
      <c r="J97" s="578"/>
    </row>
    <row r="98" spans="1:10" ht="16.5" thickTop="1">
      <c r="A98" s="18"/>
      <c r="B98" s="392"/>
      <c r="C98" s="392"/>
      <c r="D98" s="392"/>
      <c r="E98" s="437"/>
      <c r="F98" s="125"/>
      <c r="G98" s="392"/>
      <c r="H98" s="42"/>
      <c r="J98" s="578"/>
    </row>
    <row r="99" spans="1:10" ht="15.75">
      <c r="A99" s="18"/>
      <c r="B99" s="392"/>
      <c r="C99" s="392"/>
      <c r="D99" s="392"/>
      <c r="E99" s="437"/>
      <c r="F99" s="125"/>
      <c r="G99" s="392"/>
      <c r="H99" s="42"/>
      <c r="J99" s="578"/>
    </row>
    <row r="100" spans="1:10" ht="15.75">
      <c r="A100" s="18"/>
      <c r="B100" s="392"/>
      <c r="C100" s="392"/>
      <c r="D100" s="599" t="s">
        <v>519</v>
      </c>
      <c r="E100" s="12"/>
      <c r="F100" s="125"/>
      <c r="G100" s="392"/>
      <c r="H100" s="42"/>
      <c r="J100" s="578"/>
    </row>
    <row r="101" spans="2:5" ht="15">
      <c r="B101" s="12"/>
      <c r="C101" s="12"/>
      <c r="D101" s="24" t="s">
        <v>45</v>
      </c>
      <c r="E101" s="12"/>
    </row>
    <row r="102" spans="1:9" ht="20.25">
      <c r="A102" s="1102" t="s">
        <v>747</v>
      </c>
      <c r="B102" s="1103"/>
      <c r="C102" s="1103"/>
      <c r="D102" s="1103"/>
      <c r="E102" s="1103"/>
      <c r="F102" s="1103"/>
      <c r="G102" s="1103"/>
      <c r="H102" s="1103"/>
      <c r="I102" s="433"/>
    </row>
    <row r="103" spans="1:9" ht="20.25">
      <c r="A103" s="1104" t="str">
        <f>$A$2</f>
        <v>(For Rate Year Beginning April 1, 20xx, Based on December 31, 20xx Data)</v>
      </c>
      <c r="B103" s="1104"/>
      <c r="C103" s="1104"/>
      <c r="D103" s="1104"/>
      <c r="E103" s="1104"/>
      <c r="F103" s="1104"/>
      <c r="G103" s="1104"/>
      <c r="H103" s="1104"/>
      <c r="I103" s="434"/>
    </row>
    <row r="104" spans="1:9" ht="20.25">
      <c r="A104" s="575"/>
      <c r="B104" s="575"/>
      <c r="C104" s="575"/>
      <c r="D104" s="575"/>
      <c r="E104" s="575"/>
      <c r="F104" s="575"/>
      <c r="G104" s="575"/>
      <c r="H104" s="575"/>
      <c r="I104" s="434"/>
    </row>
    <row r="105" spans="1:8" ht="15.75">
      <c r="A105" s="600" t="s">
        <v>256</v>
      </c>
      <c r="B105" s="601"/>
      <c r="C105" s="90"/>
      <c r="E105" s="36"/>
      <c r="H105" s="26"/>
    </row>
    <row r="106" spans="1:8" ht="15.75">
      <c r="A106" s="11"/>
      <c r="E106" s="36"/>
      <c r="H106" s="26"/>
    </row>
    <row r="107" spans="1:8" ht="15.75">
      <c r="A107" s="18"/>
      <c r="B107" s="2" t="s">
        <v>494</v>
      </c>
      <c r="D107" s="131"/>
      <c r="E107" s="398"/>
      <c r="G107" s="131"/>
      <c r="H107" s="131"/>
    </row>
    <row r="108" spans="1:9" ht="15.75">
      <c r="A108" s="18">
        <f>+A97+1</f>
        <v>49</v>
      </c>
      <c r="B108" s="18"/>
      <c r="C108" s="281" t="s">
        <v>649</v>
      </c>
      <c r="F108" s="131" t="s">
        <v>7</v>
      </c>
      <c r="G108" s="6"/>
      <c r="H108" s="131" t="e">
        <f>+'5-CostSupport'!J44</f>
        <v>#DIV/0!</v>
      </c>
      <c r="I108" s="79"/>
    </row>
    <row r="109" spans="1:8" ht="15">
      <c r="A109" s="18">
        <f>A108+1</f>
        <v>50</v>
      </c>
      <c r="B109" s="18"/>
      <c r="C109" s="281" t="s">
        <v>650</v>
      </c>
      <c r="F109" s="131" t="s">
        <v>8</v>
      </c>
      <c r="G109" s="11"/>
      <c r="H109" s="131" t="e">
        <f>+'5-CostSupport'!J46</f>
        <v>#DIV/0!</v>
      </c>
    </row>
    <row r="110" spans="1:8" ht="15">
      <c r="A110" s="18">
        <f>A109+1</f>
        <v>51</v>
      </c>
      <c r="B110" s="18"/>
      <c r="C110" s="25" t="s">
        <v>731</v>
      </c>
      <c r="F110" s="131"/>
      <c r="G110" s="11"/>
      <c r="H110" s="505"/>
    </row>
    <row r="111" spans="1:12" ht="15">
      <c r="A111" s="18">
        <f>A110+1</f>
        <v>52</v>
      </c>
      <c r="B111" s="18"/>
      <c r="C111" s="350" t="s">
        <v>400</v>
      </c>
      <c r="D111" s="399"/>
      <c r="E111" s="57"/>
      <c r="F111" s="399" t="s">
        <v>9</v>
      </c>
      <c r="G111" s="39"/>
      <c r="H111" s="399">
        <f>'5-CostSupport'!G48</f>
        <v>0</v>
      </c>
      <c r="J111" s="125"/>
      <c r="L111" s="125"/>
    </row>
    <row r="112" spans="1:8" ht="15.75">
      <c r="A112" s="18">
        <f>A111+1</f>
        <v>53</v>
      </c>
      <c r="C112" s="7" t="s">
        <v>494</v>
      </c>
      <c r="D112" s="19"/>
      <c r="E112" s="40"/>
      <c r="F112" s="125" t="s">
        <v>730</v>
      </c>
      <c r="G112" s="25"/>
      <c r="H112" s="28" t="e">
        <f>+(H108-H109)</f>
        <v>#DIV/0!</v>
      </c>
    </row>
    <row r="113" spans="1:8" ht="15.75">
      <c r="A113" s="18"/>
      <c r="B113" s="18"/>
      <c r="C113" s="2"/>
      <c r="E113" s="398"/>
      <c r="F113" s="11"/>
      <c r="G113" s="11"/>
      <c r="H113" s="577"/>
    </row>
    <row r="114" spans="1:8" ht="15.75">
      <c r="A114" s="18"/>
      <c r="B114" s="2" t="s">
        <v>410</v>
      </c>
      <c r="E114" s="398"/>
      <c r="F114" s="11"/>
      <c r="G114" s="11"/>
      <c r="H114" s="577"/>
    </row>
    <row r="115" spans="1:10" ht="15.75">
      <c r="A115" s="18">
        <f>A112+1</f>
        <v>54</v>
      </c>
      <c r="B115" s="18"/>
      <c r="C115" s="281" t="s">
        <v>497</v>
      </c>
      <c r="F115" s="131" t="s">
        <v>695</v>
      </c>
      <c r="G115" s="11"/>
      <c r="H115" s="131">
        <f>Inputs!D58</f>
        <v>0</v>
      </c>
      <c r="J115" s="41"/>
    </row>
    <row r="116" spans="1:8" ht="15.75">
      <c r="A116" s="18">
        <f>A115+1</f>
        <v>55</v>
      </c>
      <c r="B116" s="18"/>
      <c r="C116" s="25" t="s">
        <v>731</v>
      </c>
      <c r="E116" s="40"/>
      <c r="F116" s="131"/>
      <c r="G116" s="11"/>
      <c r="H116" s="87"/>
    </row>
    <row r="117" spans="1:8" ht="15">
      <c r="A117" s="18">
        <f aca="true" t="shared" si="0" ref="A117:A123">+A116+1</f>
        <v>56</v>
      </c>
      <c r="B117" s="18"/>
      <c r="C117" s="25" t="s">
        <v>731</v>
      </c>
      <c r="E117" s="40"/>
      <c r="F117" s="131"/>
      <c r="G117" s="11"/>
      <c r="H117" s="131"/>
    </row>
    <row r="118" spans="1:10" ht="15.75">
      <c r="A118" s="18">
        <f>A117+1</f>
        <v>57</v>
      </c>
      <c r="B118" s="18"/>
      <c r="C118" s="25" t="s">
        <v>731</v>
      </c>
      <c r="D118" s="131"/>
      <c r="F118" s="281"/>
      <c r="G118" s="11"/>
      <c r="H118" s="131"/>
      <c r="J118" s="41"/>
    </row>
    <row r="119" spans="1:8" ht="15">
      <c r="A119" s="18">
        <f t="shared" si="0"/>
        <v>58</v>
      </c>
      <c r="B119" s="18"/>
      <c r="C119" s="281" t="s">
        <v>147</v>
      </c>
      <c r="D119" s="131"/>
      <c r="E119" s="40" t="str">
        <f>"(Note "&amp;B$268&amp;")"</f>
        <v>(Note D)</v>
      </c>
      <c r="F119" s="281" t="s">
        <v>696</v>
      </c>
      <c r="G119" s="11"/>
      <c r="H119" s="131">
        <f>Inputs!D56</f>
        <v>0</v>
      </c>
    </row>
    <row r="120" spans="1:8" ht="15">
      <c r="A120" s="18">
        <f t="shared" si="0"/>
        <v>59</v>
      </c>
      <c r="B120" s="18"/>
      <c r="C120" s="350" t="s">
        <v>150</v>
      </c>
      <c r="D120" s="399"/>
      <c r="E120" s="57"/>
      <c r="F120" s="350" t="s">
        <v>697</v>
      </c>
      <c r="G120" s="39"/>
      <c r="H120" s="399">
        <f>Inputs!D57</f>
        <v>0</v>
      </c>
    </row>
    <row r="121" spans="1:10" ht="15.75">
      <c r="A121" s="18">
        <f>+A120+1</f>
        <v>60</v>
      </c>
      <c r="B121" s="18"/>
      <c r="C121" s="129" t="s">
        <v>411</v>
      </c>
      <c r="D121" s="19"/>
      <c r="E121" s="126"/>
      <c r="F121" s="125" t="str">
        <f>"Sum (Lines "&amp;A115&amp;" to "&amp;A116&amp;") -  Sum (Lines "&amp;A117&amp;" to "&amp;A120&amp;")"</f>
        <v>Sum (Lines 54 to 55) -  Sum (Lines 56 to 59)</v>
      </c>
      <c r="G121" s="19"/>
      <c r="H121" s="125">
        <f>SUM(H115+H116)-SUM(+H117+H118+H119+H120)</f>
        <v>0</v>
      </c>
      <c r="J121" s="41"/>
    </row>
    <row r="122" spans="1:8" ht="15.75">
      <c r="A122" s="18">
        <f>+A121+1</f>
        <v>61</v>
      </c>
      <c r="B122" s="18"/>
      <c r="C122" s="32" t="s">
        <v>253</v>
      </c>
      <c r="D122" s="16"/>
      <c r="F122" s="39" t="str">
        <f>"(Line "&amp;A$16&amp;")"</f>
        <v>(Line 5)</v>
      </c>
      <c r="G122" s="404"/>
      <c r="H122" s="416" t="e">
        <f>H16</f>
        <v>#DIV/0!</v>
      </c>
    </row>
    <row r="123" spans="1:8" ht="15.75">
      <c r="A123" s="18">
        <f t="shared" si="0"/>
        <v>62</v>
      </c>
      <c r="B123" s="18"/>
      <c r="C123" s="4" t="s">
        <v>412</v>
      </c>
      <c r="D123" s="13"/>
      <c r="E123" s="402"/>
      <c r="F123" s="125" t="str">
        <f>"(Line "&amp;A121&amp;" * Line "&amp;A122&amp;")"</f>
        <v>(Line 60 * Line 61)</v>
      </c>
      <c r="G123" s="13"/>
      <c r="H123" s="55" t="e">
        <f>H121*H122</f>
        <v>#DIV/0!</v>
      </c>
    </row>
    <row r="124" spans="1:8" ht="15.75">
      <c r="A124" s="18"/>
      <c r="B124" s="18"/>
      <c r="C124" s="7"/>
      <c r="D124" s="19"/>
      <c r="E124" s="126"/>
      <c r="F124" s="19"/>
      <c r="G124" s="19"/>
      <c r="H124" s="125"/>
    </row>
    <row r="125" spans="1:8" ht="15.75">
      <c r="A125" s="18"/>
      <c r="B125" s="2" t="s">
        <v>462</v>
      </c>
      <c r="C125" s="12"/>
      <c r="D125" s="19"/>
      <c r="E125" s="126"/>
      <c r="F125" s="19"/>
      <c r="G125" s="19"/>
      <c r="H125" s="125"/>
    </row>
    <row r="126" spans="1:8" ht="15">
      <c r="A126" s="18">
        <f>+A123+1</f>
        <v>63</v>
      </c>
      <c r="B126" s="9"/>
      <c r="C126" s="115" t="s">
        <v>151</v>
      </c>
      <c r="D126" s="23"/>
      <c r="E126" s="40" t="str">
        <f>"(Note "&amp;B$270&amp;")"</f>
        <v>(Note F)</v>
      </c>
      <c r="F126" s="125" t="s">
        <v>10</v>
      </c>
      <c r="G126" s="25"/>
      <c r="H126" s="50">
        <f>'5-CostSupport'!I19</f>
        <v>0</v>
      </c>
    </row>
    <row r="127" spans="1:8" ht="15">
      <c r="A127" s="18">
        <f>+A126+1</f>
        <v>64</v>
      </c>
      <c r="B127" s="9"/>
      <c r="C127" s="32" t="s">
        <v>745</v>
      </c>
      <c r="D127" s="39" t="s">
        <v>454</v>
      </c>
      <c r="E127" s="57" t="str">
        <f>"(Note "&amp;B$269&amp;")"</f>
        <v>(Note E)</v>
      </c>
      <c r="F127" s="399" t="s">
        <v>11</v>
      </c>
      <c r="G127" s="103"/>
      <c r="H127" s="408" t="e">
        <f>'5-CostSupport'!J24</f>
        <v>#DIV/0!</v>
      </c>
    </row>
    <row r="128" spans="1:8" ht="15.75">
      <c r="A128" s="18">
        <f>+A127+1</f>
        <v>65</v>
      </c>
      <c r="B128" s="9"/>
      <c r="C128" s="90" t="s">
        <v>425</v>
      </c>
      <c r="F128" s="125" t="str">
        <f>"(Line "&amp;A126&amp;" + Line "&amp;A127&amp;")"</f>
        <v>(Line 63 + Line 64)</v>
      </c>
      <c r="H128" s="651" t="e">
        <f>SUM(H126:H127)</f>
        <v>#DIV/0!</v>
      </c>
    </row>
    <row r="129" spans="1:8" ht="15.75">
      <c r="A129" s="18"/>
      <c r="B129" s="9"/>
      <c r="C129" s="10"/>
      <c r="F129" s="10"/>
      <c r="H129" s="404"/>
    </row>
    <row r="130" spans="1:10" ht="16.5" thickBot="1">
      <c r="A130" s="18">
        <f>A128+1</f>
        <v>66</v>
      </c>
      <c r="B130" s="18"/>
      <c r="C130" s="5" t="s">
        <v>496</v>
      </c>
      <c r="D130" s="27"/>
      <c r="E130" s="396"/>
      <c r="F130" s="86" t="str">
        <f>"(Lines "&amp;A112&amp;" + "&amp;A123&amp;" + "&amp;A128&amp;")"</f>
        <v>(Lines 53 + 62 + 65)</v>
      </c>
      <c r="G130" s="27"/>
      <c r="H130" s="86" t="e">
        <f>H112+H123+H128</f>
        <v>#DIV/0!</v>
      </c>
      <c r="J130" s="413"/>
    </row>
    <row r="131" spans="1:10" ht="16.5" thickTop="1">
      <c r="A131" s="18"/>
      <c r="B131" s="18"/>
      <c r="C131" s="7"/>
      <c r="D131" s="19"/>
      <c r="E131" s="126"/>
      <c r="F131" s="28"/>
      <c r="G131" s="19"/>
      <c r="H131" s="28"/>
      <c r="J131" s="413"/>
    </row>
    <row r="132" spans="1:8" ht="15.75">
      <c r="A132" s="600" t="s">
        <v>492</v>
      </c>
      <c r="B132" s="601"/>
      <c r="C132" s="90"/>
      <c r="E132" s="36"/>
      <c r="H132" s="26"/>
    </row>
    <row r="133" spans="1:8" ht="15.75">
      <c r="A133" s="2"/>
      <c r="B133" s="18"/>
      <c r="C133" s="2"/>
      <c r="E133" s="398"/>
      <c r="F133" s="11"/>
      <c r="G133" s="11"/>
      <c r="H133" s="577"/>
    </row>
    <row r="134" spans="1:8" ht="15.75">
      <c r="A134" s="21"/>
      <c r="B134" s="90" t="s">
        <v>450</v>
      </c>
      <c r="C134" s="12"/>
      <c r="F134" s="24"/>
      <c r="G134" s="24"/>
      <c r="H134" s="407"/>
    </row>
    <row r="135" spans="1:8" ht="15.75">
      <c r="A135" s="18">
        <f>+A130+1</f>
        <v>67</v>
      </c>
      <c r="B135" s="9"/>
      <c r="C135" s="10" t="s">
        <v>625</v>
      </c>
      <c r="E135" s="40" t="str">
        <f>"(Note "&amp;B$266&amp;")"</f>
        <v>(Note B)</v>
      </c>
      <c r="F135" s="10" t="s">
        <v>698</v>
      </c>
      <c r="H135" s="651">
        <f>+Inputs!D117</f>
        <v>0</v>
      </c>
    </row>
    <row r="136" spans="1:8" ht="15.75">
      <c r="A136" s="18"/>
      <c r="B136" s="9"/>
      <c r="C136" s="10"/>
      <c r="E136" s="18"/>
      <c r="F136" s="10"/>
      <c r="G136" s="404"/>
      <c r="H136" s="407"/>
    </row>
    <row r="137" spans="1:8" ht="15">
      <c r="A137" s="18">
        <f>+A135+1</f>
        <v>68</v>
      </c>
      <c r="B137" s="9"/>
      <c r="C137" s="115" t="s">
        <v>414</v>
      </c>
      <c r="D137" s="19"/>
      <c r="E137" s="40"/>
      <c r="F137" s="115" t="s">
        <v>699</v>
      </c>
      <c r="G137" s="25"/>
      <c r="H137" s="50">
        <f>Inputs!D66+Inputs!D67+Inputs!D68</f>
        <v>0</v>
      </c>
    </row>
    <row r="138" spans="1:8" ht="15">
      <c r="A138" s="18">
        <f>A137+1</f>
        <v>69</v>
      </c>
      <c r="B138" s="9"/>
      <c r="C138" s="32" t="s">
        <v>478</v>
      </c>
      <c r="D138" s="39"/>
      <c r="E138" s="57" t="s">
        <v>654</v>
      </c>
      <c r="F138" s="32" t="s">
        <v>700</v>
      </c>
      <c r="G138" s="103"/>
      <c r="H138" s="408">
        <f>Inputs!D61+Inputs!D62+Inputs!D59+Inputs!D60</f>
        <v>0</v>
      </c>
    </row>
    <row r="139" spans="1:8" ht="15">
      <c r="A139" s="18">
        <f>+A138+1</f>
        <v>70</v>
      </c>
      <c r="B139" s="9"/>
      <c r="C139" s="115" t="s">
        <v>505</v>
      </c>
      <c r="D139" s="19"/>
      <c r="E139" s="38"/>
      <c r="F139" s="125" t="str">
        <f>"(Line "&amp;A137&amp;" + Line "&amp;A138&amp;")"</f>
        <v>(Line 68 + Line 69)</v>
      </c>
      <c r="H139" s="405">
        <f>SUM(H137:H138)</f>
        <v>0</v>
      </c>
    </row>
    <row r="140" spans="1:8" ht="15.75">
      <c r="A140" s="18">
        <f>+A139+1</f>
        <v>71</v>
      </c>
      <c r="B140" s="9"/>
      <c r="C140" s="32" t="s">
        <v>253</v>
      </c>
      <c r="D140" s="22"/>
      <c r="E140" s="57"/>
      <c r="F140" s="39" t="str">
        <f>"(Line "&amp;A$16&amp;")"</f>
        <v>(Line 5)</v>
      </c>
      <c r="G140" s="409"/>
      <c r="H140" s="652" t="e">
        <f>H16</f>
        <v>#DIV/0!</v>
      </c>
    </row>
    <row r="141" spans="1:8" ht="15.75">
      <c r="A141" s="18">
        <f>+A140+1</f>
        <v>72</v>
      </c>
      <c r="B141" s="9"/>
      <c r="C141" s="90" t="s">
        <v>413</v>
      </c>
      <c r="E141" s="18"/>
      <c r="F141" s="125" t="str">
        <f>"(Line "&amp;A139&amp;" * Line "&amp;A140&amp;")"</f>
        <v>(Line 70 * Line 71)</v>
      </c>
      <c r="G141" s="404"/>
      <c r="H141" s="598" t="e">
        <f>H139*H140</f>
        <v>#DIV/0!</v>
      </c>
    </row>
    <row r="142" spans="1:8" ht="15.75">
      <c r="A142" s="18"/>
      <c r="B142" s="9"/>
      <c r="C142" s="10"/>
      <c r="E142" s="18"/>
      <c r="F142" s="125"/>
      <c r="G142" s="404"/>
      <c r="H142" s="405"/>
    </row>
    <row r="143" spans="1:11" s="41" customFormat="1" ht="16.5" thickBot="1">
      <c r="A143" s="18">
        <f>A141+1</f>
        <v>73</v>
      </c>
      <c r="B143" s="602" t="s">
        <v>493</v>
      </c>
      <c r="C143" s="602"/>
      <c r="D143" s="603"/>
      <c r="E143" s="604"/>
      <c r="F143" s="86" t="str">
        <f>"(Lines "&amp;A135&amp;" + "&amp;A141&amp;")"</f>
        <v>(Lines 67 + 72)</v>
      </c>
      <c r="G143" s="605"/>
      <c r="H143" s="653" t="e">
        <f>H135+H141</f>
        <v>#DIV/0!</v>
      </c>
      <c r="J143" s="413"/>
      <c r="K143" s="80"/>
    </row>
    <row r="144" ht="15.75" thickTop="1"/>
    <row r="145" spans="1:8" ht="15.75">
      <c r="A145" s="606" t="s">
        <v>258</v>
      </c>
      <c r="B145" s="285"/>
      <c r="C145" s="90"/>
      <c r="E145" s="437"/>
      <c r="H145" s="26"/>
    </row>
    <row r="146" spans="1:8" ht="15.75">
      <c r="A146" s="589"/>
      <c r="B146" s="18"/>
      <c r="C146" s="2"/>
      <c r="E146" s="398"/>
      <c r="F146" s="11"/>
      <c r="G146" s="11"/>
      <c r="H146" s="577"/>
    </row>
    <row r="147" spans="1:9" ht="15.75">
      <c r="A147" s="18">
        <f>+A143+1</f>
        <v>74</v>
      </c>
      <c r="B147" s="90" t="s">
        <v>259</v>
      </c>
      <c r="C147" s="91"/>
      <c r="E147" s="40"/>
      <c r="F147" s="12" t="s">
        <v>33</v>
      </c>
      <c r="H147" s="80" t="e">
        <f>'2-OtherTaxes'!G39</f>
        <v>#DIV/0!</v>
      </c>
      <c r="I147" s="80"/>
    </row>
    <row r="148" spans="1:6" ht="15">
      <c r="A148" s="21"/>
      <c r="E148" s="18"/>
      <c r="F148" s="10"/>
    </row>
    <row r="149" spans="1:10" ht="16.5" thickBot="1">
      <c r="A149" s="18">
        <f>+A147+1</f>
        <v>75</v>
      </c>
      <c r="B149" s="5" t="s">
        <v>260</v>
      </c>
      <c r="C149" s="5"/>
      <c r="D149" s="603"/>
      <c r="E149" s="100"/>
      <c r="F149" s="86" t="str">
        <f>"(Line "&amp;A147&amp;")"</f>
        <v>(Line 74)</v>
      </c>
      <c r="G149" s="75"/>
      <c r="H149" s="650" t="e">
        <f>H147</f>
        <v>#DIV/0!</v>
      </c>
      <c r="J149" s="413"/>
    </row>
    <row r="150" ht="15.75" thickTop="1">
      <c r="A150" s="21"/>
    </row>
    <row r="151" spans="1:8" ht="15.75">
      <c r="A151" s="606" t="s">
        <v>261</v>
      </c>
      <c r="B151" s="285"/>
      <c r="C151" s="90"/>
      <c r="E151" s="36"/>
      <c r="H151" s="26"/>
    </row>
    <row r="152" spans="1:8" ht="15.75">
      <c r="A152" s="10"/>
      <c r="B152" s="18"/>
      <c r="C152" s="2"/>
      <c r="E152" s="398"/>
      <c r="F152" s="11"/>
      <c r="G152" s="11"/>
      <c r="H152" s="577"/>
    </row>
    <row r="153" spans="1:7" ht="15.75">
      <c r="A153" s="18"/>
      <c r="B153" s="28" t="s">
        <v>448</v>
      </c>
      <c r="D153" s="19"/>
      <c r="E153" s="126"/>
      <c r="G153" s="125"/>
    </row>
    <row r="154" spans="1:10" ht="15.75">
      <c r="A154" s="18">
        <f>+A149+1</f>
        <v>76</v>
      </c>
      <c r="B154" s="28"/>
      <c r="C154" s="285" t="s">
        <v>190</v>
      </c>
      <c r="D154" s="19"/>
      <c r="E154" s="126"/>
      <c r="F154" s="125" t="s">
        <v>354</v>
      </c>
      <c r="G154" s="125"/>
      <c r="H154" s="80">
        <f>'9-LTD'!P83</f>
        <v>0</v>
      </c>
      <c r="J154" s="41"/>
    </row>
    <row r="155" spans="1:8" ht="15">
      <c r="A155" s="18"/>
      <c r="B155" s="18"/>
      <c r="C155" s="131"/>
      <c r="F155" s="11"/>
      <c r="G155" s="131"/>
      <c r="H155" s="131"/>
    </row>
    <row r="156" spans="1:8" ht="15.75">
      <c r="A156" s="18">
        <f>A154+1</f>
        <v>77</v>
      </c>
      <c r="B156" s="87" t="s">
        <v>491</v>
      </c>
      <c r="E156" s="398"/>
      <c r="F156" s="131" t="s">
        <v>355</v>
      </c>
      <c r="G156" s="131"/>
      <c r="H156" s="351">
        <f>'8-PrefStock'!U15</f>
        <v>0</v>
      </c>
    </row>
    <row r="157" spans="1:8" ht="15">
      <c r="A157" s="18"/>
      <c r="B157" s="18"/>
      <c r="C157" s="281"/>
      <c r="E157" s="398"/>
      <c r="F157" s="131"/>
      <c r="G157" s="131"/>
      <c r="H157" s="131"/>
    </row>
    <row r="158" spans="1:8" ht="15.75">
      <c r="A158" s="18"/>
      <c r="B158" s="2" t="s">
        <v>441</v>
      </c>
      <c r="E158" s="398"/>
      <c r="F158" s="131"/>
      <c r="G158" s="131"/>
      <c r="H158" s="131"/>
    </row>
    <row r="159" spans="1:14" ht="15">
      <c r="A159" s="18">
        <f>+A156+1</f>
        <v>78</v>
      </c>
      <c r="B159" s="18"/>
      <c r="C159" s="131" t="s">
        <v>507</v>
      </c>
      <c r="D159" s="131"/>
      <c r="E159" s="40"/>
      <c r="F159" s="131" t="s">
        <v>34</v>
      </c>
      <c r="G159" s="131"/>
      <c r="H159" s="131">
        <f>'7-ComStock'!D20</f>
        <v>0</v>
      </c>
      <c r="J159" s="1099"/>
      <c r="K159" s="1099"/>
      <c r="L159" s="1099"/>
      <c r="M159" s="1099"/>
      <c r="N159" s="1099"/>
    </row>
    <row r="160" spans="1:8" ht="15">
      <c r="A160" s="18">
        <f>A159+1</f>
        <v>79</v>
      </c>
      <c r="B160" s="18"/>
      <c r="C160" s="131" t="s">
        <v>187</v>
      </c>
      <c r="D160" s="131"/>
      <c r="E160" s="398"/>
      <c r="F160" s="131" t="s">
        <v>35</v>
      </c>
      <c r="G160" s="131"/>
      <c r="H160" s="654">
        <f>'7-ComStock'!S20</f>
        <v>0</v>
      </c>
    </row>
    <row r="161" spans="1:8" ht="15">
      <c r="A161" s="18">
        <f>A160+1</f>
        <v>80</v>
      </c>
      <c r="B161" s="18"/>
      <c r="C161" s="131" t="s">
        <v>483</v>
      </c>
      <c r="D161" s="131"/>
      <c r="E161" s="398"/>
      <c r="F161" s="19" t="s">
        <v>36</v>
      </c>
      <c r="G161" s="131"/>
      <c r="H161" s="131">
        <f>'8-PrefStock'!U13</f>
        <v>0</v>
      </c>
    </row>
    <row r="162" spans="1:8" ht="15">
      <c r="A162" s="18">
        <f>+A161+1</f>
        <v>81</v>
      </c>
      <c r="B162" s="18"/>
      <c r="C162" s="399" t="s">
        <v>482</v>
      </c>
      <c r="D162" s="399" t="s">
        <v>454</v>
      </c>
      <c r="E162" s="410"/>
      <c r="F162" s="399" t="s">
        <v>37</v>
      </c>
      <c r="G162" s="399"/>
      <c r="H162" s="399">
        <f>'7-ComStock'!V20</f>
        <v>0</v>
      </c>
    </row>
    <row r="163" spans="1:8" ht="15.75">
      <c r="A163" s="18">
        <f>+A162+1</f>
        <v>82</v>
      </c>
      <c r="B163" s="18"/>
      <c r="C163" s="28" t="s">
        <v>441</v>
      </c>
      <c r="D163" s="125"/>
      <c r="E163" s="40"/>
      <c r="F163" s="11" t="str">
        <f>"(Line "&amp;A159&amp;" - "&amp;A160&amp;" - "&amp;A161&amp;" - "&amp;A162&amp;")"</f>
        <v>(Line 78 - 79 - 80 - 81)</v>
      </c>
      <c r="G163" s="607"/>
      <c r="H163" s="87">
        <f>H159-H160-H161-H162</f>
        <v>0</v>
      </c>
    </row>
    <row r="164" spans="1:8" ht="15">
      <c r="A164" s="18"/>
      <c r="B164" s="18"/>
      <c r="C164" s="281"/>
      <c r="E164" s="398"/>
      <c r="F164" s="131"/>
      <c r="G164" s="11"/>
      <c r="H164" s="131"/>
    </row>
    <row r="165" spans="1:8" ht="15.75">
      <c r="A165" s="18"/>
      <c r="B165" s="2" t="s">
        <v>484</v>
      </c>
      <c r="C165" s="19"/>
      <c r="D165" s="19"/>
      <c r="E165" s="126"/>
      <c r="F165" s="125"/>
      <c r="G165" s="19"/>
      <c r="H165" s="125"/>
    </row>
    <row r="166" spans="1:8" ht="15">
      <c r="A166" s="18">
        <f>A163+1</f>
        <v>83</v>
      </c>
      <c r="B166" s="18"/>
      <c r="C166" s="129" t="s">
        <v>608</v>
      </c>
      <c r="D166" s="19"/>
      <c r="E166" s="40"/>
      <c r="F166" s="11" t="s">
        <v>38</v>
      </c>
      <c r="G166" s="19"/>
      <c r="H166" s="125">
        <f>'6-WACC'!D12</f>
        <v>0</v>
      </c>
    </row>
    <row r="167" spans="1:8" ht="15">
      <c r="A167" s="18">
        <f>+A166+1</f>
        <v>84</v>
      </c>
      <c r="B167" s="18"/>
      <c r="C167" s="281" t="s">
        <v>459</v>
      </c>
      <c r="E167" s="18"/>
      <c r="F167" s="11" t="s">
        <v>39</v>
      </c>
      <c r="G167" s="11"/>
      <c r="H167" s="131">
        <f>'6-WACC'!D14</f>
        <v>0</v>
      </c>
    </row>
    <row r="168" spans="1:8" ht="15">
      <c r="A168" s="18">
        <f>+A167+1</f>
        <v>85</v>
      </c>
      <c r="B168" s="18"/>
      <c r="C168" s="281" t="s">
        <v>441</v>
      </c>
      <c r="F168" s="39" t="s">
        <v>40</v>
      </c>
      <c r="G168" s="11"/>
      <c r="H168" s="131">
        <f>'6-WACC'!D16</f>
        <v>0</v>
      </c>
    </row>
    <row r="169" spans="1:8" ht="15.75">
      <c r="A169" s="18">
        <f>+A168+1</f>
        <v>86</v>
      </c>
      <c r="B169" s="18"/>
      <c r="C169" s="4" t="s">
        <v>445</v>
      </c>
      <c r="D169" s="13"/>
      <c r="E169" s="37"/>
      <c r="F169" s="125" t="str">
        <f>"(Sum Lines "&amp;A166&amp;" to "&amp;A168&amp;")"</f>
        <v>(Sum Lines 83 to 85)</v>
      </c>
      <c r="G169" s="395"/>
      <c r="H169" s="55">
        <f>SUM(H166:H168)</f>
        <v>0</v>
      </c>
    </row>
    <row r="170" spans="1:8" ht="15">
      <c r="A170" s="18"/>
      <c r="B170" s="18"/>
      <c r="C170" s="281"/>
      <c r="G170" s="131"/>
      <c r="H170" s="398"/>
    </row>
    <row r="171" spans="1:8" ht="15">
      <c r="A171" s="18">
        <f>+A169+1</f>
        <v>87</v>
      </c>
      <c r="B171" s="18"/>
      <c r="C171" s="115" t="s">
        <v>152</v>
      </c>
      <c r="D171" s="129" t="s">
        <v>446</v>
      </c>
      <c r="E171" s="40"/>
      <c r="F171" s="11" t="s">
        <v>668</v>
      </c>
      <c r="G171" s="131"/>
      <c r="H171" s="411" t="e">
        <f>+'6-WACC'!G12</f>
        <v>#DIV/0!</v>
      </c>
    </row>
    <row r="172" spans="1:8" ht="15">
      <c r="A172" s="18">
        <f>+A171+1</f>
        <v>88</v>
      </c>
      <c r="B172" s="18"/>
      <c r="C172" s="115" t="s">
        <v>158</v>
      </c>
      <c r="D172" s="281" t="s">
        <v>459</v>
      </c>
      <c r="E172" s="40"/>
      <c r="F172" s="11" t="s">
        <v>666</v>
      </c>
      <c r="G172" s="131"/>
      <c r="H172" s="411" t="e">
        <f>H167/H169</f>
        <v>#DIV/0!</v>
      </c>
    </row>
    <row r="173" spans="1:8" ht="15">
      <c r="A173" s="18">
        <f>+A172+1</f>
        <v>89</v>
      </c>
      <c r="B173" s="18"/>
      <c r="C173" s="115" t="s">
        <v>153</v>
      </c>
      <c r="D173" s="281" t="s">
        <v>441</v>
      </c>
      <c r="E173" s="40"/>
      <c r="F173" s="11" t="s">
        <v>667</v>
      </c>
      <c r="G173" s="131"/>
      <c r="H173" s="411" t="e">
        <f>+'6-WACC'!G16</f>
        <v>#DIV/0!</v>
      </c>
    </row>
    <row r="174" spans="1:8" ht="15">
      <c r="A174" s="18"/>
      <c r="B174" s="18"/>
      <c r="C174" s="393"/>
      <c r="F174" s="131"/>
      <c r="G174" s="131"/>
      <c r="H174" s="398"/>
    </row>
    <row r="175" spans="1:8" ht="15">
      <c r="A175" s="18">
        <f>+A173+1</f>
        <v>90</v>
      </c>
      <c r="B175" s="18"/>
      <c r="C175" s="393" t="s">
        <v>154</v>
      </c>
      <c r="D175" s="129" t="s">
        <v>446</v>
      </c>
      <c r="F175" s="125" t="s">
        <v>356</v>
      </c>
      <c r="G175" s="131"/>
      <c r="H175" s="412" t="e">
        <f>'6-WACC'!I12</f>
        <v>#DIV/0!</v>
      </c>
    </row>
    <row r="176" spans="1:8" ht="15">
      <c r="A176" s="18">
        <f>+A175+1</f>
        <v>91</v>
      </c>
      <c r="B176" s="18"/>
      <c r="C176" s="393" t="s">
        <v>159</v>
      </c>
      <c r="D176" s="281" t="s">
        <v>459</v>
      </c>
      <c r="F176" s="125" t="s">
        <v>357</v>
      </c>
      <c r="G176" s="131"/>
      <c r="H176" s="412">
        <f>'6-WACC'!I14</f>
        <v>0</v>
      </c>
    </row>
    <row r="177" spans="1:8" ht="15">
      <c r="A177" s="18">
        <f>+A176+1</f>
        <v>92</v>
      </c>
      <c r="B177" s="18"/>
      <c r="C177" s="393" t="s">
        <v>155</v>
      </c>
      <c r="D177" s="281" t="s">
        <v>441</v>
      </c>
      <c r="E177" s="40"/>
      <c r="F177" s="125" t="s">
        <v>636</v>
      </c>
      <c r="G177" s="131"/>
      <c r="H177" s="412">
        <f>+'6-WACC'!I16</f>
        <v>0.1015</v>
      </c>
    </row>
    <row r="178" spans="1:8" ht="15">
      <c r="A178" s="18"/>
      <c r="B178" s="18"/>
      <c r="C178" s="393"/>
      <c r="F178" s="131"/>
      <c r="G178" s="131"/>
      <c r="H178" s="11"/>
    </row>
    <row r="179" spans="1:8" ht="15">
      <c r="A179" s="18">
        <f>+A177+1</f>
        <v>93</v>
      </c>
      <c r="B179" s="18"/>
      <c r="C179" s="115" t="s">
        <v>156</v>
      </c>
      <c r="D179" s="129" t="s">
        <v>447</v>
      </c>
      <c r="F179" s="125" t="str">
        <f>"(Line "&amp;A171&amp;" * Line "&amp;A175&amp;")"</f>
        <v>(Line 87 * Line 90)</v>
      </c>
      <c r="G179" s="608"/>
      <c r="H179" s="412" t="e">
        <f>H171*H175</f>
        <v>#DIV/0!</v>
      </c>
    </row>
    <row r="180" spans="1:8" ht="15">
      <c r="A180" s="18">
        <f>+A179+1</f>
        <v>94</v>
      </c>
      <c r="B180" s="18"/>
      <c r="C180" s="115" t="s">
        <v>373</v>
      </c>
      <c r="D180" s="281" t="s">
        <v>459</v>
      </c>
      <c r="F180" s="125" t="str">
        <f>"(Line "&amp;A172&amp;" * Line "&amp;A176&amp;")"</f>
        <v>(Line 88 * Line 91)</v>
      </c>
      <c r="G180" s="24"/>
      <c r="H180" s="412" t="e">
        <f>H172*H176</f>
        <v>#DIV/0!</v>
      </c>
    </row>
    <row r="181" spans="1:8" ht="15">
      <c r="A181" s="18">
        <f>+A180+1</f>
        <v>95</v>
      </c>
      <c r="B181" s="35"/>
      <c r="C181" s="32" t="s">
        <v>157</v>
      </c>
      <c r="D181" s="350" t="s">
        <v>441</v>
      </c>
      <c r="E181" s="57"/>
      <c r="F181" s="399" t="str">
        <f>"(Line "&amp;A173&amp;" * Line "&amp;A177&amp;")"</f>
        <v>(Line 89 * Line 92)</v>
      </c>
      <c r="G181" s="408"/>
      <c r="H181" s="655" t="e">
        <f>H173*H177</f>
        <v>#DIV/0!</v>
      </c>
    </row>
    <row r="182" spans="1:11" s="41" customFormat="1" ht="15.75">
      <c r="A182" s="18">
        <f>+A181+1</f>
        <v>96</v>
      </c>
      <c r="B182" s="7" t="s">
        <v>160</v>
      </c>
      <c r="C182" s="7"/>
      <c r="D182" s="391"/>
      <c r="E182" s="437"/>
      <c r="F182" s="125" t="str">
        <f>"(Sum Lines "&amp;A179&amp;" to "&amp;A181&amp;")"</f>
        <v>(Sum Lines 93 to 95)</v>
      </c>
      <c r="G182" s="609"/>
      <c r="H182" s="656" t="e">
        <f>SUM(H179:H181)</f>
        <v>#DIV/0!</v>
      </c>
      <c r="J182" s="80"/>
      <c r="K182" s="80"/>
    </row>
    <row r="183" spans="1:11" s="41" customFormat="1" ht="15.75">
      <c r="A183" s="6"/>
      <c r="B183" s="6"/>
      <c r="C183" s="7"/>
      <c r="D183" s="391"/>
      <c r="E183" s="437"/>
      <c r="F183" s="28"/>
      <c r="G183" s="609"/>
      <c r="H183" s="610"/>
      <c r="K183" s="80"/>
    </row>
    <row r="184" spans="1:10" ht="16.5" thickBot="1">
      <c r="A184" s="18">
        <f>+A182+1</f>
        <v>97</v>
      </c>
      <c r="B184" s="611" t="s">
        <v>489</v>
      </c>
      <c r="C184" s="280"/>
      <c r="D184" s="603"/>
      <c r="E184" s="612"/>
      <c r="F184" s="86" t="str">
        <f>"(Line "&amp;A97&amp;" * Line "&amp;A182&amp;")"</f>
        <v>(Line 48 * Line 96)</v>
      </c>
      <c r="G184" s="613"/>
      <c r="H184" s="86" t="e">
        <f>H97*H182</f>
        <v>#DIV/0!</v>
      </c>
      <c r="J184" s="413"/>
    </row>
    <row r="185" spans="1:10" ht="16.5" thickTop="1">
      <c r="A185" s="18"/>
      <c r="B185" s="614"/>
      <c r="C185" s="25"/>
      <c r="D185" s="391"/>
      <c r="E185" s="440"/>
      <c r="F185" s="28"/>
      <c r="G185" s="615"/>
      <c r="H185" s="28"/>
      <c r="J185" s="413"/>
    </row>
    <row r="186" spans="1:10" ht="15.75">
      <c r="A186" s="18"/>
      <c r="B186" s="614"/>
      <c r="C186" s="25"/>
      <c r="D186" s="391"/>
      <c r="E186" s="440"/>
      <c r="F186" s="28"/>
      <c r="G186" s="615"/>
      <c r="H186" s="28"/>
      <c r="J186" s="413"/>
    </row>
    <row r="187" spans="1:10" ht="15.75">
      <c r="A187" s="18"/>
      <c r="B187" s="614"/>
      <c r="C187" s="25"/>
      <c r="D187" s="391"/>
      <c r="E187" s="440"/>
      <c r="F187" s="28"/>
      <c r="G187" s="615"/>
      <c r="H187" s="28"/>
      <c r="J187" s="413"/>
    </row>
    <row r="188" spans="1:10" ht="15.75">
      <c r="A188" s="18"/>
      <c r="B188" s="614"/>
      <c r="C188" s="25"/>
      <c r="D188" s="391"/>
      <c r="E188" s="440"/>
      <c r="F188" s="28"/>
      <c r="G188" s="615"/>
      <c r="H188" s="28"/>
      <c r="J188" s="413"/>
    </row>
    <row r="189" spans="1:10" ht="15.75">
      <c r="A189" s="18"/>
      <c r="B189" s="614"/>
      <c r="C189" s="25"/>
      <c r="D189" s="391"/>
      <c r="E189" s="440"/>
      <c r="F189" s="28"/>
      <c r="G189" s="615"/>
      <c r="H189" s="28"/>
      <c r="J189" s="413"/>
    </row>
    <row r="190" spans="1:10" ht="15.75">
      <c r="A190" s="18"/>
      <c r="B190" s="614"/>
      <c r="C190" s="25"/>
      <c r="D190" s="391"/>
      <c r="E190" s="440"/>
      <c r="F190" s="28"/>
      <c r="G190" s="615"/>
      <c r="H190" s="28"/>
      <c r="J190" s="413"/>
    </row>
    <row r="191" spans="1:10" ht="15.75">
      <c r="A191" s="18"/>
      <c r="B191" s="614"/>
      <c r="C191" s="25"/>
      <c r="D191" s="391"/>
      <c r="E191" s="440"/>
      <c r="F191" s="28"/>
      <c r="G191" s="615"/>
      <c r="H191" s="28"/>
      <c r="J191" s="413"/>
    </row>
    <row r="192" spans="1:10" ht="15.75">
      <c r="A192" s="18"/>
      <c r="B192" s="614"/>
      <c r="C192" s="25"/>
      <c r="D192" s="391"/>
      <c r="E192" s="440"/>
      <c r="F192" s="28"/>
      <c r="G192" s="615"/>
      <c r="H192" s="28"/>
      <c r="J192" s="413"/>
    </row>
    <row r="193" spans="1:10" ht="15.75">
      <c r="A193" s="18"/>
      <c r="B193" s="614"/>
      <c r="C193" s="25"/>
      <c r="D193" s="391"/>
      <c r="E193" s="440"/>
      <c r="F193" s="28"/>
      <c r="G193" s="615"/>
      <c r="H193" s="28"/>
      <c r="J193" s="413"/>
    </row>
    <row r="194" spans="1:10" ht="15.75">
      <c r="A194" s="18"/>
      <c r="B194" s="614"/>
      <c r="C194" s="25"/>
      <c r="D194" s="391"/>
      <c r="E194" s="440"/>
      <c r="F194" s="28"/>
      <c r="G194" s="615"/>
      <c r="H194" s="28"/>
      <c r="J194" s="413"/>
    </row>
    <row r="195" spans="1:10" ht="15.75">
      <c r="A195" s="18"/>
      <c r="B195" s="614"/>
      <c r="C195" s="25"/>
      <c r="D195" s="391"/>
      <c r="E195" s="440"/>
      <c r="F195" s="28"/>
      <c r="G195" s="615"/>
      <c r="H195" s="28"/>
      <c r="J195" s="413"/>
    </row>
    <row r="196" spans="1:10" ht="15.75">
      <c r="A196" s="18"/>
      <c r="B196" s="614"/>
      <c r="C196" s="25"/>
      <c r="D196" s="391"/>
      <c r="E196" s="440"/>
      <c r="F196" s="28"/>
      <c r="G196" s="615"/>
      <c r="H196" s="28"/>
      <c r="J196" s="413"/>
    </row>
    <row r="197" spans="1:10" ht="15.75">
      <c r="A197" s="18"/>
      <c r="B197" s="614"/>
      <c r="C197" s="25"/>
      <c r="D197" s="391"/>
      <c r="E197" s="440"/>
      <c r="F197" s="28"/>
      <c r="G197" s="615"/>
      <c r="H197" s="28"/>
      <c r="J197" s="413"/>
    </row>
    <row r="198" spans="1:10" ht="15.75">
      <c r="A198" s="18"/>
      <c r="B198" s="614"/>
      <c r="C198" s="25"/>
      <c r="D198" s="391"/>
      <c r="E198" s="440"/>
      <c r="F198" s="28"/>
      <c r="G198" s="615"/>
      <c r="H198" s="28"/>
      <c r="J198" s="413"/>
    </row>
    <row r="199" spans="1:10" ht="15.75">
      <c r="A199" s="18"/>
      <c r="B199" s="614"/>
      <c r="C199" s="25"/>
      <c r="D199" s="50"/>
      <c r="F199" s="28"/>
      <c r="G199" s="615"/>
      <c r="H199" s="28"/>
      <c r="J199" s="413"/>
    </row>
    <row r="200" spans="1:10" ht="15.75">
      <c r="A200" s="18"/>
      <c r="B200" s="614"/>
      <c r="C200" s="25"/>
      <c r="D200" s="50" t="s">
        <v>519</v>
      </c>
      <c r="F200" s="28"/>
      <c r="G200" s="615"/>
      <c r="H200" s="28"/>
      <c r="J200" s="413"/>
    </row>
    <row r="201" spans="1:8" ht="15">
      <c r="A201" s="18"/>
      <c r="B201" s="18"/>
      <c r="C201" s="281"/>
      <c r="D201" s="24" t="s">
        <v>46</v>
      </c>
      <c r="E201" s="21" t="s">
        <v>454</v>
      </c>
      <c r="F201" s="131"/>
      <c r="G201" s="131"/>
      <c r="H201" s="616"/>
    </row>
    <row r="202" spans="1:8" ht="20.25">
      <c r="A202" s="1102" t="s">
        <v>747</v>
      </c>
      <c r="B202" s="1103"/>
      <c r="C202" s="1103"/>
      <c r="D202" s="1103"/>
      <c r="E202" s="1103"/>
      <c r="F202" s="1103"/>
      <c r="G202" s="1103"/>
      <c r="H202" s="1103"/>
    </row>
    <row r="203" spans="1:8" ht="20.25">
      <c r="A203" s="1104" t="str">
        <f>$A$2</f>
        <v>(For Rate Year Beginning April 1, 20xx, Based on December 31, 20xx Data)</v>
      </c>
      <c r="B203" s="1104"/>
      <c r="C203" s="1104"/>
      <c r="D203" s="1104"/>
      <c r="E203" s="1104"/>
      <c r="F203" s="1104"/>
      <c r="G203" s="1104"/>
      <c r="H203" s="1104"/>
    </row>
    <row r="204" spans="1:8" ht="15">
      <c r="A204" s="18"/>
      <c r="B204" s="18"/>
      <c r="C204" s="281"/>
      <c r="F204" s="131"/>
      <c r="G204" s="131"/>
      <c r="H204" s="616"/>
    </row>
    <row r="205" spans="1:8" ht="15.75">
      <c r="A205" s="600" t="s">
        <v>419</v>
      </c>
      <c r="B205" s="601"/>
      <c r="C205" s="90"/>
      <c r="E205" s="437"/>
      <c r="H205" s="26"/>
    </row>
    <row r="206" spans="1:8" ht="15.75">
      <c r="A206" s="10"/>
      <c r="B206" s="18"/>
      <c r="C206" s="2"/>
      <c r="E206" s="398"/>
      <c r="F206" s="11"/>
      <c r="G206" s="11"/>
      <c r="H206" s="577"/>
    </row>
    <row r="207" spans="1:8" ht="15.75">
      <c r="A207" s="18" t="s">
        <v>454</v>
      </c>
      <c r="B207" s="614" t="s">
        <v>490</v>
      </c>
      <c r="E207" s="398"/>
      <c r="F207" s="131"/>
      <c r="G207" s="617"/>
      <c r="H207" s="11"/>
    </row>
    <row r="208" spans="1:8" ht="15">
      <c r="A208" s="18">
        <f>+A184+1</f>
        <v>98</v>
      </c>
      <c r="B208" s="18"/>
      <c r="C208" s="11" t="s">
        <v>488</v>
      </c>
      <c r="E208" s="40" t="str">
        <f>"(Note "&amp;B$271&amp;")"</f>
        <v>(Note G)</v>
      </c>
      <c r="F208" s="11" t="s">
        <v>1478</v>
      </c>
      <c r="G208" s="3"/>
      <c r="H208" s="413">
        <f>+Inputs!D328</f>
        <v>0</v>
      </c>
    </row>
    <row r="209" spans="1:8" ht="15">
      <c r="A209" s="18">
        <f>+A208+1</f>
        <v>99</v>
      </c>
      <c r="B209" s="18"/>
      <c r="C209" s="414" t="s">
        <v>487</v>
      </c>
      <c r="D209" s="618"/>
      <c r="E209" s="40" t="str">
        <f>"(Note "&amp;B$271&amp;")"</f>
        <v>(Note G)</v>
      </c>
      <c r="F209" s="11" t="s">
        <v>1479</v>
      </c>
      <c r="G209" s="3"/>
      <c r="H209" s="413">
        <f>+Inputs!D329</f>
        <v>0</v>
      </c>
    </row>
    <row r="210" spans="1:8" ht="15">
      <c r="A210" s="18">
        <f>+A209+1</f>
        <v>100</v>
      </c>
      <c r="B210" s="18"/>
      <c r="C210" s="414" t="s">
        <v>143</v>
      </c>
      <c r="D210" s="3" t="s">
        <v>195</v>
      </c>
      <c r="E210" s="40" t="str">
        <f>"(Note "&amp;B$271&amp;")"</f>
        <v>(Note G)</v>
      </c>
      <c r="F210" s="11" t="s">
        <v>1480</v>
      </c>
      <c r="G210" s="3"/>
      <c r="H210" s="413">
        <f>+Inputs!D330</f>
        <v>0</v>
      </c>
    </row>
    <row r="211" spans="1:8" ht="15">
      <c r="A211" s="18">
        <f>+A210+1</f>
        <v>101</v>
      </c>
      <c r="B211" s="18"/>
      <c r="C211" s="414" t="s">
        <v>146</v>
      </c>
      <c r="D211" s="415" t="s">
        <v>196</v>
      </c>
      <c r="F211" s="11"/>
      <c r="G211" s="3"/>
      <c r="H211" s="416">
        <f>1-(((1-H209)*(1-H208))/(1-H209*H208*H210))</f>
        <v>0</v>
      </c>
    </row>
    <row r="212" spans="1:11" s="45" customFormat="1" ht="15">
      <c r="A212" s="21">
        <f>A211+1</f>
        <v>102</v>
      </c>
      <c r="C212" s="414" t="s">
        <v>508</v>
      </c>
      <c r="D212" s="45" t="s">
        <v>358</v>
      </c>
      <c r="H212" s="413">
        <f>H211/(1-H211)</f>
        <v>0</v>
      </c>
      <c r="K212" s="619"/>
    </row>
    <row r="213" spans="1:8" ht="15">
      <c r="A213" s="18"/>
      <c r="B213" s="18"/>
      <c r="E213" s="586"/>
      <c r="F213" s="418"/>
      <c r="G213" s="617"/>
      <c r="H213" s="416"/>
    </row>
    <row r="214" spans="1:8" ht="15.75">
      <c r="A214" s="18"/>
      <c r="B214" s="614" t="s">
        <v>485</v>
      </c>
      <c r="C214" s="129"/>
      <c r="D214" s="19"/>
      <c r="F214" s="417"/>
      <c r="G214" s="620"/>
      <c r="H214" s="587"/>
    </row>
    <row r="215" spans="1:8" ht="15">
      <c r="A215" s="18">
        <f>A212+1</f>
        <v>103</v>
      </c>
      <c r="B215" s="18"/>
      <c r="C215" s="129" t="s">
        <v>486</v>
      </c>
      <c r="D215" s="19"/>
      <c r="E215" s="40"/>
      <c r="F215" s="125" t="s">
        <v>41</v>
      </c>
      <c r="G215" s="620"/>
      <c r="H215" s="125" t="e">
        <f>'5-CostSupport'!J30</f>
        <v>#DIV/0!</v>
      </c>
    </row>
    <row r="216" spans="1:8" ht="15">
      <c r="A216" s="18"/>
      <c r="B216" s="18"/>
      <c r="C216" s="129"/>
      <c r="D216" s="19"/>
      <c r="E216" s="40"/>
      <c r="F216" s="125"/>
      <c r="G216" s="620"/>
      <c r="H216" s="125"/>
    </row>
    <row r="217" spans="1:8" ht="15.75">
      <c r="A217" s="919"/>
      <c r="B217" s="1107" t="s">
        <v>1032</v>
      </c>
      <c r="C217" s="1107"/>
      <c r="D217" s="15"/>
      <c r="E217" s="40"/>
      <c r="F217" s="125"/>
      <c r="G217" s="921"/>
      <c r="H217" s="125"/>
    </row>
    <row r="218" spans="1:8" ht="15.75">
      <c r="A218" s="922" t="s">
        <v>959</v>
      </c>
      <c r="B218" s="920"/>
      <c r="C218" s="919" t="s">
        <v>960</v>
      </c>
      <c r="D218" s="15"/>
      <c r="E218" s="40"/>
      <c r="F218" s="11" t="s">
        <v>1048</v>
      </c>
      <c r="G218" s="921"/>
      <c r="H218" s="316" t="e">
        <f>-'1.6-ITAAM Summary'!K28</f>
        <v>#DIV/0!</v>
      </c>
    </row>
    <row r="219" spans="1:8" ht="15">
      <c r="A219" s="922" t="s">
        <v>961</v>
      </c>
      <c r="B219" s="922"/>
      <c r="C219" s="350" t="s">
        <v>962</v>
      </c>
      <c r="D219" s="923"/>
      <c r="E219" s="57"/>
      <c r="F219" s="39" t="s">
        <v>1049</v>
      </c>
      <c r="G219" s="924"/>
      <c r="H219" s="317" t="e">
        <f>-'1.6-ITAAM Summary'!K50</f>
        <v>#DIV/0!</v>
      </c>
    </row>
    <row r="220" spans="1:8" ht="15">
      <c r="A220" s="922" t="s">
        <v>963</v>
      </c>
      <c r="B220" s="922"/>
      <c r="C220" s="129" t="s">
        <v>505</v>
      </c>
      <c r="D220" s="15"/>
      <c r="E220" s="40"/>
      <c r="F220" s="125"/>
      <c r="G220" s="921"/>
      <c r="H220" s="316" t="e">
        <f>SUM(H218:H219)</f>
        <v>#DIV/0!</v>
      </c>
    </row>
    <row r="221" spans="1:8" ht="15">
      <c r="A221" s="922" t="s">
        <v>964</v>
      </c>
      <c r="B221" s="922"/>
      <c r="C221" s="350" t="s">
        <v>965</v>
      </c>
      <c r="D221" s="923"/>
      <c r="E221" s="57"/>
      <c r="F221" s="399" t="s">
        <v>980</v>
      </c>
      <c r="G221" s="924"/>
      <c r="H221" s="655">
        <f>H212+1</f>
        <v>1</v>
      </c>
    </row>
    <row r="222" spans="1:8" ht="15">
      <c r="A222" s="922" t="s">
        <v>966</v>
      </c>
      <c r="B222" s="922"/>
      <c r="C222" s="129" t="s">
        <v>1033</v>
      </c>
      <c r="D222" s="15"/>
      <c r="E222" s="40"/>
      <c r="F222" s="125" t="s">
        <v>967</v>
      </c>
      <c r="G222" s="921"/>
      <c r="H222" s="316" t="e">
        <f>H220*(H221)</f>
        <v>#DIV/0!</v>
      </c>
    </row>
    <row r="223" spans="1:8" ht="15">
      <c r="A223" s="18"/>
      <c r="B223" s="18"/>
      <c r="C223" s="129"/>
      <c r="D223" s="19"/>
      <c r="E223" s="40"/>
      <c r="F223" s="125"/>
      <c r="G223" s="620"/>
      <c r="H223" s="125"/>
    </row>
    <row r="224" spans="1:8" ht="15.75">
      <c r="A224" s="18">
        <f>+A215+1</f>
        <v>104</v>
      </c>
      <c r="B224" s="18"/>
      <c r="C224" s="60" t="s">
        <v>417</v>
      </c>
      <c r="D224" s="23" t="s">
        <v>2</v>
      </c>
      <c r="E224" s="40"/>
      <c r="F224" s="125" t="s">
        <v>359</v>
      </c>
      <c r="G224" s="621"/>
      <c r="H224" s="598" t="e">
        <f>H215*(1/(1-H211))</f>
        <v>#DIV/0!</v>
      </c>
    </row>
    <row r="225" spans="1:10" ht="15.75">
      <c r="A225" s="18"/>
      <c r="B225" s="18"/>
      <c r="E225" s="586"/>
      <c r="F225" s="418"/>
      <c r="G225" s="617"/>
      <c r="H225" s="419"/>
      <c r="J225" s="25"/>
    </row>
    <row r="226" spans="1:10" ht="15.75">
      <c r="A226" s="18">
        <f>+A224+1</f>
        <v>105</v>
      </c>
      <c r="B226" s="41" t="s">
        <v>502</v>
      </c>
      <c r="C226" s="12"/>
      <c r="D226" s="11" t="s">
        <v>3</v>
      </c>
      <c r="E226" s="398"/>
      <c r="F226" s="125" t="s">
        <v>1541</v>
      </c>
      <c r="G226" s="11"/>
      <c r="H226" s="56" t="e">
        <f>((H212*H184*(1-(H179/H182))))</f>
        <v>#DIV/0!</v>
      </c>
      <c r="J226" s="587"/>
    </row>
    <row r="227" spans="1:10" ht="15.75">
      <c r="A227" s="18"/>
      <c r="B227" s="18"/>
      <c r="C227" s="115"/>
      <c r="D227" s="19"/>
      <c r="E227" s="38"/>
      <c r="F227" s="50"/>
      <c r="G227" s="621"/>
      <c r="H227" s="50"/>
      <c r="J227" s="25"/>
    </row>
    <row r="228" spans="1:10" ht="16.5" thickBot="1">
      <c r="A228" s="18">
        <f>+A226+1</f>
        <v>106</v>
      </c>
      <c r="B228" s="611" t="s">
        <v>437</v>
      </c>
      <c r="C228" s="611"/>
      <c r="D228" s="603"/>
      <c r="E228" s="100"/>
      <c r="F228" s="1014" t="s">
        <v>1540</v>
      </c>
      <c r="G228" s="925"/>
      <c r="H228" s="926" t="e">
        <f>H226-H224-H222</f>
        <v>#DIV/0!</v>
      </c>
      <c r="J228" s="454"/>
    </row>
    <row r="229" spans="1:10" ht="16.5" thickTop="1">
      <c r="A229" s="18"/>
      <c r="B229" s="18"/>
      <c r="C229" s="418"/>
      <c r="F229" s="405"/>
      <c r="G229" s="622"/>
      <c r="H229" s="454"/>
      <c r="J229" s="25"/>
    </row>
    <row r="230" spans="1:10" ht="15.75">
      <c r="A230" s="600" t="s">
        <v>257</v>
      </c>
      <c r="B230" s="601"/>
      <c r="C230" s="90"/>
      <c r="E230" s="36"/>
      <c r="H230" s="26"/>
      <c r="J230" s="25"/>
    </row>
    <row r="231" spans="1:10" ht="15">
      <c r="A231" s="21"/>
      <c r="B231" s="12"/>
      <c r="C231" s="12"/>
      <c r="D231" s="12"/>
      <c r="J231" s="25"/>
    </row>
    <row r="232" spans="1:4" ht="15.75">
      <c r="A232" s="21"/>
      <c r="B232" s="41" t="s">
        <v>438</v>
      </c>
      <c r="C232" s="25"/>
      <c r="D232" s="25"/>
    </row>
    <row r="233" spans="1:8" ht="15">
      <c r="A233" s="21">
        <f>+A228+1</f>
        <v>107</v>
      </c>
      <c r="B233" s="12"/>
      <c r="C233" s="25" t="s">
        <v>439</v>
      </c>
      <c r="D233" s="25"/>
      <c r="F233" s="125" t="s">
        <v>1542</v>
      </c>
      <c r="H233" s="578" t="e">
        <f>H66</f>
        <v>#DIV/0!</v>
      </c>
    </row>
    <row r="234" spans="1:8" ht="15">
      <c r="A234" s="18">
        <f>+A233+1</f>
        <v>108</v>
      </c>
      <c r="B234" s="12"/>
      <c r="C234" s="25" t="s">
        <v>189</v>
      </c>
      <c r="D234" s="25"/>
      <c r="F234" s="399" t="s">
        <v>1543</v>
      </c>
      <c r="H234" s="79" t="e">
        <f>H95</f>
        <v>#DIV/0!</v>
      </c>
    </row>
    <row r="235" spans="1:8" ht="15.75">
      <c r="A235" s="18">
        <f>+A234+1</f>
        <v>109</v>
      </c>
      <c r="B235" s="18"/>
      <c r="C235" s="14" t="s">
        <v>501</v>
      </c>
      <c r="D235" s="29"/>
      <c r="E235" s="623"/>
      <c r="F235" s="125" t="s">
        <v>1544</v>
      </c>
      <c r="G235" s="29"/>
      <c r="H235" s="657" t="e">
        <f>SUM(H233:H234)</f>
        <v>#DIV/0!</v>
      </c>
    </row>
    <row r="236" spans="1:8" ht="15">
      <c r="A236" s="18"/>
      <c r="B236" s="18"/>
      <c r="C236" s="129"/>
      <c r="D236" s="19"/>
      <c r="E236" s="398"/>
      <c r="F236" s="11"/>
      <c r="G236" s="11"/>
      <c r="H236" s="578"/>
    </row>
    <row r="237" spans="1:10" ht="15">
      <c r="A237" s="18">
        <f>+A235+1</f>
        <v>110</v>
      </c>
      <c r="C237" s="129" t="s">
        <v>496</v>
      </c>
      <c r="D237" s="19"/>
      <c r="F237" s="125" t="s">
        <v>1545</v>
      </c>
      <c r="H237" s="578" t="e">
        <f>H130</f>
        <v>#DIV/0!</v>
      </c>
      <c r="J237" s="413"/>
    </row>
    <row r="238" spans="1:10" ht="15">
      <c r="A238" s="18">
        <f>+A237+1</f>
        <v>111</v>
      </c>
      <c r="C238" s="115" t="s">
        <v>493</v>
      </c>
      <c r="D238" s="19"/>
      <c r="F238" s="125" t="s">
        <v>1546</v>
      </c>
      <c r="H238" s="578" t="e">
        <f>H143</f>
        <v>#DIV/0!</v>
      </c>
      <c r="J238" s="413"/>
    </row>
    <row r="239" spans="1:10" ht="15">
      <c r="A239" s="18">
        <f>+A238+1</f>
        <v>112</v>
      </c>
      <c r="B239" s="18"/>
      <c r="C239" s="129" t="s">
        <v>440</v>
      </c>
      <c r="D239" s="19"/>
      <c r="E239" s="398"/>
      <c r="F239" s="125" t="s">
        <v>1547</v>
      </c>
      <c r="G239" s="11"/>
      <c r="H239" s="578" t="e">
        <f>H149</f>
        <v>#DIV/0!</v>
      </c>
      <c r="J239" s="624"/>
    </row>
    <row r="240" spans="1:10" ht="15">
      <c r="A240" s="18">
        <f>+A239+1</f>
        <v>113</v>
      </c>
      <c r="B240" s="18"/>
      <c r="C240" s="625" t="s">
        <v>511</v>
      </c>
      <c r="D240" s="19"/>
      <c r="E240" s="398"/>
      <c r="F240" s="125" t="s">
        <v>1548</v>
      </c>
      <c r="G240" s="11"/>
      <c r="H240" s="578" t="e">
        <f>H184</f>
        <v>#DIV/0!</v>
      </c>
      <c r="J240" s="624"/>
    </row>
    <row r="241" spans="1:10" ht="15">
      <c r="A241" s="18">
        <f>+A240+1</f>
        <v>114</v>
      </c>
      <c r="B241" s="18"/>
      <c r="C241" s="625" t="s">
        <v>512</v>
      </c>
      <c r="D241" s="19"/>
      <c r="E241" s="398"/>
      <c r="F241" s="125" t="s">
        <v>1549</v>
      </c>
      <c r="G241" s="11"/>
      <c r="H241" s="578" t="e">
        <f>H228</f>
        <v>#DIV/0!</v>
      </c>
      <c r="J241" s="624"/>
    </row>
    <row r="242" spans="1:10" ht="15.75" thickBot="1">
      <c r="A242" s="18"/>
      <c r="B242" s="18"/>
      <c r="C242" s="625"/>
      <c r="D242" s="19"/>
      <c r="E242" s="398"/>
      <c r="F242" s="11"/>
      <c r="G242" s="11"/>
      <c r="H242" s="578"/>
      <c r="J242" s="25"/>
    </row>
    <row r="243" spans="1:11" ht="18.75" thickBot="1">
      <c r="A243" s="626">
        <f>+A241+1</f>
        <v>115</v>
      </c>
      <c r="B243" s="627"/>
      <c r="C243" s="101" t="s">
        <v>142</v>
      </c>
      <c r="D243" s="420"/>
      <c r="E243" s="628"/>
      <c r="F243" s="88" t="s">
        <v>1550</v>
      </c>
      <c r="G243" s="629"/>
      <c r="H243" s="658" t="e">
        <f>SUM(H237:H241)</f>
        <v>#DIV/0!</v>
      </c>
      <c r="J243" s="630"/>
      <c r="K243" s="80"/>
    </row>
    <row r="244" spans="1:11" ht="18">
      <c r="A244" s="631"/>
      <c r="B244" s="296"/>
      <c r="C244" s="102"/>
      <c r="D244" s="421"/>
      <c r="E244" s="423"/>
      <c r="F244" s="28"/>
      <c r="G244" s="298"/>
      <c r="H244" s="630"/>
      <c r="J244" s="40"/>
      <c r="K244" s="632"/>
    </row>
    <row r="245" spans="1:10" ht="18">
      <c r="A245" s="631"/>
      <c r="B245" s="60" t="s">
        <v>463</v>
      </c>
      <c r="C245" s="102"/>
      <c r="D245" s="421"/>
      <c r="E245" s="423"/>
      <c r="F245" s="28"/>
      <c r="G245" s="298"/>
      <c r="H245" s="630"/>
      <c r="J245" s="25"/>
    </row>
    <row r="246" spans="1:10" ht="18">
      <c r="A246" s="38">
        <f>+A243+1</f>
        <v>116</v>
      </c>
      <c r="B246" s="38"/>
      <c r="C246" s="129" t="str">
        <f>+C42</f>
        <v>Transmission Plant In Service under SPP tariff</v>
      </c>
      <c r="D246" s="421"/>
      <c r="E246" s="423"/>
      <c r="F246" s="125" t="s">
        <v>1477</v>
      </c>
      <c r="G246" s="298"/>
      <c r="H246" s="659">
        <f>H42</f>
        <v>0</v>
      </c>
      <c r="J246" s="25"/>
    </row>
    <row r="247" spans="1:8" ht="18">
      <c r="A247" s="38">
        <f>+A246+1</f>
        <v>117</v>
      </c>
      <c r="B247" s="38"/>
      <c r="C247" s="350" t="s">
        <v>204</v>
      </c>
      <c r="D247" s="39" t="s">
        <v>454</v>
      </c>
      <c r="E247" s="57" t="str">
        <f>"(Note "&amp;B$273&amp;")"</f>
        <v>(Note H)</v>
      </c>
      <c r="F247" s="399" t="s">
        <v>42</v>
      </c>
      <c r="G247" s="633"/>
      <c r="H247" s="422">
        <f>'5-CostSupport'!G37</f>
        <v>0</v>
      </c>
    </row>
    <row r="248" spans="1:8" ht="18">
      <c r="A248" s="38">
        <f>+A247+1</f>
        <v>118</v>
      </c>
      <c r="B248" s="38"/>
      <c r="C248" s="129" t="s">
        <v>464</v>
      </c>
      <c r="D248" s="421"/>
      <c r="E248" s="423"/>
      <c r="F248" s="125" t="str">
        <f>"(Line "&amp;A246&amp;" - Line "&amp;A247&amp;")"</f>
        <v>(Line 116 - Line 117)</v>
      </c>
      <c r="G248" s="298"/>
      <c r="H248" s="659">
        <f>H246-H247</f>
        <v>0</v>
      </c>
    </row>
    <row r="249" spans="1:8" ht="18">
      <c r="A249" s="38">
        <f>+A248+1</f>
        <v>119</v>
      </c>
      <c r="B249" s="38"/>
      <c r="C249" s="129" t="s">
        <v>465</v>
      </c>
      <c r="D249" s="421"/>
      <c r="E249" s="423"/>
      <c r="F249" s="125" t="str">
        <f>"(Line "&amp;A248&amp;" / Line "&amp;A246&amp;")"</f>
        <v>(Line 118 / Line 116)</v>
      </c>
      <c r="G249" s="298"/>
      <c r="H249" s="424" t="e">
        <f>H248/H246</f>
        <v>#DIV/0!</v>
      </c>
    </row>
    <row r="250" spans="1:8" ht="18">
      <c r="A250" s="38">
        <f>+A249+1</f>
        <v>120</v>
      </c>
      <c r="B250" s="38"/>
      <c r="C250" s="350" t="s">
        <v>142</v>
      </c>
      <c r="D250" s="425"/>
      <c r="E250" s="634"/>
      <c r="F250" s="399" t="str">
        <f>"(Line "&amp;A243&amp;")"</f>
        <v>(Line 115)</v>
      </c>
      <c r="G250" s="633"/>
      <c r="H250" s="422" t="e">
        <f>H243</f>
        <v>#DIV/0!</v>
      </c>
    </row>
    <row r="251" spans="1:8" ht="18">
      <c r="A251" s="38">
        <f>+A250+1</f>
        <v>121</v>
      </c>
      <c r="B251" s="38"/>
      <c r="C251" s="7" t="s">
        <v>466</v>
      </c>
      <c r="D251" s="421"/>
      <c r="E251" s="423"/>
      <c r="F251" s="125" t="str">
        <f>"(Line "&amp;A249&amp;" * Line "&amp;A250&amp;")"</f>
        <v>(Line 119 * Line 120)</v>
      </c>
      <c r="G251" s="298"/>
      <c r="H251" s="42" t="e">
        <f>H249*H250</f>
        <v>#DIV/0!</v>
      </c>
    </row>
    <row r="252" spans="1:8" ht="15.75">
      <c r="A252" s="589"/>
      <c r="B252" s="18"/>
      <c r="C252" s="129"/>
      <c r="D252" s="19"/>
      <c r="E252" s="398"/>
      <c r="F252" s="11"/>
      <c r="G252" s="11"/>
      <c r="H252" s="577"/>
    </row>
    <row r="253" spans="1:8" ht="15.75">
      <c r="A253" s="589"/>
      <c r="B253" s="90" t="s">
        <v>242</v>
      </c>
      <c r="C253" s="129"/>
      <c r="D253" s="19"/>
      <c r="E253" s="398"/>
      <c r="F253" s="11"/>
      <c r="G253" s="11"/>
      <c r="H253" s="577"/>
    </row>
    <row r="254" spans="1:8" ht="15">
      <c r="A254" s="18">
        <f>+A251+1</f>
        <v>122</v>
      </c>
      <c r="B254" s="12"/>
      <c r="C254" s="10" t="s">
        <v>442</v>
      </c>
      <c r="D254" s="19"/>
      <c r="E254" s="398"/>
      <c r="F254" s="1066" t="s">
        <v>1579</v>
      </c>
      <c r="G254" s="11"/>
      <c r="H254" s="660" t="e">
        <f>'3-RevenueCredits'!D21</f>
        <v>#DIV/0!</v>
      </c>
    </row>
    <row r="255" spans="1:8" ht="15">
      <c r="A255" s="18" t="s">
        <v>243</v>
      </c>
      <c r="B255" s="12"/>
      <c r="C255" s="32" t="s">
        <v>246</v>
      </c>
      <c r="D255" s="39"/>
      <c r="E255" s="410"/>
      <c r="F255" s="39"/>
      <c r="G255" s="39"/>
      <c r="H255" s="349"/>
    </row>
    <row r="256" spans="1:8" ht="15.75">
      <c r="A256" s="18" t="s">
        <v>244</v>
      </c>
      <c r="B256" s="12"/>
      <c r="C256" s="90" t="s">
        <v>245</v>
      </c>
      <c r="D256" s="19"/>
      <c r="E256" s="398"/>
      <c r="F256" s="11" t="s">
        <v>247</v>
      </c>
      <c r="G256" s="11"/>
      <c r="H256" s="661" t="e">
        <f>SUM(H254:H255)</f>
        <v>#DIV/0!</v>
      </c>
    </row>
    <row r="257" spans="1:12" ht="15.75">
      <c r="A257" s="18"/>
      <c r="B257" s="18"/>
      <c r="C257" s="25"/>
      <c r="D257" s="25"/>
      <c r="F257" s="11"/>
      <c r="G257" s="11"/>
      <c r="H257" s="577"/>
      <c r="J257" s="23"/>
      <c r="K257" s="635"/>
      <c r="L257" s="25"/>
    </row>
    <row r="258" spans="1:12" s="41" customFormat="1" ht="18">
      <c r="A258" s="726">
        <f>A254+1</f>
        <v>123</v>
      </c>
      <c r="B258" s="92"/>
      <c r="C258" s="727" t="s">
        <v>830</v>
      </c>
      <c r="D258" s="728"/>
      <c r="E258" s="729"/>
      <c r="F258" s="730" t="str">
        <f>"(Line "&amp;A251&amp;" - Line "&amp;A256&amp;")"</f>
        <v>(Line 121 - Line 122b)</v>
      </c>
      <c r="G258" s="731"/>
      <c r="H258" s="732" t="e">
        <f>H251-H256</f>
        <v>#DIV/0!</v>
      </c>
      <c r="J258" s="630"/>
      <c r="K258" s="639"/>
      <c r="L258" s="392"/>
    </row>
    <row r="259" spans="1:12" ht="15.75">
      <c r="A259" s="589"/>
      <c r="B259" s="18"/>
      <c r="C259" s="25"/>
      <c r="D259" s="25"/>
      <c r="F259" s="11"/>
      <c r="G259" s="11"/>
      <c r="H259" s="577"/>
      <c r="J259" s="25"/>
      <c r="K259" s="424"/>
      <c r="L259" s="25"/>
    </row>
    <row r="260" spans="1:12" ht="15.75">
      <c r="A260" s="18">
        <v>124</v>
      </c>
      <c r="B260" s="1004"/>
      <c r="C260" s="1005" t="s">
        <v>1566</v>
      </c>
      <c r="D260" s="1005"/>
      <c r="E260" s="1006"/>
      <c r="F260" s="1007"/>
      <c r="G260" s="1007"/>
      <c r="H260" s="1008"/>
      <c r="J260" s="25"/>
      <c r="K260" s="424"/>
      <c r="L260" s="25"/>
    </row>
    <row r="261" spans="1:12" ht="16.5" thickBot="1">
      <c r="A261" s="24">
        <v>125</v>
      </c>
      <c r="B261" s="18"/>
      <c r="C261" s="25" t="s">
        <v>861</v>
      </c>
      <c r="D261" s="25"/>
      <c r="F261" s="11"/>
      <c r="G261" s="11"/>
      <c r="H261" s="905"/>
      <c r="J261" s="25"/>
      <c r="K261" s="424"/>
      <c r="L261" s="25"/>
    </row>
    <row r="262" spans="1:12" s="41" customFormat="1" ht="27" customHeight="1" thickBot="1">
      <c r="A262" s="626">
        <v>126</v>
      </c>
      <c r="B262" s="636"/>
      <c r="C262" s="637" t="s">
        <v>124</v>
      </c>
      <c r="D262" s="31"/>
      <c r="E262" s="638"/>
      <c r="F262" s="88" t="str">
        <f>"(Sum Lines 123 to 125)"</f>
        <v>(Sum Lines 123 to 125)</v>
      </c>
      <c r="G262" s="420"/>
      <c r="H262" s="725" t="e">
        <f>+H261+H258+H260</f>
        <v>#DIV/0!</v>
      </c>
      <c r="J262" s="630"/>
      <c r="K262" s="639"/>
      <c r="L262" s="392"/>
    </row>
    <row r="263" spans="1:11" s="25" customFormat="1" ht="18">
      <c r="A263" s="631"/>
      <c r="B263" s="631"/>
      <c r="C263" s="640"/>
      <c r="D263" s="631"/>
      <c r="E263" s="296"/>
      <c r="F263" s="631"/>
      <c r="G263" s="631"/>
      <c r="H263" s="641"/>
      <c r="K263" s="635"/>
    </row>
    <row r="264" spans="1:11" s="25" customFormat="1" ht="20.25">
      <c r="A264" s="107"/>
      <c r="B264" s="108" t="s">
        <v>176</v>
      </c>
      <c r="C264" s="109"/>
      <c r="D264" s="109"/>
      <c r="E264" s="427"/>
      <c r="F264" s="293"/>
      <c r="G264" s="59"/>
      <c r="H264" s="56"/>
      <c r="K264" s="635"/>
    </row>
    <row r="265" spans="1:11" s="25" customFormat="1" ht="25.5" customHeight="1">
      <c r="A265" s="110"/>
      <c r="B265" s="296" t="s">
        <v>456</v>
      </c>
      <c r="C265" s="298" t="s">
        <v>334</v>
      </c>
      <c r="D265" s="298"/>
      <c r="E265" s="299"/>
      <c r="F265" s="300"/>
      <c r="G265" s="300"/>
      <c r="H265" s="294"/>
      <c r="I265" s="168"/>
      <c r="J265" s="168"/>
      <c r="K265" s="635"/>
    </row>
    <row r="266" spans="1:11" s="25" customFormat="1" ht="25.5" customHeight="1">
      <c r="A266" s="110"/>
      <c r="B266" s="296" t="s">
        <v>506</v>
      </c>
      <c r="C266" s="298" t="s">
        <v>673</v>
      </c>
      <c r="D266" s="298"/>
      <c r="E266" s="298"/>
      <c r="F266" s="298"/>
      <c r="G266" s="300"/>
      <c r="I266" s="168"/>
      <c r="J266" s="642"/>
      <c r="K266" s="635"/>
    </row>
    <row r="267" spans="1:11" s="25" customFormat="1" ht="25.5" customHeight="1">
      <c r="A267" s="110"/>
      <c r="B267" s="296" t="s">
        <v>443</v>
      </c>
      <c r="C267" s="295" t="s">
        <v>418</v>
      </c>
      <c r="D267" s="298"/>
      <c r="E267" s="299"/>
      <c r="F267" s="300"/>
      <c r="G267" s="300"/>
      <c r="H267" s="294"/>
      <c r="I267" s="168"/>
      <c r="J267" s="168"/>
      <c r="K267" s="635"/>
    </row>
    <row r="268" spans="1:11" s="25" customFormat="1" ht="25.5" customHeight="1">
      <c r="A268" s="110"/>
      <c r="B268" s="296" t="s">
        <v>457</v>
      </c>
      <c r="C268" s="263" t="s">
        <v>197</v>
      </c>
      <c r="D268" s="298"/>
      <c r="E268" s="299"/>
      <c r="F268" s="300"/>
      <c r="G268" s="300"/>
      <c r="H268" s="294"/>
      <c r="I268" s="168"/>
      <c r="J268" s="168"/>
      <c r="K268" s="635"/>
    </row>
    <row r="269" spans="1:11" s="25" customFormat="1" ht="25.5" customHeight="1">
      <c r="A269" s="110"/>
      <c r="B269" s="296" t="s">
        <v>455</v>
      </c>
      <c r="C269" s="297" t="s">
        <v>198</v>
      </c>
      <c r="D269" s="298"/>
      <c r="E269" s="299"/>
      <c r="F269" s="300"/>
      <c r="G269" s="300"/>
      <c r="H269" s="294"/>
      <c r="I269" s="168"/>
      <c r="J269" s="168"/>
      <c r="K269" s="635"/>
    </row>
    <row r="270" spans="1:11" s="25" customFormat="1" ht="25.5" customHeight="1">
      <c r="A270" s="110"/>
      <c r="B270" s="296" t="s">
        <v>415</v>
      </c>
      <c r="C270" s="297" t="s">
        <v>15</v>
      </c>
      <c r="D270" s="298"/>
      <c r="E270" s="299"/>
      <c r="F270" s="300"/>
      <c r="G270" s="300"/>
      <c r="H270" s="294"/>
      <c r="I270" s="168"/>
      <c r="J270" s="168"/>
      <c r="K270" s="635"/>
    </row>
    <row r="271" spans="1:11" s="25" customFormat="1" ht="25.5" customHeight="1">
      <c r="A271" s="110"/>
      <c r="B271" s="296" t="s">
        <v>458</v>
      </c>
      <c r="C271" s="297" t="s">
        <v>602</v>
      </c>
      <c r="D271" s="298"/>
      <c r="E271" s="299"/>
      <c r="F271" s="300"/>
      <c r="G271" s="300"/>
      <c r="H271" s="294"/>
      <c r="I271" s="168"/>
      <c r="J271" s="168"/>
      <c r="K271" s="635"/>
    </row>
    <row r="272" spans="1:11" s="25" customFormat="1" ht="25.5" customHeight="1">
      <c r="A272" s="110"/>
      <c r="B272" s="296"/>
      <c r="C272" s="297" t="s">
        <v>722</v>
      </c>
      <c r="D272" s="298"/>
      <c r="E272" s="299"/>
      <c r="F272" s="300"/>
      <c r="G272" s="300"/>
      <c r="H272" s="294"/>
      <c r="I272" s="168"/>
      <c r="J272" s="168"/>
      <c r="K272" s="635"/>
    </row>
    <row r="273" spans="1:10" ht="25.5" customHeight="1">
      <c r="A273" s="111"/>
      <c r="B273" s="428" t="s">
        <v>267</v>
      </c>
      <c r="C273" s="263" t="s">
        <v>617</v>
      </c>
      <c r="D273" s="263"/>
      <c r="E273" s="299"/>
      <c r="F273" s="300"/>
      <c r="G273" s="300"/>
      <c r="H273" s="294"/>
      <c r="I273" s="264"/>
      <c r="J273" s="264"/>
    </row>
    <row r="274" spans="1:10" ht="24" customHeight="1">
      <c r="A274" s="111"/>
      <c r="B274" s="428"/>
      <c r="C274" s="301"/>
      <c r="D274" s="263"/>
      <c r="E274" s="299"/>
      <c r="F274" s="300"/>
      <c r="G274" s="300"/>
      <c r="H274" s="294"/>
      <c r="I274" s="264"/>
      <c r="J274" s="643"/>
    </row>
    <row r="275" spans="1:10" ht="24" customHeight="1">
      <c r="A275" s="429"/>
      <c r="B275" s="302"/>
      <c r="C275" s="264"/>
      <c r="D275" s="263"/>
      <c r="E275" s="430"/>
      <c r="F275" s="430"/>
      <c r="G275" s="264"/>
      <c r="H275" s="264"/>
      <c r="I275" s="264"/>
      <c r="J275" s="643"/>
    </row>
    <row r="276" spans="1:10" ht="24" customHeight="1">
      <c r="A276" s="429"/>
      <c r="B276" s="302"/>
      <c r="C276" s="264"/>
      <c r="D276" s="263"/>
      <c r="E276" s="430"/>
      <c r="F276" s="430"/>
      <c r="G276" s="264"/>
      <c r="H276" s="264"/>
      <c r="I276" s="264"/>
      <c r="J276" s="643"/>
    </row>
    <row r="277" spans="1:10" ht="24" customHeight="1">
      <c r="A277" s="429"/>
      <c r="B277" s="302"/>
      <c r="C277" s="264"/>
      <c r="D277" s="263"/>
      <c r="E277" s="430"/>
      <c r="F277" s="430"/>
      <c r="G277" s="264"/>
      <c r="H277" s="264"/>
      <c r="I277" s="264"/>
      <c r="J277" s="643"/>
    </row>
    <row r="278" spans="1:9" ht="20.25">
      <c r="A278" s="429"/>
      <c r="B278" s="263"/>
      <c r="C278" s="264"/>
      <c r="D278" s="263"/>
      <c r="E278" s="431"/>
      <c r="F278" s="430"/>
      <c r="G278" s="264"/>
      <c r="H278" s="264"/>
      <c r="I278" s="264"/>
    </row>
    <row r="279" spans="1:9" ht="20.25">
      <c r="A279" s="429"/>
      <c r="B279" s="263"/>
      <c r="C279" s="264"/>
      <c r="D279" s="432" t="s">
        <v>519</v>
      </c>
      <c r="E279" s="430"/>
      <c r="F279" s="430"/>
      <c r="G279" s="264"/>
      <c r="H279" s="264"/>
      <c r="I279" s="264"/>
    </row>
    <row r="280" spans="1:9" ht="20.25">
      <c r="A280" s="429"/>
      <c r="B280" s="263"/>
      <c r="C280" s="264"/>
      <c r="D280" s="432" t="s">
        <v>65</v>
      </c>
      <c r="E280" s="430"/>
      <c r="F280" s="430"/>
      <c r="G280" s="264"/>
      <c r="H280" s="264"/>
      <c r="I280" s="264"/>
    </row>
    <row r="281" spans="1:9" ht="20.25">
      <c r="A281" s="429"/>
      <c r="B281" s="263"/>
      <c r="C281" s="264"/>
      <c r="D281" s="263"/>
      <c r="E281" s="430"/>
      <c r="F281" s="430"/>
      <c r="G281" s="264"/>
      <c r="H281" s="264"/>
      <c r="I281" s="264"/>
    </row>
    <row r="282" spans="1:9" ht="20.25">
      <c r="A282" s="429"/>
      <c r="B282" s="263"/>
      <c r="C282" s="264"/>
      <c r="D282" s="263"/>
      <c r="E282" s="430"/>
      <c r="F282" s="430"/>
      <c r="G282" s="264"/>
      <c r="H282" s="264"/>
      <c r="I282" s="264"/>
    </row>
    <row r="283" spans="1:9" ht="20.25">
      <c r="A283" s="429"/>
      <c r="B283" s="263"/>
      <c r="C283" s="264"/>
      <c r="D283" s="263"/>
      <c r="E283" s="430"/>
      <c r="F283" s="430"/>
      <c r="G283" s="264"/>
      <c r="H283" s="264"/>
      <c r="I283" s="264"/>
    </row>
    <row r="284" spans="1:9" ht="20.25">
      <c r="A284" s="429"/>
      <c r="B284" s="263"/>
      <c r="C284" s="264"/>
      <c r="D284" s="263"/>
      <c r="E284" s="430"/>
      <c r="F284" s="430"/>
      <c r="G284" s="264"/>
      <c r="H284" s="264"/>
      <c r="I284" s="264"/>
    </row>
    <row r="285" spans="1:9" ht="20.25">
      <c r="A285" s="429"/>
      <c r="B285" s="263"/>
      <c r="C285" s="264"/>
      <c r="D285" s="263"/>
      <c r="E285" s="430"/>
      <c r="F285" s="430"/>
      <c r="G285" s="264"/>
      <c r="H285" s="264"/>
      <c r="I285" s="264"/>
    </row>
    <row r="286" spans="1:9" ht="20.25">
      <c r="A286" s="429"/>
      <c r="B286" s="263"/>
      <c r="C286" s="264"/>
      <c r="D286" s="263"/>
      <c r="E286" s="430"/>
      <c r="F286" s="430"/>
      <c r="G286" s="264"/>
      <c r="H286" s="264"/>
      <c r="I286" s="264"/>
    </row>
    <row r="287" spans="1:9" ht="20.25">
      <c r="A287" s="429"/>
      <c r="B287" s="263"/>
      <c r="C287" s="264"/>
      <c r="D287" s="263"/>
      <c r="E287" s="430"/>
      <c r="F287" s="430"/>
      <c r="G287" s="264"/>
      <c r="H287" s="264"/>
      <c r="I287" s="264"/>
    </row>
    <row r="288" spans="1:9" ht="20.25">
      <c r="A288" s="429"/>
      <c r="B288" s="263"/>
      <c r="C288" s="264"/>
      <c r="D288" s="263"/>
      <c r="E288" s="430"/>
      <c r="F288" s="430"/>
      <c r="G288" s="264"/>
      <c r="H288" s="264"/>
      <c r="I288" s="264"/>
    </row>
    <row r="289" spans="1:9" ht="20.25">
      <c r="A289" s="429"/>
      <c r="B289" s="263"/>
      <c r="C289" s="264"/>
      <c r="D289" s="263"/>
      <c r="E289" s="430"/>
      <c r="F289" s="430"/>
      <c r="G289" s="264"/>
      <c r="H289" s="264"/>
      <c r="I289" s="264"/>
    </row>
    <row r="290" spans="1:9" ht="20.25">
      <c r="A290" s="429"/>
      <c r="B290" s="263"/>
      <c r="C290" s="264"/>
      <c r="D290" s="263"/>
      <c r="E290" s="430"/>
      <c r="F290" s="430"/>
      <c r="G290" s="264"/>
      <c r="H290" s="264"/>
      <c r="I290" s="264"/>
    </row>
    <row r="291" spans="1:9" ht="20.25">
      <c r="A291" s="429"/>
      <c r="B291" s="263"/>
      <c r="C291" s="264"/>
      <c r="D291" s="263"/>
      <c r="E291" s="430"/>
      <c r="F291" s="430"/>
      <c r="G291" s="264"/>
      <c r="H291" s="264"/>
      <c r="I291" s="264"/>
    </row>
    <row r="292" spans="1:9" ht="20.25">
      <c r="A292" s="429"/>
      <c r="B292" s="263"/>
      <c r="C292" s="264"/>
      <c r="D292" s="263"/>
      <c r="E292" s="430"/>
      <c r="F292" s="430"/>
      <c r="G292" s="264"/>
      <c r="H292" s="264"/>
      <c r="I292" s="264"/>
    </row>
    <row r="293" spans="1:9" ht="20.25">
      <c r="A293" s="429"/>
      <c r="B293" s="263"/>
      <c r="C293" s="264"/>
      <c r="D293" s="263"/>
      <c r="E293" s="430"/>
      <c r="F293" s="430"/>
      <c r="G293" s="264"/>
      <c r="H293" s="264"/>
      <c r="I293" s="264"/>
    </row>
    <row r="294" spans="1:9" ht="20.25">
      <c r="A294" s="429"/>
      <c r="B294" s="263"/>
      <c r="C294" s="264"/>
      <c r="D294" s="263"/>
      <c r="E294" s="430"/>
      <c r="F294" s="430"/>
      <c r="G294" s="264"/>
      <c r="H294" s="264"/>
      <c r="I294" s="264"/>
    </row>
    <row r="295" spans="1:9" ht="20.25">
      <c r="A295" s="429"/>
      <c r="B295" s="263"/>
      <c r="C295" s="264"/>
      <c r="D295" s="263"/>
      <c r="E295" s="430"/>
      <c r="F295" s="430"/>
      <c r="G295" s="264"/>
      <c r="H295" s="264"/>
      <c r="I295" s="264"/>
    </row>
    <row r="296" spans="1:9" ht="20.25">
      <c r="A296" s="429"/>
      <c r="B296" s="263"/>
      <c r="C296" s="264"/>
      <c r="D296" s="263"/>
      <c r="E296" s="430"/>
      <c r="F296" s="430"/>
      <c r="G296" s="264"/>
      <c r="H296" s="264"/>
      <c r="I296" s="264"/>
    </row>
    <row r="297" spans="1:9" ht="20.25">
      <c r="A297" s="429"/>
      <c r="B297" s="263"/>
      <c r="C297" s="264"/>
      <c r="D297" s="263"/>
      <c r="E297" s="430"/>
      <c r="F297" s="430"/>
      <c r="G297" s="264"/>
      <c r="H297" s="264"/>
      <c r="I297" s="264"/>
    </row>
    <row r="298" spans="1:10" ht="20.25">
      <c r="A298" s="429"/>
      <c r="B298" s="263"/>
      <c r="C298" s="263"/>
      <c r="D298" s="263"/>
      <c r="E298" s="430"/>
      <c r="F298" s="430"/>
      <c r="G298" s="264"/>
      <c r="H298" s="264"/>
      <c r="I298" s="264"/>
      <c r="J298" s="264"/>
    </row>
    <row r="299" spans="1:11" ht="20.25">
      <c r="A299" s="429"/>
      <c r="B299" s="263"/>
      <c r="D299" s="167"/>
      <c r="E299" s="167"/>
      <c r="F299" s="167"/>
      <c r="G299" s="167"/>
      <c r="H299" s="167"/>
      <c r="I299" s="167"/>
      <c r="J299" s="167"/>
      <c r="K299" s="167"/>
    </row>
    <row r="300" spans="1:11" ht="20.25">
      <c r="A300" s="429"/>
      <c r="B300" s="263"/>
      <c r="D300" s="167"/>
      <c r="E300" s="167"/>
      <c r="F300" s="167"/>
      <c r="G300" s="167"/>
      <c r="H300" s="167"/>
      <c r="I300" s="167"/>
      <c r="J300" s="167"/>
      <c r="K300" s="167"/>
    </row>
    <row r="301" spans="1:11" ht="20.25">
      <c r="A301" s="429"/>
      <c r="B301" s="263"/>
      <c r="C301" s="166"/>
      <c r="D301" s="167"/>
      <c r="E301" s="167"/>
      <c r="F301" s="167"/>
      <c r="G301" s="167"/>
      <c r="H301" s="167"/>
      <c r="I301" s="167"/>
      <c r="J301" s="167"/>
      <c r="K301" s="167"/>
    </row>
    <row r="302" spans="1:11" ht="20.25">
      <c r="A302" s="429"/>
      <c r="B302" s="263"/>
      <c r="C302" s="166"/>
      <c r="D302" s="167"/>
      <c r="E302" s="167"/>
      <c r="F302" s="167"/>
      <c r="G302" s="167"/>
      <c r="H302" s="167"/>
      <c r="I302" s="167"/>
      <c r="J302" s="167"/>
      <c r="K302" s="167"/>
    </row>
    <row r="303" spans="1:10" ht="20.25">
      <c r="A303" s="429"/>
      <c r="B303" s="263"/>
      <c r="C303" s="263"/>
      <c r="D303" s="263"/>
      <c r="E303" s="302"/>
      <c r="F303" s="264"/>
      <c r="G303" s="264"/>
      <c r="H303" s="264"/>
      <c r="I303" s="264"/>
      <c r="J303" s="264"/>
    </row>
    <row r="304" spans="1:10" ht="20.25">
      <c r="A304" s="429"/>
      <c r="B304" s="263"/>
      <c r="C304" s="263"/>
      <c r="D304" s="263"/>
      <c r="E304" s="302"/>
      <c r="F304" s="264"/>
      <c r="G304" s="264"/>
      <c r="H304" s="264"/>
      <c r="I304" s="264"/>
      <c r="J304" s="264"/>
    </row>
    <row r="305" spans="1:10" ht="20.25">
      <c r="A305" s="429"/>
      <c r="B305" s="263"/>
      <c r="C305" s="263"/>
      <c r="D305" s="263"/>
      <c r="E305" s="12"/>
      <c r="F305" s="264"/>
      <c r="G305" s="264"/>
      <c r="H305" s="264"/>
      <c r="I305" s="264"/>
      <c r="J305" s="264"/>
    </row>
    <row r="306" spans="1:10" ht="20.25">
      <c r="A306" s="429"/>
      <c r="B306" s="263"/>
      <c r="C306" s="263"/>
      <c r="D306" s="263"/>
      <c r="E306" s="12"/>
      <c r="F306" s="264"/>
      <c r="G306" s="264"/>
      <c r="H306" s="264"/>
      <c r="I306" s="264"/>
      <c r="J306" s="264"/>
    </row>
    <row r="307" spans="1:10" ht="20.25">
      <c r="A307" s="429"/>
      <c r="B307" s="263"/>
      <c r="C307" s="263"/>
      <c r="D307" s="263"/>
      <c r="E307" s="302"/>
      <c r="F307" s="264"/>
      <c r="G307" s="264"/>
      <c r="H307" s="264"/>
      <c r="I307" s="264"/>
      <c r="J307" s="264"/>
    </row>
    <row r="308" spans="1:10" ht="20.25">
      <c r="A308" s="429"/>
      <c r="B308" s="263"/>
      <c r="C308" s="263"/>
      <c r="D308" s="263"/>
      <c r="E308" s="302"/>
      <c r="F308" s="264"/>
      <c r="G308" s="264"/>
      <c r="H308" s="264"/>
      <c r="I308" s="264"/>
      <c r="J308" s="264"/>
    </row>
    <row r="309" spans="1:10" ht="20.25">
      <c r="A309" s="429"/>
      <c r="B309" s="263"/>
      <c r="C309" s="263"/>
      <c r="D309" s="263"/>
      <c r="E309" s="302"/>
      <c r="F309" s="264"/>
      <c r="G309" s="264"/>
      <c r="H309" s="264"/>
      <c r="I309" s="264"/>
      <c r="J309" s="264"/>
    </row>
    <row r="310" spans="1:10" ht="20.25">
      <c r="A310" s="429"/>
      <c r="B310" s="263"/>
      <c r="C310" s="263"/>
      <c r="D310" s="263"/>
      <c r="E310" s="302"/>
      <c r="F310" s="264"/>
      <c r="G310" s="264"/>
      <c r="H310" s="264"/>
      <c r="I310" s="264"/>
      <c r="J310" s="264"/>
    </row>
    <row r="311" spans="1:10" ht="20.25">
      <c r="A311" s="429"/>
      <c r="B311" s="263"/>
      <c r="C311" s="263"/>
      <c r="D311" s="12"/>
      <c r="F311" s="264"/>
      <c r="G311" s="264"/>
      <c r="H311" s="264"/>
      <c r="I311" s="264"/>
      <c r="J311" s="264"/>
    </row>
    <row r="312" spans="1:10" ht="20.25">
      <c r="A312" s="429"/>
      <c r="B312" s="263"/>
      <c r="C312" s="263"/>
      <c r="D312" s="12"/>
      <c r="F312" s="264"/>
      <c r="G312" s="264"/>
      <c r="H312" s="264"/>
      <c r="I312" s="264"/>
      <c r="J312" s="264"/>
    </row>
    <row r="313" spans="1:10" ht="20.25">
      <c r="A313" s="429"/>
      <c r="B313" s="263"/>
      <c r="C313" s="263"/>
      <c r="D313" s="263"/>
      <c r="E313" s="302"/>
      <c r="F313" s="264"/>
      <c r="G313" s="264"/>
      <c r="H313" s="264"/>
      <c r="I313" s="264"/>
      <c r="J313" s="264"/>
    </row>
    <row r="314" spans="1:10" ht="20.25">
      <c r="A314" s="429"/>
      <c r="B314" s="263"/>
      <c r="C314" s="263"/>
      <c r="D314" s="263"/>
      <c r="E314" s="302"/>
      <c r="F314" s="264"/>
      <c r="G314" s="264"/>
      <c r="H314" s="264"/>
      <c r="I314" s="264"/>
      <c r="J314" s="264"/>
    </row>
    <row r="315" spans="1:10" ht="20.25">
      <c r="A315" s="429"/>
      <c r="B315" s="263"/>
      <c r="C315" s="263"/>
      <c r="D315" s="263"/>
      <c r="E315" s="302"/>
      <c r="F315" s="264"/>
      <c r="G315" s="264"/>
      <c r="H315" s="264"/>
      <c r="I315" s="264"/>
      <c r="J315" s="264"/>
    </row>
    <row r="316" spans="1:10" ht="20.25">
      <c r="A316" s="429"/>
      <c r="B316" s="263"/>
      <c r="C316" s="263"/>
      <c r="D316" s="263"/>
      <c r="E316" s="302"/>
      <c r="F316" s="264"/>
      <c r="G316" s="264"/>
      <c r="H316" s="264"/>
      <c r="I316" s="264"/>
      <c r="J316" s="264"/>
    </row>
    <row r="317" spans="1:10" ht="20.25">
      <c r="A317" s="429"/>
      <c r="B317" s="263"/>
      <c r="C317" s="263"/>
      <c r="D317" s="263"/>
      <c r="E317" s="302"/>
      <c r="F317" s="264"/>
      <c r="G317" s="264"/>
      <c r="H317" s="264"/>
      <c r="I317" s="264"/>
      <c r="J317" s="264"/>
    </row>
    <row r="318" spans="1:10" ht="20.25">
      <c r="A318" s="429"/>
      <c r="B318" s="263"/>
      <c r="C318" s="263"/>
      <c r="D318" s="263"/>
      <c r="E318" s="302"/>
      <c r="F318" s="264"/>
      <c r="G318" s="264"/>
      <c r="H318" s="264"/>
      <c r="I318" s="264"/>
      <c r="J318" s="264"/>
    </row>
    <row r="319" spans="1:10" ht="20.25">
      <c r="A319" s="429"/>
      <c r="B319" s="263"/>
      <c r="C319" s="263"/>
      <c r="D319" s="263"/>
      <c r="E319" s="302"/>
      <c r="F319" s="264"/>
      <c r="G319" s="264"/>
      <c r="H319" s="264"/>
      <c r="I319" s="264"/>
      <c r="J319" s="264"/>
    </row>
    <row r="320" spans="1:10" ht="20.25">
      <c r="A320" s="429"/>
      <c r="B320" s="263"/>
      <c r="C320" s="263"/>
      <c r="D320" s="263"/>
      <c r="E320" s="302"/>
      <c r="F320" s="264"/>
      <c r="G320" s="264"/>
      <c r="H320" s="264"/>
      <c r="I320" s="264"/>
      <c r="J320" s="264"/>
    </row>
    <row r="321" spans="1:10" ht="20.25">
      <c r="A321" s="429"/>
      <c r="B321" s="263"/>
      <c r="C321" s="263"/>
      <c r="D321" s="263"/>
      <c r="E321" s="302"/>
      <c r="F321" s="264"/>
      <c r="G321" s="264"/>
      <c r="H321" s="264"/>
      <c r="I321" s="264"/>
      <c r="J321" s="264"/>
    </row>
    <row r="322" spans="1:10" ht="20.25">
      <c r="A322" s="429"/>
      <c r="B322" s="263"/>
      <c r="C322" s="263"/>
      <c r="D322" s="263"/>
      <c r="E322" s="302"/>
      <c r="F322" s="264"/>
      <c r="G322" s="264"/>
      <c r="H322" s="264"/>
      <c r="I322" s="264"/>
      <c r="J322" s="264"/>
    </row>
    <row r="323" spans="1:10" ht="20.25">
      <c r="A323" s="429"/>
      <c r="B323" s="263"/>
      <c r="C323" s="263"/>
      <c r="D323" s="263"/>
      <c r="E323" s="302"/>
      <c r="F323" s="264"/>
      <c r="G323" s="264"/>
      <c r="H323" s="264"/>
      <c r="I323" s="264"/>
      <c r="J323" s="264"/>
    </row>
    <row r="324" spans="1:10" ht="20.25">
      <c r="A324" s="429"/>
      <c r="B324" s="263"/>
      <c r="C324" s="263"/>
      <c r="D324" s="263"/>
      <c r="E324" s="302"/>
      <c r="F324" s="264"/>
      <c r="G324" s="264"/>
      <c r="H324" s="264"/>
      <c r="I324" s="264"/>
      <c r="J324" s="264"/>
    </row>
    <row r="325" spans="1:10" ht="20.25">
      <c r="A325" s="429"/>
      <c r="B325" s="263"/>
      <c r="C325" s="263"/>
      <c r="D325" s="263"/>
      <c r="E325" s="302"/>
      <c r="F325" s="264"/>
      <c r="G325" s="264"/>
      <c r="H325" s="264"/>
      <c r="I325" s="264"/>
      <c r="J325" s="264"/>
    </row>
    <row r="326" spans="1:10" ht="20.25">
      <c r="A326" s="429"/>
      <c r="B326" s="263"/>
      <c r="C326" s="263"/>
      <c r="D326" s="263"/>
      <c r="E326" s="302"/>
      <c r="F326" s="264"/>
      <c r="G326" s="264"/>
      <c r="H326" s="264"/>
      <c r="I326" s="264"/>
      <c r="J326" s="264"/>
    </row>
    <row r="327" spans="1:10" ht="20.25">
      <c r="A327" s="429"/>
      <c r="B327" s="263"/>
      <c r="C327" s="263"/>
      <c r="D327" s="263"/>
      <c r="E327" s="302"/>
      <c r="F327" s="264"/>
      <c r="G327" s="264"/>
      <c r="H327" s="264"/>
      <c r="I327" s="264"/>
      <c r="J327" s="264"/>
    </row>
    <row r="328" spans="1:10" ht="20.25">
      <c r="A328" s="429"/>
      <c r="B328" s="263"/>
      <c r="C328" s="263"/>
      <c r="D328" s="263"/>
      <c r="E328" s="302"/>
      <c r="F328" s="264"/>
      <c r="G328" s="264"/>
      <c r="H328" s="264"/>
      <c r="I328" s="264"/>
      <c r="J328" s="264"/>
    </row>
    <row r="329" spans="1:10" ht="20.25">
      <c r="A329" s="429"/>
      <c r="B329" s="263"/>
      <c r="C329" s="263"/>
      <c r="D329" s="263"/>
      <c r="E329" s="302"/>
      <c r="F329" s="264"/>
      <c r="G329" s="264"/>
      <c r="H329" s="264"/>
      <c r="I329" s="264"/>
      <c r="J329" s="264"/>
    </row>
    <row r="330" spans="1:10" ht="20.25">
      <c r="A330" s="429"/>
      <c r="B330" s="263"/>
      <c r="C330" s="263"/>
      <c r="D330" s="263"/>
      <c r="E330" s="302"/>
      <c r="F330" s="264"/>
      <c r="G330" s="264"/>
      <c r="H330" s="264"/>
      <c r="I330" s="264"/>
      <c r="J330" s="264"/>
    </row>
    <row r="331" spans="1:10" ht="20.25">
      <c r="A331" s="429"/>
      <c r="B331" s="263"/>
      <c r="C331" s="263"/>
      <c r="D331" s="263"/>
      <c r="E331" s="302"/>
      <c r="F331" s="264"/>
      <c r="G331" s="264"/>
      <c r="H331" s="264"/>
      <c r="I331" s="264"/>
      <c r="J331" s="264"/>
    </row>
    <row r="332" spans="1:10" ht="20.25">
      <c r="A332" s="429"/>
      <c r="B332" s="263"/>
      <c r="C332" s="263"/>
      <c r="D332" s="263"/>
      <c r="E332" s="302"/>
      <c r="F332" s="264"/>
      <c r="G332" s="264"/>
      <c r="H332" s="264"/>
      <c r="I332" s="264"/>
      <c r="J332" s="264"/>
    </row>
    <row r="333" spans="1:10" ht="20.25">
      <c r="A333" s="429"/>
      <c r="B333" s="263"/>
      <c r="C333" s="263"/>
      <c r="D333" s="263"/>
      <c r="E333" s="302"/>
      <c r="F333" s="264"/>
      <c r="G333" s="264"/>
      <c r="H333" s="264"/>
      <c r="I333" s="264"/>
      <c r="J333" s="264"/>
    </row>
    <row r="334" spans="1:10" ht="20.25">
      <c r="A334" s="429"/>
      <c r="B334" s="263"/>
      <c r="C334" s="263"/>
      <c r="D334" s="263"/>
      <c r="E334" s="302"/>
      <c r="F334" s="264"/>
      <c r="G334" s="264"/>
      <c r="H334" s="264"/>
      <c r="I334" s="264"/>
      <c r="J334" s="264"/>
    </row>
    <row r="335" spans="1:10" ht="20.25">
      <c r="A335" s="429"/>
      <c r="B335" s="263"/>
      <c r="C335" s="263"/>
      <c r="D335" s="263"/>
      <c r="E335" s="302"/>
      <c r="F335" s="264"/>
      <c r="G335" s="264"/>
      <c r="H335" s="264"/>
      <c r="I335" s="264"/>
      <c r="J335" s="264"/>
    </row>
    <row r="336" spans="1:10" ht="20.25">
      <c r="A336" s="429"/>
      <c r="B336" s="263"/>
      <c r="C336" s="263"/>
      <c r="D336" s="263"/>
      <c r="E336" s="302"/>
      <c r="F336" s="264"/>
      <c r="G336" s="264"/>
      <c r="H336" s="264"/>
      <c r="I336" s="264"/>
      <c r="J336" s="264"/>
    </row>
    <row r="337" spans="1:10" ht="20.25">
      <c r="A337" s="429"/>
      <c r="B337" s="263"/>
      <c r="C337" s="263"/>
      <c r="D337" s="263"/>
      <c r="E337" s="302"/>
      <c r="F337" s="264"/>
      <c r="G337" s="264"/>
      <c r="H337" s="264"/>
      <c r="I337" s="264"/>
      <c r="J337" s="264"/>
    </row>
    <row r="338" spans="1:10" ht="20.25">
      <c r="A338" s="429"/>
      <c r="B338" s="263"/>
      <c r="C338" s="263"/>
      <c r="D338" s="263"/>
      <c r="E338" s="302"/>
      <c r="F338" s="264"/>
      <c r="G338" s="264"/>
      <c r="H338" s="264"/>
      <c r="I338" s="264"/>
      <c r="J338" s="264"/>
    </row>
    <row r="339" spans="1:10" ht="20.25">
      <c r="A339" s="429"/>
      <c r="B339" s="263"/>
      <c r="C339" s="263"/>
      <c r="D339" s="263"/>
      <c r="E339" s="302"/>
      <c r="F339" s="264"/>
      <c r="G339" s="264"/>
      <c r="H339" s="264"/>
      <c r="I339" s="264"/>
      <c r="J339" s="264"/>
    </row>
    <row r="340" spans="1:10" ht="20.25">
      <c r="A340" s="429"/>
      <c r="B340" s="263"/>
      <c r="C340" s="263"/>
      <c r="D340" s="263"/>
      <c r="E340" s="302"/>
      <c r="F340" s="264"/>
      <c r="G340" s="264"/>
      <c r="H340" s="264"/>
      <c r="I340" s="264"/>
      <c r="J340" s="264"/>
    </row>
    <row r="341" spans="1:10" ht="20.25">
      <c r="A341" s="429"/>
      <c r="B341" s="263"/>
      <c r="C341" s="263"/>
      <c r="D341" s="263"/>
      <c r="E341" s="302"/>
      <c r="F341" s="264"/>
      <c r="G341" s="264"/>
      <c r="H341" s="264"/>
      <c r="I341" s="264"/>
      <c r="J341" s="264"/>
    </row>
    <row r="342" spans="1:10" ht="20.25">
      <c r="A342" s="429"/>
      <c r="B342" s="263"/>
      <c r="C342" s="263"/>
      <c r="D342" s="263"/>
      <c r="E342" s="302"/>
      <c r="F342" s="264"/>
      <c r="G342" s="264"/>
      <c r="H342" s="264"/>
      <c r="I342" s="264"/>
      <c r="J342" s="264"/>
    </row>
    <row r="343" spans="1:10" ht="20.25">
      <c r="A343" s="429"/>
      <c r="B343" s="263"/>
      <c r="C343" s="263"/>
      <c r="D343" s="263"/>
      <c r="E343" s="302"/>
      <c r="F343" s="264"/>
      <c r="G343" s="264"/>
      <c r="H343" s="264"/>
      <c r="I343" s="264"/>
      <c r="J343" s="264"/>
    </row>
    <row r="344" spans="1:10" ht="20.25">
      <c r="A344" s="429"/>
      <c r="B344" s="263"/>
      <c r="C344" s="263"/>
      <c r="D344" s="263"/>
      <c r="E344" s="302"/>
      <c r="F344" s="264"/>
      <c r="G344" s="264"/>
      <c r="H344" s="264"/>
      <c r="I344" s="264"/>
      <c r="J344" s="264"/>
    </row>
    <row r="345" spans="1:10" ht="20.25">
      <c r="A345" s="429"/>
      <c r="B345" s="263"/>
      <c r="C345" s="263"/>
      <c r="D345" s="263"/>
      <c r="E345" s="302"/>
      <c r="F345" s="264"/>
      <c r="G345" s="264"/>
      <c r="H345" s="264"/>
      <c r="I345" s="264"/>
      <c r="J345" s="264"/>
    </row>
    <row r="346" spans="1:10" ht="20.25">
      <c r="A346" s="429"/>
      <c r="B346" s="263"/>
      <c r="C346" s="263"/>
      <c r="D346" s="263"/>
      <c r="E346" s="302"/>
      <c r="F346" s="264"/>
      <c r="G346" s="264"/>
      <c r="H346" s="264"/>
      <c r="I346" s="264"/>
      <c r="J346" s="264"/>
    </row>
    <row r="347" spans="1:10" ht="20.25">
      <c r="A347" s="429"/>
      <c r="B347" s="263"/>
      <c r="C347" s="263"/>
      <c r="D347" s="263"/>
      <c r="E347" s="302"/>
      <c r="F347" s="264"/>
      <c r="G347" s="264"/>
      <c r="H347" s="264"/>
      <c r="I347" s="264"/>
      <c r="J347" s="264"/>
    </row>
    <row r="348" spans="1:10" ht="20.25">
      <c r="A348" s="429"/>
      <c r="B348" s="263"/>
      <c r="C348" s="263"/>
      <c r="D348" s="263"/>
      <c r="E348" s="302"/>
      <c r="F348" s="264"/>
      <c r="G348" s="264"/>
      <c r="H348" s="264"/>
      <c r="I348" s="264"/>
      <c r="J348" s="264"/>
    </row>
    <row r="349" spans="1:10" ht="20.25">
      <c r="A349" s="429"/>
      <c r="B349" s="263"/>
      <c r="C349" s="263"/>
      <c r="D349" s="263"/>
      <c r="E349" s="302"/>
      <c r="F349" s="264"/>
      <c r="G349" s="264"/>
      <c r="H349" s="264"/>
      <c r="I349" s="264"/>
      <c r="J349" s="264"/>
    </row>
    <row r="350" spans="1:10" ht="20.25">
      <c r="A350" s="429"/>
      <c r="B350" s="263"/>
      <c r="C350" s="263"/>
      <c r="D350" s="263"/>
      <c r="E350" s="302"/>
      <c r="F350" s="264"/>
      <c r="G350" s="264"/>
      <c r="H350" s="264"/>
      <c r="I350" s="264"/>
      <c r="J350" s="264"/>
    </row>
    <row r="351" spans="1:10" ht="20.25">
      <c r="A351" s="429"/>
      <c r="B351" s="263"/>
      <c r="C351" s="263"/>
      <c r="D351" s="263"/>
      <c r="E351" s="302"/>
      <c r="F351" s="264"/>
      <c r="G351" s="264"/>
      <c r="H351" s="264"/>
      <c r="I351" s="264"/>
      <c r="J351" s="264"/>
    </row>
    <row r="352" spans="1:10" ht="20.25">
      <c r="A352" s="429"/>
      <c r="B352" s="263"/>
      <c r="C352" s="263"/>
      <c r="D352" s="263"/>
      <c r="E352" s="302"/>
      <c r="F352" s="264"/>
      <c r="G352" s="264"/>
      <c r="H352" s="264"/>
      <c r="I352" s="264"/>
      <c r="J352" s="264"/>
    </row>
    <row r="353" spans="1:10" ht="20.25">
      <c r="A353" s="429"/>
      <c r="B353" s="263"/>
      <c r="C353" s="263"/>
      <c r="D353" s="263"/>
      <c r="E353" s="302"/>
      <c r="F353" s="264"/>
      <c r="G353" s="264"/>
      <c r="H353" s="264"/>
      <c r="I353" s="264"/>
      <c r="J353" s="264"/>
    </row>
    <row r="354" spans="1:10" ht="20.25">
      <c r="A354" s="429"/>
      <c r="B354" s="263"/>
      <c r="C354" s="263"/>
      <c r="D354" s="263"/>
      <c r="E354" s="302"/>
      <c r="F354" s="264"/>
      <c r="G354" s="264"/>
      <c r="H354" s="264"/>
      <c r="I354" s="264"/>
      <c r="J354" s="264"/>
    </row>
    <row r="355" spans="1:10" ht="20.25">
      <c r="A355" s="429"/>
      <c r="B355" s="263"/>
      <c r="C355" s="263"/>
      <c r="D355" s="263"/>
      <c r="E355" s="302"/>
      <c r="F355" s="264"/>
      <c r="G355" s="264"/>
      <c r="H355" s="264"/>
      <c r="I355" s="264"/>
      <c r="J355" s="264"/>
    </row>
    <row r="356" spans="1:10" ht="20.25">
      <c r="A356" s="429"/>
      <c r="B356" s="263"/>
      <c r="C356" s="263"/>
      <c r="D356" s="263"/>
      <c r="E356" s="302"/>
      <c r="F356" s="264"/>
      <c r="G356" s="264"/>
      <c r="H356" s="264"/>
      <c r="I356" s="264"/>
      <c r="J356" s="264"/>
    </row>
    <row r="357" spans="1:10" ht="20.25">
      <c r="A357" s="429"/>
      <c r="B357" s="263"/>
      <c r="C357" s="263"/>
      <c r="D357" s="263"/>
      <c r="E357" s="302"/>
      <c r="F357" s="264"/>
      <c r="G357" s="264"/>
      <c r="H357" s="264"/>
      <c r="I357" s="264"/>
      <c r="J357" s="264"/>
    </row>
    <row r="358" spans="1:10" ht="20.25">
      <c r="A358" s="429"/>
      <c r="B358" s="263"/>
      <c r="C358" s="263"/>
      <c r="D358" s="263"/>
      <c r="E358" s="302"/>
      <c r="F358" s="264"/>
      <c r="G358" s="264"/>
      <c r="H358" s="264"/>
      <c r="I358" s="264"/>
      <c r="J358" s="264"/>
    </row>
    <row r="359" spans="1:10" ht="20.25">
      <c r="A359" s="429"/>
      <c r="B359" s="263"/>
      <c r="C359" s="263"/>
      <c r="D359" s="263"/>
      <c r="E359" s="302"/>
      <c r="F359" s="264"/>
      <c r="G359" s="264"/>
      <c r="H359" s="264"/>
      <c r="I359" s="264"/>
      <c r="J359" s="264"/>
    </row>
    <row r="360" spans="1:10" ht="20.25">
      <c r="A360" s="429"/>
      <c r="B360" s="263"/>
      <c r="C360" s="263"/>
      <c r="D360" s="263"/>
      <c r="E360" s="302"/>
      <c r="F360" s="264"/>
      <c r="G360" s="264"/>
      <c r="H360" s="264"/>
      <c r="I360" s="264"/>
      <c r="J360" s="264"/>
    </row>
    <row r="361" spans="1:10" ht="20.25">
      <c r="A361" s="429"/>
      <c r="B361" s="263"/>
      <c r="C361" s="263"/>
      <c r="D361" s="263"/>
      <c r="E361" s="302"/>
      <c r="F361" s="264"/>
      <c r="G361" s="264"/>
      <c r="H361" s="264"/>
      <c r="I361" s="264"/>
      <c r="J361" s="264"/>
    </row>
    <row r="362" spans="1:10" ht="20.25">
      <c r="A362" s="429"/>
      <c r="B362" s="263"/>
      <c r="C362" s="263"/>
      <c r="D362" s="263"/>
      <c r="E362" s="302"/>
      <c r="F362" s="264"/>
      <c r="G362" s="264"/>
      <c r="H362" s="264"/>
      <c r="I362" s="264"/>
      <c r="J362" s="264"/>
    </row>
    <row r="363" spans="1:10" ht="20.25">
      <c r="A363" s="429"/>
      <c r="B363" s="263"/>
      <c r="C363" s="263"/>
      <c r="D363" s="263"/>
      <c r="E363" s="302"/>
      <c r="F363" s="264"/>
      <c r="G363" s="264"/>
      <c r="H363" s="264"/>
      <c r="I363" s="264"/>
      <c r="J363" s="264"/>
    </row>
    <row r="364" spans="1:10" ht="20.25">
      <c r="A364" s="429"/>
      <c r="B364" s="263"/>
      <c r="C364" s="263"/>
      <c r="D364" s="263"/>
      <c r="E364" s="302"/>
      <c r="F364" s="264"/>
      <c r="G364" s="264"/>
      <c r="H364" s="264"/>
      <c r="I364" s="264"/>
      <c r="J364" s="264"/>
    </row>
    <row r="365" spans="1:10" ht="20.25">
      <c r="A365" s="429"/>
      <c r="B365" s="263"/>
      <c r="C365" s="263"/>
      <c r="D365" s="263"/>
      <c r="E365" s="302"/>
      <c r="F365" s="264"/>
      <c r="G365" s="264"/>
      <c r="H365" s="264"/>
      <c r="I365" s="264"/>
      <c r="J365" s="264"/>
    </row>
    <row r="366" spans="1:10" ht="20.25">
      <c r="A366" s="429"/>
      <c r="B366" s="263"/>
      <c r="C366" s="263"/>
      <c r="D366" s="263"/>
      <c r="E366" s="302"/>
      <c r="F366" s="264"/>
      <c r="G366" s="264"/>
      <c r="H366" s="264"/>
      <c r="I366" s="264"/>
      <c r="J366" s="264"/>
    </row>
    <row r="367" spans="1:10" ht="20.25">
      <c r="A367" s="429"/>
      <c r="B367" s="263"/>
      <c r="C367" s="263"/>
      <c r="D367" s="263"/>
      <c r="E367" s="302"/>
      <c r="F367" s="264"/>
      <c r="G367" s="264"/>
      <c r="H367" s="264"/>
      <c r="I367" s="264"/>
      <c r="J367" s="264"/>
    </row>
    <row r="368" spans="1:10" ht="20.25">
      <c r="A368" s="429"/>
      <c r="B368" s="263"/>
      <c r="C368" s="263"/>
      <c r="D368" s="263"/>
      <c r="E368" s="302"/>
      <c r="F368" s="264"/>
      <c r="G368" s="264"/>
      <c r="H368" s="264"/>
      <c r="I368" s="264"/>
      <c r="J368" s="264"/>
    </row>
    <row r="369" spans="1:10" ht="20.25">
      <c r="A369" s="429"/>
      <c r="B369" s="263"/>
      <c r="C369" s="263"/>
      <c r="D369" s="263"/>
      <c r="E369" s="302"/>
      <c r="F369" s="264"/>
      <c r="G369" s="264"/>
      <c r="H369" s="264"/>
      <c r="I369" s="264"/>
      <c r="J369" s="264"/>
    </row>
    <row r="370" spans="1:10" ht="20.25">
      <c r="A370" s="429"/>
      <c r="B370" s="263"/>
      <c r="C370" s="263"/>
      <c r="D370" s="263"/>
      <c r="E370" s="302"/>
      <c r="F370" s="264"/>
      <c r="G370" s="264"/>
      <c r="H370" s="264"/>
      <c r="I370" s="264"/>
      <c r="J370" s="264"/>
    </row>
    <row r="371" spans="1:10" ht="20.25">
      <c r="A371" s="429"/>
      <c r="B371" s="263"/>
      <c r="C371" s="263"/>
      <c r="D371" s="263"/>
      <c r="E371" s="302"/>
      <c r="F371" s="264"/>
      <c r="G371" s="264"/>
      <c r="H371" s="264"/>
      <c r="I371" s="264"/>
      <c r="J371" s="264"/>
    </row>
    <row r="372" spans="1:10" ht="20.25">
      <c r="A372" s="429"/>
      <c r="B372" s="263"/>
      <c r="C372" s="263"/>
      <c r="D372" s="263"/>
      <c r="E372" s="302"/>
      <c r="F372" s="264"/>
      <c r="G372" s="264"/>
      <c r="H372" s="264"/>
      <c r="I372" s="264"/>
      <c r="J372" s="264"/>
    </row>
    <row r="373" spans="1:10" ht="20.25">
      <c r="A373" s="429"/>
      <c r="B373" s="263"/>
      <c r="C373" s="263"/>
      <c r="D373" s="263"/>
      <c r="E373" s="302"/>
      <c r="F373" s="264"/>
      <c r="G373" s="264"/>
      <c r="H373" s="264"/>
      <c r="I373" s="264"/>
      <c r="J373" s="264"/>
    </row>
    <row r="374" spans="1:10" ht="20.25">
      <c r="A374" s="429"/>
      <c r="B374" s="263"/>
      <c r="C374" s="263"/>
      <c r="D374" s="263"/>
      <c r="E374" s="302"/>
      <c r="F374" s="264"/>
      <c r="G374" s="264"/>
      <c r="H374" s="264"/>
      <c r="I374" s="264"/>
      <c r="J374" s="264"/>
    </row>
    <row r="375" spans="1:10" ht="20.25">
      <c r="A375" s="429"/>
      <c r="B375" s="263"/>
      <c r="C375" s="263"/>
      <c r="D375" s="263"/>
      <c r="E375" s="302"/>
      <c r="F375" s="264"/>
      <c r="G375" s="264"/>
      <c r="H375" s="264"/>
      <c r="I375" s="264"/>
      <c r="J375" s="264"/>
    </row>
    <row r="376" spans="1:10" ht="20.25">
      <c r="A376" s="429"/>
      <c r="B376" s="263"/>
      <c r="C376" s="263"/>
      <c r="D376" s="263"/>
      <c r="E376" s="302"/>
      <c r="F376" s="264"/>
      <c r="G376" s="264"/>
      <c r="H376" s="264"/>
      <c r="I376" s="264"/>
      <c r="J376" s="264"/>
    </row>
    <row r="377" spans="1:10" ht="20.25">
      <c r="A377" s="429"/>
      <c r="B377" s="263"/>
      <c r="C377" s="263"/>
      <c r="D377" s="263"/>
      <c r="E377" s="302"/>
      <c r="F377" s="264"/>
      <c r="G377" s="264"/>
      <c r="H377" s="264"/>
      <c r="I377" s="264"/>
      <c r="J377" s="264"/>
    </row>
    <row r="378" spans="1:10" ht="20.25">
      <c r="A378" s="429"/>
      <c r="B378" s="263"/>
      <c r="C378" s="263"/>
      <c r="D378" s="263"/>
      <c r="E378" s="302"/>
      <c r="F378" s="264"/>
      <c r="G378" s="264"/>
      <c r="H378" s="264"/>
      <c r="I378" s="264"/>
      <c r="J378" s="264"/>
    </row>
    <row r="379" spans="1:10" ht="20.25">
      <c r="A379" s="429"/>
      <c r="B379" s="263"/>
      <c r="C379" s="263"/>
      <c r="D379" s="263"/>
      <c r="E379" s="302"/>
      <c r="F379" s="264"/>
      <c r="G379" s="264"/>
      <c r="H379" s="264"/>
      <c r="I379" s="264"/>
      <c r="J379" s="264"/>
    </row>
    <row r="380" spans="1:10" ht="20.25">
      <c r="A380" s="429"/>
      <c r="B380" s="263"/>
      <c r="C380" s="263"/>
      <c r="D380" s="263"/>
      <c r="E380" s="302"/>
      <c r="F380" s="264"/>
      <c r="G380" s="264"/>
      <c r="H380" s="264"/>
      <c r="I380" s="264"/>
      <c r="J380" s="264"/>
    </row>
    <row r="381" spans="1:10" ht="20.25">
      <c r="A381" s="429"/>
      <c r="B381" s="263"/>
      <c r="C381" s="263"/>
      <c r="D381" s="263"/>
      <c r="E381" s="302"/>
      <c r="F381" s="264"/>
      <c r="G381" s="264"/>
      <c r="H381" s="264"/>
      <c r="I381" s="264"/>
      <c r="J381" s="264"/>
    </row>
    <row r="382" spans="1:10" ht="20.25">
      <c r="A382" s="429"/>
      <c r="B382" s="263"/>
      <c r="C382" s="263"/>
      <c r="D382" s="263"/>
      <c r="E382" s="302"/>
      <c r="F382" s="264"/>
      <c r="G382" s="264"/>
      <c r="H382" s="264"/>
      <c r="I382" s="264"/>
      <c r="J382" s="264"/>
    </row>
    <row r="383" spans="1:10" ht="20.25">
      <c r="A383" s="429"/>
      <c r="B383" s="263"/>
      <c r="C383" s="263"/>
      <c r="D383" s="263"/>
      <c r="E383" s="302"/>
      <c r="F383" s="264"/>
      <c r="G383" s="264"/>
      <c r="H383" s="264"/>
      <c r="I383" s="264"/>
      <c r="J383" s="264"/>
    </row>
    <row r="384" spans="1:10" ht="20.25">
      <c r="A384" s="429"/>
      <c r="B384" s="263"/>
      <c r="C384" s="263"/>
      <c r="D384" s="263"/>
      <c r="E384" s="302"/>
      <c r="F384" s="264"/>
      <c r="G384" s="264"/>
      <c r="H384" s="264"/>
      <c r="I384" s="264"/>
      <c r="J384" s="264"/>
    </row>
    <row r="385" spans="1:10" ht="20.25">
      <c r="A385" s="429"/>
      <c r="B385" s="263"/>
      <c r="C385" s="263"/>
      <c r="D385" s="263"/>
      <c r="E385" s="302"/>
      <c r="F385" s="264"/>
      <c r="G385" s="264"/>
      <c r="H385" s="264"/>
      <c r="I385" s="264"/>
      <c r="J385" s="264"/>
    </row>
    <row r="386" spans="1:10" ht="20.25">
      <c r="A386" s="429"/>
      <c r="B386" s="263"/>
      <c r="C386" s="263"/>
      <c r="D386" s="263"/>
      <c r="E386" s="302"/>
      <c r="F386" s="264"/>
      <c r="G386" s="264"/>
      <c r="H386" s="264"/>
      <c r="I386" s="264"/>
      <c r="J386" s="264"/>
    </row>
    <row r="387" spans="1:10" ht="20.25">
      <c r="A387" s="429"/>
      <c r="B387" s="263"/>
      <c r="C387" s="263"/>
      <c r="D387" s="263"/>
      <c r="E387" s="302"/>
      <c r="F387" s="264"/>
      <c r="G387" s="264"/>
      <c r="H387" s="264"/>
      <c r="I387" s="264"/>
      <c r="J387" s="264"/>
    </row>
    <row r="388" spans="1:10" ht="20.25">
      <c r="A388" s="429"/>
      <c r="B388" s="263"/>
      <c r="C388" s="263"/>
      <c r="D388" s="263"/>
      <c r="E388" s="302"/>
      <c r="F388" s="264"/>
      <c r="G388" s="264"/>
      <c r="H388" s="264"/>
      <c r="I388" s="264"/>
      <c r="J388" s="264"/>
    </row>
    <row r="389" spans="1:10" ht="20.25">
      <c r="A389" s="429"/>
      <c r="B389" s="263"/>
      <c r="C389" s="263"/>
      <c r="D389" s="263"/>
      <c r="E389" s="302"/>
      <c r="F389" s="264"/>
      <c r="G389" s="264"/>
      <c r="H389" s="264"/>
      <c r="I389" s="264"/>
      <c r="J389" s="264"/>
    </row>
    <row r="390" spans="1:10" ht="20.25">
      <c r="A390" s="429"/>
      <c r="B390" s="263"/>
      <c r="C390" s="263"/>
      <c r="D390" s="263"/>
      <c r="E390" s="302"/>
      <c r="F390" s="264"/>
      <c r="G390" s="264"/>
      <c r="H390" s="264"/>
      <c r="I390" s="264"/>
      <c r="J390" s="264"/>
    </row>
    <row r="391" spans="1:10" ht="20.25">
      <c r="A391" s="429"/>
      <c r="B391" s="263"/>
      <c r="C391" s="263"/>
      <c r="D391" s="263"/>
      <c r="E391" s="302"/>
      <c r="F391" s="264"/>
      <c r="G391" s="264"/>
      <c r="H391" s="264"/>
      <c r="I391" s="264"/>
      <c r="J391" s="264"/>
    </row>
    <row r="392" spans="1:10" ht="20.25">
      <c r="A392" s="429"/>
      <c r="B392" s="263"/>
      <c r="C392" s="263"/>
      <c r="D392" s="263"/>
      <c r="E392" s="302"/>
      <c r="F392" s="264"/>
      <c r="G392" s="264"/>
      <c r="H392" s="264"/>
      <c r="I392" s="264"/>
      <c r="J392" s="264"/>
    </row>
    <row r="393" spans="1:10" ht="20.25">
      <c r="A393" s="429"/>
      <c r="B393" s="263"/>
      <c r="C393" s="263"/>
      <c r="D393" s="263"/>
      <c r="E393" s="302"/>
      <c r="F393" s="264"/>
      <c r="G393" s="264"/>
      <c r="H393" s="264"/>
      <c r="I393" s="264"/>
      <c r="J393" s="264"/>
    </row>
    <row r="394" spans="1:10" ht="20.25">
      <c r="A394" s="429"/>
      <c r="B394" s="263"/>
      <c r="C394" s="263"/>
      <c r="D394" s="263"/>
      <c r="E394" s="302"/>
      <c r="F394" s="264"/>
      <c r="G394" s="264"/>
      <c r="H394" s="264"/>
      <c r="I394" s="264"/>
      <c r="J394" s="264"/>
    </row>
    <row r="395" spans="1:10" ht="20.25">
      <c r="A395" s="429"/>
      <c r="B395" s="263"/>
      <c r="C395" s="263"/>
      <c r="D395" s="263"/>
      <c r="E395" s="302"/>
      <c r="F395" s="264"/>
      <c r="G395" s="264"/>
      <c r="H395" s="264"/>
      <c r="I395" s="264"/>
      <c r="J395" s="264"/>
    </row>
    <row r="396" spans="1:10" ht="20.25">
      <c r="A396" s="429"/>
      <c r="B396" s="263"/>
      <c r="C396" s="263"/>
      <c r="D396" s="263"/>
      <c r="E396" s="302"/>
      <c r="F396" s="264"/>
      <c r="G396" s="264"/>
      <c r="H396" s="264"/>
      <c r="I396" s="264"/>
      <c r="J396" s="264"/>
    </row>
    <row r="397" spans="1:10" ht="20.25">
      <c r="A397" s="429"/>
      <c r="B397" s="263"/>
      <c r="C397" s="263"/>
      <c r="D397" s="263"/>
      <c r="E397" s="302"/>
      <c r="F397" s="264"/>
      <c r="G397" s="264"/>
      <c r="H397" s="264"/>
      <c r="I397" s="264"/>
      <c r="J397" s="264"/>
    </row>
    <row r="398" spans="1:10" ht="20.25">
      <c r="A398" s="429"/>
      <c r="B398" s="263"/>
      <c r="C398" s="263"/>
      <c r="D398" s="263"/>
      <c r="E398" s="302"/>
      <c r="F398" s="264"/>
      <c r="G398" s="264"/>
      <c r="H398" s="264"/>
      <c r="I398" s="264"/>
      <c r="J398" s="264"/>
    </row>
    <row r="399" spans="1:10" ht="20.25">
      <c r="A399" s="429"/>
      <c r="B399" s="263"/>
      <c r="C399" s="263"/>
      <c r="D399" s="263"/>
      <c r="E399" s="302"/>
      <c r="F399" s="264"/>
      <c r="G399" s="264"/>
      <c r="H399" s="264"/>
      <c r="I399" s="264"/>
      <c r="J399" s="264"/>
    </row>
    <row r="400" spans="1:10" ht="20.25">
      <c r="A400" s="429"/>
      <c r="B400" s="263"/>
      <c r="C400" s="263"/>
      <c r="D400" s="263"/>
      <c r="E400" s="302"/>
      <c r="F400" s="264"/>
      <c r="G400" s="264"/>
      <c r="H400" s="264"/>
      <c r="I400" s="264"/>
      <c r="J400" s="264"/>
    </row>
    <row r="401" spans="1:10" ht="20.25">
      <c r="A401" s="429"/>
      <c r="B401" s="263"/>
      <c r="C401" s="263"/>
      <c r="D401" s="263"/>
      <c r="E401" s="302"/>
      <c r="F401" s="264"/>
      <c r="G401" s="264"/>
      <c r="H401" s="264"/>
      <c r="I401" s="264"/>
      <c r="J401" s="264"/>
    </row>
    <row r="402" spans="1:10" ht="20.25">
      <c r="A402" s="429"/>
      <c r="B402" s="263"/>
      <c r="C402" s="263"/>
      <c r="D402" s="263"/>
      <c r="E402" s="302"/>
      <c r="F402" s="264"/>
      <c r="G402" s="264"/>
      <c r="H402" s="264"/>
      <c r="I402" s="264"/>
      <c r="J402" s="264"/>
    </row>
    <row r="403" spans="1:10" ht="20.25">
      <c r="A403" s="429"/>
      <c r="B403" s="263"/>
      <c r="C403" s="263"/>
      <c r="D403" s="263"/>
      <c r="E403" s="302"/>
      <c r="F403" s="264"/>
      <c r="G403" s="264"/>
      <c r="H403" s="264"/>
      <c r="I403" s="264"/>
      <c r="J403" s="264"/>
    </row>
    <row r="404" spans="1:10" ht="20.25">
      <c r="A404" s="429"/>
      <c r="B404" s="263"/>
      <c r="C404" s="263"/>
      <c r="D404" s="263"/>
      <c r="E404" s="302"/>
      <c r="F404" s="264"/>
      <c r="G404" s="264"/>
      <c r="H404" s="264"/>
      <c r="I404" s="264"/>
      <c r="J404" s="264"/>
    </row>
    <row r="405" spans="1:10" ht="20.25">
      <c r="A405" s="429"/>
      <c r="B405" s="263"/>
      <c r="C405" s="263"/>
      <c r="D405" s="263"/>
      <c r="E405" s="302"/>
      <c r="F405" s="264"/>
      <c r="G405" s="264"/>
      <c r="H405" s="264"/>
      <c r="I405" s="264"/>
      <c r="J405" s="264"/>
    </row>
    <row r="406" spans="1:10" ht="20.25">
      <c r="A406" s="429"/>
      <c r="B406" s="263"/>
      <c r="C406" s="263"/>
      <c r="D406" s="263"/>
      <c r="E406" s="302"/>
      <c r="F406" s="264"/>
      <c r="G406" s="264"/>
      <c r="H406" s="264"/>
      <c r="I406" s="264"/>
      <c r="J406" s="264"/>
    </row>
    <row r="407" spans="1:10" ht="20.25">
      <c r="A407" s="429"/>
      <c r="B407" s="263"/>
      <c r="C407" s="263"/>
      <c r="D407" s="263"/>
      <c r="E407" s="302"/>
      <c r="F407" s="264"/>
      <c r="G407" s="264"/>
      <c r="H407" s="264"/>
      <c r="I407" s="264"/>
      <c r="J407" s="264"/>
    </row>
    <row r="408" spans="1:10" ht="20.25">
      <c r="A408" s="429"/>
      <c r="B408" s="263"/>
      <c r="C408" s="263"/>
      <c r="D408" s="263"/>
      <c r="E408" s="302"/>
      <c r="F408" s="264"/>
      <c r="G408" s="264"/>
      <c r="H408" s="264"/>
      <c r="I408" s="264"/>
      <c r="J408" s="264"/>
    </row>
    <row r="409" spans="1:10" ht="20.25">
      <c r="A409" s="429"/>
      <c r="B409" s="263"/>
      <c r="C409" s="263"/>
      <c r="D409" s="263"/>
      <c r="E409" s="302"/>
      <c r="F409" s="264"/>
      <c r="G409" s="264"/>
      <c r="H409" s="264"/>
      <c r="I409" s="264"/>
      <c r="J409" s="264"/>
    </row>
    <row r="410" spans="1:10" ht="20.25">
      <c r="A410" s="429"/>
      <c r="B410" s="263"/>
      <c r="C410" s="263"/>
      <c r="D410" s="263"/>
      <c r="E410" s="302"/>
      <c r="F410" s="264"/>
      <c r="G410" s="264"/>
      <c r="H410" s="264"/>
      <c r="I410" s="264"/>
      <c r="J410" s="264"/>
    </row>
    <row r="411" spans="1:10" ht="20.25">
      <c r="A411" s="429"/>
      <c r="B411" s="263"/>
      <c r="C411" s="263"/>
      <c r="D411" s="263"/>
      <c r="E411" s="302"/>
      <c r="F411" s="264"/>
      <c r="G411" s="264"/>
      <c r="H411" s="264"/>
      <c r="I411" s="264"/>
      <c r="J411" s="264"/>
    </row>
    <row r="412" spans="1:10" ht="20.25">
      <c r="A412" s="429"/>
      <c r="B412" s="263"/>
      <c r="C412" s="263"/>
      <c r="D412" s="263"/>
      <c r="E412" s="302"/>
      <c r="F412" s="264"/>
      <c r="G412" s="264"/>
      <c r="H412" s="264"/>
      <c r="I412" s="264"/>
      <c r="J412" s="264"/>
    </row>
    <row r="413" spans="1:10" ht="20.25">
      <c r="A413" s="429"/>
      <c r="B413" s="263"/>
      <c r="C413" s="263"/>
      <c r="D413" s="263"/>
      <c r="E413" s="302"/>
      <c r="F413" s="264"/>
      <c r="G413" s="264"/>
      <c r="H413" s="264"/>
      <c r="I413" s="264"/>
      <c r="J413" s="264"/>
    </row>
    <row r="414" spans="1:10" ht="20.25">
      <c r="A414" s="429"/>
      <c r="B414" s="263"/>
      <c r="C414" s="263"/>
      <c r="D414" s="263"/>
      <c r="E414" s="302"/>
      <c r="F414" s="264"/>
      <c r="G414" s="264"/>
      <c r="H414" s="264"/>
      <c r="I414" s="264"/>
      <c r="J414" s="264"/>
    </row>
    <row r="415" spans="1:10" ht="20.25">
      <c r="A415" s="429"/>
      <c r="B415" s="263"/>
      <c r="C415" s="263"/>
      <c r="D415" s="263"/>
      <c r="E415" s="302"/>
      <c r="F415" s="264"/>
      <c r="G415" s="264"/>
      <c r="H415" s="264"/>
      <c r="I415" s="264"/>
      <c r="J415" s="264"/>
    </row>
    <row r="416" spans="1:10" ht="20.25">
      <c r="A416" s="429"/>
      <c r="B416" s="263"/>
      <c r="C416" s="263"/>
      <c r="D416" s="263"/>
      <c r="E416" s="302"/>
      <c r="F416" s="264"/>
      <c r="G416" s="264"/>
      <c r="H416" s="264"/>
      <c r="I416" s="264"/>
      <c r="J416" s="264"/>
    </row>
    <row r="417" spans="1:10" ht="20.25">
      <c r="A417" s="429"/>
      <c r="B417" s="263"/>
      <c r="C417" s="263"/>
      <c r="D417" s="263"/>
      <c r="E417" s="302"/>
      <c r="F417" s="264"/>
      <c r="G417" s="264"/>
      <c r="H417" s="264"/>
      <c r="I417" s="264"/>
      <c r="J417" s="264"/>
    </row>
    <row r="418" spans="1:10" ht="20.25">
      <c r="A418" s="429"/>
      <c r="B418" s="263"/>
      <c r="C418" s="263"/>
      <c r="D418" s="263"/>
      <c r="E418" s="302"/>
      <c r="F418" s="264"/>
      <c r="G418" s="264"/>
      <c r="H418" s="264"/>
      <c r="I418" s="264"/>
      <c r="J418" s="264"/>
    </row>
    <row r="419" spans="1:10" ht="20.25">
      <c r="A419" s="429"/>
      <c r="B419" s="263"/>
      <c r="C419" s="263"/>
      <c r="D419" s="263"/>
      <c r="E419" s="302"/>
      <c r="F419" s="264"/>
      <c r="G419" s="264"/>
      <c r="H419" s="264"/>
      <c r="I419" s="264"/>
      <c r="J419" s="264"/>
    </row>
    <row r="420" spans="1:10" ht="20.25">
      <c r="A420" s="429"/>
      <c r="B420" s="263"/>
      <c r="C420" s="263"/>
      <c r="D420" s="263"/>
      <c r="E420" s="302"/>
      <c r="F420" s="264"/>
      <c r="G420" s="264"/>
      <c r="H420" s="264"/>
      <c r="I420" s="264"/>
      <c r="J420" s="264"/>
    </row>
    <row r="421" spans="1:10" ht="20.25">
      <c r="A421" s="429"/>
      <c r="B421" s="263"/>
      <c r="C421" s="263"/>
      <c r="D421" s="263"/>
      <c r="E421" s="302"/>
      <c r="F421" s="264"/>
      <c r="G421" s="264"/>
      <c r="H421" s="264"/>
      <c r="I421" s="264"/>
      <c r="J421" s="264"/>
    </row>
    <row r="422" spans="1:10" ht="20.25">
      <c r="A422" s="429"/>
      <c r="B422" s="263"/>
      <c r="C422" s="263"/>
      <c r="D422" s="263"/>
      <c r="E422" s="302"/>
      <c r="F422" s="264"/>
      <c r="G422" s="264"/>
      <c r="H422" s="264"/>
      <c r="I422" s="264"/>
      <c r="J422" s="264"/>
    </row>
    <row r="423" spans="1:10" ht="20.25">
      <c r="A423" s="429"/>
      <c r="B423" s="263"/>
      <c r="C423" s="263"/>
      <c r="D423" s="263"/>
      <c r="E423" s="302"/>
      <c r="F423" s="264"/>
      <c r="G423" s="264"/>
      <c r="H423" s="264"/>
      <c r="I423" s="264"/>
      <c r="J423" s="264"/>
    </row>
    <row r="424" spans="1:10" ht="20.25">
      <c r="A424" s="429"/>
      <c r="B424" s="263"/>
      <c r="C424" s="263"/>
      <c r="D424" s="263"/>
      <c r="E424" s="302"/>
      <c r="F424" s="264"/>
      <c r="G424" s="264"/>
      <c r="H424" s="264"/>
      <c r="I424" s="264"/>
      <c r="J424" s="264"/>
    </row>
    <row r="425" spans="1:10" ht="20.25">
      <c r="A425" s="429"/>
      <c r="B425" s="263"/>
      <c r="C425" s="263"/>
      <c r="D425" s="263"/>
      <c r="E425" s="302"/>
      <c r="F425" s="264"/>
      <c r="G425" s="264"/>
      <c r="H425" s="264"/>
      <c r="I425" s="264"/>
      <c r="J425" s="264"/>
    </row>
    <row r="426" spans="1:10" ht="20.25">
      <c r="A426" s="429"/>
      <c r="B426" s="263"/>
      <c r="C426" s="263"/>
      <c r="D426" s="263"/>
      <c r="E426" s="302"/>
      <c r="F426" s="264"/>
      <c r="G426" s="264"/>
      <c r="H426" s="264"/>
      <c r="I426" s="264"/>
      <c r="J426" s="264"/>
    </row>
    <row r="427" spans="1:10" ht="20.25">
      <c r="A427" s="429"/>
      <c r="B427" s="263"/>
      <c r="C427" s="263"/>
      <c r="D427" s="263"/>
      <c r="E427" s="302"/>
      <c r="F427" s="264"/>
      <c r="G427" s="264"/>
      <c r="H427" s="264"/>
      <c r="I427" s="264"/>
      <c r="J427" s="264"/>
    </row>
    <row r="428" spans="1:10" ht="20.25">
      <c r="A428" s="429"/>
      <c r="B428" s="263"/>
      <c r="C428" s="263"/>
      <c r="D428" s="263"/>
      <c r="E428" s="302"/>
      <c r="F428" s="264"/>
      <c r="G428" s="264"/>
      <c r="H428" s="264"/>
      <c r="I428" s="264"/>
      <c r="J428" s="264"/>
    </row>
    <row r="429" spans="1:10" ht="20.25">
      <c r="A429" s="429"/>
      <c r="B429" s="263"/>
      <c r="C429" s="263"/>
      <c r="D429" s="263"/>
      <c r="E429" s="302"/>
      <c r="F429" s="264"/>
      <c r="G429" s="264"/>
      <c r="H429" s="264"/>
      <c r="I429" s="264"/>
      <c r="J429" s="264"/>
    </row>
    <row r="430" spans="1:10" ht="20.25">
      <c r="A430" s="429"/>
      <c r="B430" s="263"/>
      <c r="C430" s="263"/>
      <c r="D430" s="263"/>
      <c r="E430" s="302"/>
      <c r="F430" s="264"/>
      <c r="G430" s="264"/>
      <c r="H430" s="264"/>
      <c r="I430" s="264"/>
      <c r="J430" s="264"/>
    </row>
    <row r="431" spans="1:10" ht="20.25">
      <c r="A431" s="429"/>
      <c r="B431" s="263"/>
      <c r="C431" s="263"/>
      <c r="D431" s="263"/>
      <c r="E431" s="302"/>
      <c r="F431" s="264"/>
      <c r="G431" s="264"/>
      <c r="H431" s="264"/>
      <c r="I431" s="264"/>
      <c r="J431" s="264"/>
    </row>
    <row r="432" spans="1:10" ht="20.25">
      <c r="A432" s="429"/>
      <c r="B432" s="263"/>
      <c r="C432" s="263"/>
      <c r="D432" s="263"/>
      <c r="E432" s="302"/>
      <c r="F432" s="264"/>
      <c r="G432" s="264"/>
      <c r="H432" s="264"/>
      <c r="I432" s="264"/>
      <c r="J432" s="264"/>
    </row>
    <row r="433" spans="1:10" ht="20.25">
      <c r="A433" s="429"/>
      <c r="B433" s="263"/>
      <c r="C433" s="263"/>
      <c r="D433" s="263"/>
      <c r="E433" s="302"/>
      <c r="F433" s="264"/>
      <c r="G433" s="264"/>
      <c r="H433" s="264"/>
      <c r="I433" s="264"/>
      <c r="J433" s="264"/>
    </row>
    <row r="434" spans="1:10" ht="20.25">
      <c r="A434" s="429"/>
      <c r="B434" s="263"/>
      <c r="C434" s="263"/>
      <c r="D434" s="263"/>
      <c r="E434" s="302"/>
      <c r="F434" s="264"/>
      <c r="G434" s="264"/>
      <c r="H434" s="264"/>
      <c r="I434" s="264"/>
      <c r="J434" s="264"/>
    </row>
    <row r="435" spans="1:10" ht="20.25">
      <c r="A435" s="429"/>
      <c r="B435" s="263"/>
      <c r="C435" s="263"/>
      <c r="D435" s="263"/>
      <c r="E435" s="302"/>
      <c r="F435" s="264"/>
      <c r="G435" s="264"/>
      <c r="H435" s="264"/>
      <c r="I435" s="264"/>
      <c r="J435" s="264"/>
    </row>
    <row r="436" spans="1:10" ht="20.25">
      <c r="A436" s="429"/>
      <c r="B436" s="263"/>
      <c r="C436" s="263"/>
      <c r="D436" s="263"/>
      <c r="E436" s="302"/>
      <c r="F436" s="264"/>
      <c r="G436" s="264"/>
      <c r="H436" s="264"/>
      <c r="I436" s="264"/>
      <c r="J436" s="264"/>
    </row>
    <row r="437" spans="1:10" ht="20.25">
      <c r="A437" s="429"/>
      <c r="B437" s="263"/>
      <c r="C437" s="263"/>
      <c r="D437" s="263"/>
      <c r="E437" s="302"/>
      <c r="F437" s="264"/>
      <c r="G437" s="264"/>
      <c r="H437" s="264"/>
      <c r="I437" s="264"/>
      <c r="J437" s="264"/>
    </row>
    <row r="438" spans="1:10" ht="20.25">
      <c r="A438" s="429"/>
      <c r="B438" s="263"/>
      <c r="C438" s="263"/>
      <c r="D438" s="263"/>
      <c r="E438" s="302"/>
      <c r="F438" s="264"/>
      <c r="G438" s="264"/>
      <c r="H438" s="264"/>
      <c r="I438" s="264"/>
      <c r="J438" s="264"/>
    </row>
    <row r="439" spans="1:10" ht="20.25">
      <c r="A439" s="429"/>
      <c r="B439" s="263"/>
      <c r="C439" s="263"/>
      <c r="D439" s="263"/>
      <c r="E439" s="302"/>
      <c r="F439" s="264"/>
      <c r="G439" s="264"/>
      <c r="H439" s="264"/>
      <c r="I439" s="264"/>
      <c r="J439" s="264"/>
    </row>
    <row r="440" spans="1:10" ht="20.25">
      <c r="A440" s="429"/>
      <c r="B440" s="263"/>
      <c r="C440" s="263"/>
      <c r="D440" s="263"/>
      <c r="E440" s="302"/>
      <c r="F440" s="264"/>
      <c r="G440" s="264"/>
      <c r="H440" s="264"/>
      <c r="I440" s="264"/>
      <c r="J440" s="264"/>
    </row>
    <row r="441" spans="1:10" ht="20.25">
      <c r="A441" s="429"/>
      <c r="B441" s="263"/>
      <c r="C441" s="263"/>
      <c r="D441" s="263"/>
      <c r="E441" s="302"/>
      <c r="F441" s="264"/>
      <c r="G441" s="264"/>
      <c r="H441" s="264"/>
      <c r="I441" s="264"/>
      <c r="J441" s="264"/>
    </row>
    <row r="442" spans="1:10" ht="20.25">
      <c r="A442" s="429"/>
      <c r="B442" s="263"/>
      <c r="C442" s="263"/>
      <c r="D442" s="263"/>
      <c r="E442" s="302"/>
      <c r="F442" s="264"/>
      <c r="G442" s="264"/>
      <c r="H442" s="264"/>
      <c r="I442" s="264"/>
      <c r="J442" s="264"/>
    </row>
    <row r="443" spans="1:10" ht="20.25">
      <c r="A443" s="429"/>
      <c r="B443" s="263"/>
      <c r="C443" s="263"/>
      <c r="D443" s="263"/>
      <c r="E443" s="302"/>
      <c r="F443" s="264"/>
      <c r="G443" s="264"/>
      <c r="H443" s="264"/>
      <c r="I443" s="264"/>
      <c r="J443" s="264"/>
    </row>
    <row r="444" spans="1:10" ht="20.25">
      <c r="A444" s="429"/>
      <c r="B444" s="263"/>
      <c r="C444" s="263"/>
      <c r="D444" s="263"/>
      <c r="E444" s="302"/>
      <c r="F444" s="264"/>
      <c r="G444" s="264"/>
      <c r="H444" s="264"/>
      <c r="I444" s="264"/>
      <c r="J444" s="264"/>
    </row>
    <row r="445" spans="1:10" ht="20.25">
      <c r="A445" s="429"/>
      <c r="B445" s="263"/>
      <c r="C445" s="263"/>
      <c r="D445" s="263"/>
      <c r="E445" s="302"/>
      <c r="F445" s="264"/>
      <c r="G445" s="264"/>
      <c r="H445" s="264"/>
      <c r="I445" s="264"/>
      <c r="J445" s="264"/>
    </row>
    <row r="446" spans="1:10" ht="20.25">
      <c r="A446" s="429"/>
      <c r="B446" s="263"/>
      <c r="C446" s="263"/>
      <c r="D446" s="263"/>
      <c r="E446" s="302"/>
      <c r="F446" s="264"/>
      <c r="G446" s="264"/>
      <c r="H446" s="264"/>
      <c r="I446" s="264"/>
      <c r="J446" s="264"/>
    </row>
    <row r="447" spans="1:10" ht="20.25">
      <c r="A447" s="429"/>
      <c r="B447" s="263"/>
      <c r="C447" s="263"/>
      <c r="D447" s="263"/>
      <c r="E447" s="302"/>
      <c r="F447" s="264"/>
      <c r="G447" s="264"/>
      <c r="H447" s="264"/>
      <c r="I447" s="264"/>
      <c r="J447" s="264"/>
    </row>
    <row r="448" spans="1:10" ht="20.25">
      <c r="A448" s="429"/>
      <c r="B448" s="263"/>
      <c r="C448" s="263"/>
      <c r="D448" s="263"/>
      <c r="E448" s="302"/>
      <c r="F448" s="264"/>
      <c r="G448" s="264"/>
      <c r="H448" s="264"/>
      <c r="I448" s="264"/>
      <c r="J448" s="264"/>
    </row>
    <row r="449" spans="1:10" ht="20.25">
      <c r="A449" s="429"/>
      <c r="B449" s="263"/>
      <c r="C449" s="263"/>
      <c r="D449" s="263"/>
      <c r="E449" s="302"/>
      <c r="F449" s="264"/>
      <c r="G449" s="264"/>
      <c r="H449" s="264"/>
      <c r="I449" s="264"/>
      <c r="J449" s="264"/>
    </row>
    <row r="450" spans="1:10" ht="20.25">
      <c r="A450" s="429"/>
      <c r="B450" s="263"/>
      <c r="C450" s="263"/>
      <c r="D450" s="263"/>
      <c r="E450" s="302"/>
      <c r="F450" s="264"/>
      <c r="G450" s="264"/>
      <c r="H450" s="264"/>
      <c r="I450" s="264"/>
      <c r="J450" s="264"/>
    </row>
    <row r="451" spans="1:10" ht="20.25">
      <c r="A451" s="429"/>
      <c r="B451" s="263"/>
      <c r="C451" s="263"/>
      <c r="D451" s="263"/>
      <c r="E451" s="302"/>
      <c r="F451" s="264"/>
      <c r="G451" s="264"/>
      <c r="H451" s="264"/>
      <c r="I451" s="264"/>
      <c r="J451" s="264"/>
    </row>
    <row r="452" spans="1:10" ht="20.25">
      <c r="A452" s="429"/>
      <c r="B452" s="263"/>
      <c r="C452" s="263"/>
      <c r="D452" s="263"/>
      <c r="E452" s="302"/>
      <c r="F452" s="264"/>
      <c r="G452" s="264"/>
      <c r="H452" s="264"/>
      <c r="I452" s="264"/>
      <c r="J452" s="264"/>
    </row>
    <row r="453" spans="1:10" ht="20.25">
      <c r="A453" s="429"/>
      <c r="B453" s="263"/>
      <c r="C453" s="263"/>
      <c r="D453" s="263"/>
      <c r="E453" s="302"/>
      <c r="F453" s="264"/>
      <c r="G453" s="264"/>
      <c r="H453" s="264"/>
      <c r="I453" s="264"/>
      <c r="J453" s="264"/>
    </row>
    <row r="454" spans="1:10" ht="20.25">
      <c r="A454" s="429"/>
      <c r="B454" s="263"/>
      <c r="C454" s="263"/>
      <c r="D454" s="263"/>
      <c r="E454" s="302"/>
      <c r="F454" s="264"/>
      <c r="G454" s="264"/>
      <c r="H454" s="264"/>
      <c r="I454" s="264"/>
      <c r="J454" s="264"/>
    </row>
    <row r="455" spans="1:10" ht="20.25">
      <c r="A455" s="429"/>
      <c r="B455" s="263"/>
      <c r="C455" s="263"/>
      <c r="D455" s="263"/>
      <c r="E455" s="302"/>
      <c r="F455" s="264"/>
      <c r="G455" s="264"/>
      <c r="H455" s="264"/>
      <c r="I455" s="264"/>
      <c r="J455" s="264"/>
    </row>
    <row r="456" spans="1:10" ht="20.25">
      <c r="A456" s="429"/>
      <c r="B456" s="263"/>
      <c r="C456" s="263"/>
      <c r="D456" s="263"/>
      <c r="E456" s="302"/>
      <c r="F456" s="264"/>
      <c r="G456" s="264"/>
      <c r="H456" s="264"/>
      <c r="I456" s="264"/>
      <c r="J456" s="264"/>
    </row>
    <row r="457" spans="1:10" ht="20.25">
      <c r="A457" s="429"/>
      <c r="B457" s="263"/>
      <c r="C457" s="263"/>
      <c r="D457" s="263"/>
      <c r="E457" s="302"/>
      <c r="F457" s="264"/>
      <c r="G457" s="264"/>
      <c r="H457" s="264"/>
      <c r="I457" s="264"/>
      <c r="J457" s="264"/>
    </row>
    <row r="458" spans="1:10" ht="20.25">
      <c r="A458" s="429"/>
      <c r="B458" s="263"/>
      <c r="C458" s="263"/>
      <c r="D458" s="263"/>
      <c r="E458" s="302"/>
      <c r="F458" s="264"/>
      <c r="G458" s="264"/>
      <c r="H458" s="264"/>
      <c r="I458" s="264"/>
      <c r="J458" s="264"/>
    </row>
    <row r="459" spans="1:10" ht="20.25">
      <c r="A459" s="429"/>
      <c r="B459" s="263"/>
      <c r="C459" s="263"/>
      <c r="D459" s="263"/>
      <c r="E459" s="302"/>
      <c r="F459" s="264"/>
      <c r="G459" s="264"/>
      <c r="H459" s="264"/>
      <c r="I459" s="264"/>
      <c r="J459" s="264"/>
    </row>
    <row r="460" spans="1:10" ht="20.25">
      <c r="A460" s="429"/>
      <c r="B460" s="263"/>
      <c r="C460" s="263"/>
      <c r="D460" s="263"/>
      <c r="E460" s="302"/>
      <c r="F460" s="264"/>
      <c r="G460" s="264"/>
      <c r="H460" s="264"/>
      <c r="I460" s="264"/>
      <c r="J460" s="264"/>
    </row>
    <row r="461" spans="1:10" ht="20.25">
      <c r="A461" s="429"/>
      <c r="B461" s="263"/>
      <c r="C461" s="263"/>
      <c r="D461" s="263"/>
      <c r="E461" s="302"/>
      <c r="F461" s="264"/>
      <c r="G461" s="264"/>
      <c r="H461" s="264"/>
      <c r="I461" s="264"/>
      <c r="J461" s="264"/>
    </row>
    <row r="462" spans="1:10" ht="20.25">
      <c r="A462" s="429"/>
      <c r="B462" s="263"/>
      <c r="C462" s="263"/>
      <c r="D462" s="263"/>
      <c r="E462" s="302"/>
      <c r="F462" s="264"/>
      <c r="G462" s="264"/>
      <c r="H462" s="264"/>
      <c r="I462" s="264"/>
      <c r="J462" s="264"/>
    </row>
    <row r="463" spans="1:10" ht="20.25">
      <c r="A463" s="429"/>
      <c r="B463" s="263"/>
      <c r="C463" s="263"/>
      <c r="D463" s="263"/>
      <c r="E463" s="302"/>
      <c r="F463" s="264"/>
      <c r="G463" s="264"/>
      <c r="H463" s="264"/>
      <c r="I463" s="264"/>
      <c r="J463" s="264"/>
    </row>
    <row r="464" spans="1:10" ht="20.25">
      <c r="A464" s="429"/>
      <c r="B464" s="263"/>
      <c r="C464" s="263"/>
      <c r="D464" s="263"/>
      <c r="E464" s="302"/>
      <c r="F464" s="264"/>
      <c r="G464" s="264"/>
      <c r="H464" s="264"/>
      <c r="I464" s="264"/>
      <c r="J464" s="264"/>
    </row>
    <row r="465" spans="1:10" ht="20.25">
      <c r="A465" s="429"/>
      <c r="B465" s="263"/>
      <c r="C465" s="263"/>
      <c r="D465" s="263"/>
      <c r="E465" s="302"/>
      <c r="F465" s="264"/>
      <c r="G465" s="264"/>
      <c r="H465" s="264"/>
      <c r="I465" s="264"/>
      <c r="J465" s="264"/>
    </row>
    <row r="466" spans="1:10" ht="20.25">
      <c r="A466" s="429"/>
      <c r="B466" s="263"/>
      <c r="C466" s="263"/>
      <c r="D466" s="263"/>
      <c r="E466" s="302"/>
      <c r="F466" s="264"/>
      <c r="G466" s="264"/>
      <c r="H466" s="264"/>
      <c r="I466" s="264"/>
      <c r="J466" s="264"/>
    </row>
    <row r="467" spans="1:10" ht="20.25">
      <c r="A467" s="429"/>
      <c r="B467" s="263"/>
      <c r="C467" s="263"/>
      <c r="D467" s="263"/>
      <c r="E467" s="302"/>
      <c r="F467" s="264"/>
      <c r="G467" s="264"/>
      <c r="H467" s="264"/>
      <c r="I467" s="264"/>
      <c r="J467" s="264"/>
    </row>
    <row r="468" spans="1:10" ht="20.25">
      <c r="A468" s="429"/>
      <c r="B468" s="263"/>
      <c r="C468" s="263"/>
      <c r="D468" s="263"/>
      <c r="E468" s="302"/>
      <c r="F468" s="264"/>
      <c r="G468" s="264"/>
      <c r="H468" s="264"/>
      <c r="I468" s="264"/>
      <c r="J468" s="264"/>
    </row>
    <row r="469" spans="1:10" ht="20.25">
      <c r="A469" s="429"/>
      <c r="B469" s="263"/>
      <c r="C469" s="263"/>
      <c r="D469" s="263"/>
      <c r="E469" s="302"/>
      <c r="F469" s="264"/>
      <c r="G469" s="264"/>
      <c r="H469" s="264"/>
      <c r="I469" s="264"/>
      <c r="J469" s="264"/>
    </row>
    <row r="470" spans="1:10" ht="20.25">
      <c r="A470" s="429"/>
      <c r="B470" s="263"/>
      <c r="C470" s="263"/>
      <c r="D470" s="263"/>
      <c r="E470" s="302"/>
      <c r="F470" s="264"/>
      <c r="G470" s="264"/>
      <c r="H470" s="264"/>
      <c r="I470" s="264"/>
      <c r="J470" s="264"/>
    </row>
    <row r="471" spans="1:10" ht="20.25">
      <c r="A471" s="429"/>
      <c r="B471" s="263"/>
      <c r="C471" s="263"/>
      <c r="D471" s="263"/>
      <c r="E471" s="302"/>
      <c r="F471" s="264"/>
      <c r="G471" s="264"/>
      <c r="H471" s="264"/>
      <c r="I471" s="264"/>
      <c r="J471" s="264"/>
    </row>
    <row r="472" spans="1:10" ht="20.25">
      <c r="A472" s="429"/>
      <c r="B472" s="263"/>
      <c r="C472" s="263"/>
      <c r="D472" s="263"/>
      <c r="E472" s="302"/>
      <c r="F472" s="264"/>
      <c r="G472" s="264"/>
      <c r="H472" s="264"/>
      <c r="I472" s="264"/>
      <c r="J472" s="264"/>
    </row>
    <row r="473" spans="1:10" ht="20.25">
      <c r="A473" s="429"/>
      <c r="B473" s="263"/>
      <c r="C473" s="263"/>
      <c r="D473" s="263"/>
      <c r="E473" s="302"/>
      <c r="F473" s="264"/>
      <c r="G473" s="264"/>
      <c r="H473" s="264"/>
      <c r="I473" s="264"/>
      <c r="J473" s="264"/>
    </row>
    <row r="474" spans="1:10" ht="20.25">
      <c r="A474" s="429"/>
      <c r="B474" s="263"/>
      <c r="C474" s="263"/>
      <c r="D474" s="263"/>
      <c r="E474" s="302"/>
      <c r="F474" s="264"/>
      <c r="G474" s="264"/>
      <c r="H474" s="264"/>
      <c r="I474" s="264"/>
      <c r="J474" s="264"/>
    </row>
    <row r="475" spans="1:10" ht="20.25">
      <c r="A475" s="429"/>
      <c r="B475" s="263"/>
      <c r="C475" s="263"/>
      <c r="D475" s="263"/>
      <c r="E475" s="302"/>
      <c r="F475" s="264"/>
      <c r="G475" s="264"/>
      <c r="H475" s="264"/>
      <c r="I475" s="264"/>
      <c r="J475" s="264"/>
    </row>
    <row r="476" spans="1:10" ht="20.25">
      <c r="A476" s="429"/>
      <c r="B476" s="263"/>
      <c r="C476" s="263"/>
      <c r="D476" s="263"/>
      <c r="E476" s="302"/>
      <c r="F476" s="264"/>
      <c r="G476" s="264"/>
      <c r="H476" s="264"/>
      <c r="I476" s="264"/>
      <c r="J476" s="264"/>
    </row>
    <row r="477" spans="1:10" ht="20.25">
      <c r="A477" s="429"/>
      <c r="B477" s="263"/>
      <c r="C477" s="263"/>
      <c r="D477" s="263"/>
      <c r="E477" s="302"/>
      <c r="F477" s="264"/>
      <c r="G477" s="264"/>
      <c r="H477" s="264"/>
      <c r="I477" s="264"/>
      <c r="J477" s="264"/>
    </row>
    <row r="478" spans="1:10" ht="20.25">
      <c r="A478" s="429"/>
      <c r="B478" s="263"/>
      <c r="C478" s="263"/>
      <c r="D478" s="263"/>
      <c r="E478" s="302"/>
      <c r="F478" s="264"/>
      <c r="G478" s="264"/>
      <c r="H478" s="264"/>
      <c r="I478" s="264"/>
      <c r="J478" s="264"/>
    </row>
    <row r="479" spans="1:10" ht="20.25">
      <c r="A479" s="429"/>
      <c r="B479" s="263"/>
      <c r="C479" s="263"/>
      <c r="D479" s="263"/>
      <c r="E479" s="302"/>
      <c r="F479" s="264"/>
      <c r="G479" s="264"/>
      <c r="H479" s="264"/>
      <c r="I479" s="264"/>
      <c r="J479" s="264"/>
    </row>
    <row r="480" spans="1:10" ht="20.25">
      <c r="A480" s="429"/>
      <c r="B480" s="263"/>
      <c r="C480" s="263"/>
      <c r="D480" s="263"/>
      <c r="E480" s="302"/>
      <c r="F480" s="264"/>
      <c r="G480" s="264"/>
      <c r="H480" s="264"/>
      <c r="I480" s="264"/>
      <c r="J480" s="264"/>
    </row>
    <row r="481" spans="1:10" ht="20.25">
      <c r="A481" s="429"/>
      <c r="B481" s="263"/>
      <c r="C481" s="263"/>
      <c r="D481" s="263"/>
      <c r="E481" s="302"/>
      <c r="F481" s="264"/>
      <c r="G481" s="264"/>
      <c r="H481" s="264"/>
      <c r="I481" s="264"/>
      <c r="J481" s="264"/>
    </row>
    <row r="482" spans="1:10" ht="20.25">
      <c r="A482" s="429"/>
      <c r="B482" s="263"/>
      <c r="C482" s="263"/>
      <c r="D482" s="263"/>
      <c r="E482" s="302"/>
      <c r="F482" s="264"/>
      <c r="G482" s="264"/>
      <c r="H482" s="264"/>
      <c r="I482" s="264"/>
      <c r="J482" s="264"/>
    </row>
    <row r="483" spans="1:10" ht="20.25">
      <c r="A483" s="429"/>
      <c r="B483" s="263"/>
      <c r="C483" s="263"/>
      <c r="D483" s="263"/>
      <c r="E483" s="302"/>
      <c r="F483" s="264"/>
      <c r="G483" s="264"/>
      <c r="H483" s="264"/>
      <c r="I483" s="264"/>
      <c r="J483" s="264"/>
    </row>
    <row r="484" spans="1:10" ht="20.25">
      <c r="A484" s="429"/>
      <c r="B484" s="263"/>
      <c r="C484" s="263"/>
      <c r="D484" s="263"/>
      <c r="E484" s="302"/>
      <c r="F484" s="264"/>
      <c r="G484" s="264"/>
      <c r="H484" s="264"/>
      <c r="I484" s="264"/>
      <c r="J484" s="264"/>
    </row>
    <row r="485" spans="1:10" ht="20.25">
      <c r="A485" s="429"/>
      <c r="B485" s="263"/>
      <c r="C485" s="263"/>
      <c r="D485" s="263"/>
      <c r="E485" s="302"/>
      <c r="F485" s="264"/>
      <c r="G485" s="264"/>
      <c r="H485" s="264"/>
      <c r="I485" s="264"/>
      <c r="J485" s="264"/>
    </row>
    <row r="486" spans="1:10" ht="20.25">
      <c r="A486" s="429"/>
      <c r="B486" s="263"/>
      <c r="C486" s="263"/>
      <c r="D486" s="263"/>
      <c r="E486" s="302"/>
      <c r="F486" s="264"/>
      <c r="G486" s="264"/>
      <c r="H486" s="264"/>
      <c r="I486" s="264"/>
      <c r="J486" s="264"/>
    </row>
    <row r="487" spans="1:10" ht="20.25">
      <c r="A487" s="429"/>
      <c r="B487" s="263"/>
      <c r="C487" s="263"/>
      <c r="D487" s="263"/>
      <c r="E487" s="302"/>
      <c r="F487" s="264"/>
      <c r="G487" s="264"/>
      <c r="H487" s="264"/>
      <c r="I487" s="264"/>
      <c r="J487" s="264"/>
    </row>
    <row r="488" spans="1:10" ht="20.25">
      <c r="A488" s="429"/>
      <c r="B488" s="263"/>
      <c r="C488" s="263"/>
      <c r="D488" s="263"/>
      <c r="E488" s="302"/>
      <c r="F488" s="264"/>
      <c r="G488" s="264"/>
      <c r="H488" s="264"/>
      <c r="I488" s="264"/>
      <c r="J488" s="264"/>
    </row>
    <row r="489" spans="1:10" ht="20.25">
      <c r="A489" s="429"/>
      <c r="B489" s="263"/>
      <c r="C489" s="263"/>
      <c r="D489" s="263"/>
      <c r="E489" s="302"/>
      <c r="F489" s="264"/>
      <c r="G489" s="264"/>
      <c r="H489" s="264"/>
      <c r="I489" s="264"/>
      <c r="J489" s="264"/>
    </row>
    <row r="490" spans="1:10" ht="20.25">
      <c r="A490" s="429"/>
      <c r="B490" s="263"/>
      <c r="C490" s="263"/>
      <c r="D490" s="263"/>
      <c r="E490" s="302"/>
      <c r="F490" s="264"/>
      <c r="G490" s="264"/>
      <c r="H490" s="264"/>
      <c r="I490" s="264"/>
      <c r="J490" s="264"/>
    </row>
    <row r="491" spans="1:10" ht="20.25">
      <c r="A491" s="429"/>
      <c r="B491" s="263"/>
      <c r="C491" s="263"/>
      <c r="D491" s="263"/>
      <c r="E491" s="302"/>
      <c r="F491" s="264"/>
      <c r="G491" s="264"/>
      <c r="H491" s="264"/>
      <c r="I491" s="264"/>
      <c r="J491" s="264"/>
    </row>
    <row r="492" spans="1:10" ht="20.25">
      <c r="A492" s="429"/>
      <c r="B492" s="263"/>
      <c r="C492" s="263"/>
      <c r="D492" s="263"/>
      <c r="E492" s="302"/>
      <c r="F492" s="264"/>
      <c r="G492" s="264"/>
      <c r="H492" s="264"/>
      <c r="I492" s="264"/>
      <c r="J492" s="264"/>
    </row>
    <row r="493" spans="1:10" ht="20.25">
      <c r="A493" s="429"/>
      <c r="B493" s="263"/>
      <c r="C493" s="263"/>
      <c r="D493" s="263"/>
      <c r="E493" s="302"/>
      <c r="F493" s="264"/>
      <c r="G493" s="264"/>
      <c r="H493" s="264"/>
      <c r="I493" s="264"/>
      <c r="J493" s="264"/>
    </row>
    <row r="494" spans="1:10" ht="20.25">
      <c r="A494" s="429"/>
      <c r="B494" s="263"/>
      <c r="C494" s="263"/>
      <c r="D494" s="263"/>
      <c r="E494" s="302"/>
      <c r="F494" s="264"/>
      <c r="G494" s="264"/>
      <c r="H494" s="264"/>
      <c r="I494" s="264"/>
      <c r="J494" s="264"/>
    </row>
    <row r="495" spans="1:10" ht="20.25">
      <c r="A495" s="429"/>
      <c r="B495" s="263"/>
      <c r="C495" s="263"/>
      <c r="D495" s="263"/>
      <c r="E495" s="302"/>
      <c r="F495" s="264"/>
      <c r="G495" s="264"/>
      <c r="H495" s="264"/>
      <c r="I495" s="264"/>
      <c r="J495" s="264"/>
    </row>
    <row r="496" spans="1:10" ht="20.25">
      <c r="A496" s="429"/>
      <c r="B496" s="263"/>
      <c r="C496" s="263"/>
      <c r="D496" s="263"/>
      <c r="E496" s="302"/>
      <c r="F496" s="264"/>
      <c r="G496" s="264"/>
      <c r="H496" s="264"/>
      <c r="I496" s="264"/>
      <c r="J496" s="264"/>
    </row>
    <row r="497" spans="1:10" ht="20.25">
      <c r="A497" s="429"/>
      <c r="B497" s="263"/>
      <c r="C497" s="263"/>
      <c r="D497" s="263"/>
      <c r="E497" s="302"/>
      <c r="F497" s="264"/>
      <c r="G497" s="264"/>
      <c r="H497" s="264"/>
      <c r="I497" s="264"/>
      <c r="J497" s="264"/>
    </row>
    <row r="498" spans="1:10" ht="20.25">
      <c r="A498" s="429"/>
      <c r="B498" s="263"/>
      <c r="C498" s="263"/>
      <c r="D498" s="263"/>
      <c r="E498" s="302"/>
      <c r="F498" s="264"/>
      <c r="G498" s="264"/>
      <c r="H498" s="264"/>
      <c r="I498" s="264"/>
      <c r="J498" s="264"/>
    </row>
    <row r="499" spans="1:10" ht="20.25">
      <c r="A499" s="429"/>
      <c r="B499" s="263"/>
      <c r="C499" s="263"/>
      <c r="D499" s="263"/>
      <c r="E499" s="302"/>
      <c r="F499" s="264"/>
      <c r="G499" s="264"/>
      <c r="H499" s="264"/>
      <c r="I499" s="264"/>
      <c r="J499" s="264"/>
    </row>
    <row r="500" spans="1:10" ht="20.25">
      <c r="A500" s="429"/>
      <c r="B500" s="263"/>
      <c r="C500" s="263"/>
      <c r="D500" s="263"/>
      <c r="E500" s="302"/>
      <c r="F500" s="264"/>
      <c r="G500" s="264"/>
      <c r="H500" s="264"/>
      <c r="I500" s="264"/>
      <c r="J500" s="264"/>
    </row>
    <row r="501" spans="1:10" ht="20.25">
      <c r="A501" s="429"/>
      <c r="B501" s="263"/>
      <c r="C501" s="263"/>
      <c r="D501" s="263"/>
      <c r="E501" s="302"/>
      <c r="F501" s="264"/>
      <c r="G501" s="264"/>
      <c r="H501" s="264"/>
      <c r="I501" s="264"/>
      <c r="J501" s="264"/>
    </row>
    <row r="502" spans="1:10" ht="20.25">
      <c r="A502" s="429"/>
      <c r="B502" s="263"/>
      <c r="C502" s="263"/>
      <c r="D502" s="263"/>
      <c r="E502" s="302"/>
      <c r="F502" s="264"/>
      <c r="G502" s="264"/>
      <c r="H502" s="264"/>
      <c r="I502" s="264"/>
      <c r="J502" s="264"/>
    </row>
    <row r="503" spans="1:10" ht="20.25">
      <c r="A503" s="429"/>
      <c r="B503" s="263"/>
      <c r="C503" s="263"/>
      <c r="D503" s="263"/>
      <c r="E503" s="302"/>
      <c r="F503" s="264"/>
      <c r="G503" s="264"/>
      <c r="H503" s="264"/>
      <c r="I503" s="264"/>
      <c r="J503" s="264"/>
    </row>
    <row r="504" spans="1:10" ht="20.25">
      <c r="A504" s="429"/>
      <c r="B504" s="263"/>
      <c r="C504" s="263"/>
      <c r="D504" s="263"/>
      <c r="E504" s="302"/>
      <c r="F504" s="264"/>
      <c r="G504" s="264"/>
      <c r="H504" s="264"/>
      <c r="I504" s="264"/>
      <c r="J504" s="264"/>
    </row>
    <row r="505" spans="1:10" ht="20.25">
      <c r="A505" s="429"/>
      <c r="B505" s="263"/>
      <c r="C505" s="263"/>
      <c r="D505" s="263"/>
      <c r="E505" s="302"/>
      <c r="F505" s="264"/>
      <c r="G505" s="264"/>
      <c r="H505" s="264"/>
      <c r="I505" s="264"/>
      <c r="J505" s="264"/>
    </row>
    <row r="506" spans="1:10" ht="20.25">
      <c r="A506" s="429"/>
      <c r="B506" s="263"/>
      <c r="C506" s="263"/>
      <c r="D506" s="263"/>
      <c r="E506" s="302"/>
      <c r="F506" s="264"/>
      <c r="G506" s="264"/>
      <c r="H506" s="264"/>
      <c r="I506" s="264"/>
      <c r="J506" s="264"/>
    </row>
    <row r="507" spans="1:10" ht="20.25">
      <c r="A507" s="429"/>
      <c r="B507" s="263"/>
      <c r="C507" s="263"/>
      <c r="D507" s="263"/>
      <c r="E507" s="302"/>
      <c r="F507" s="264"/>
      <c r="G507" s="264"/>
      <c r="H507" s="264"/>
      <c r="I507" s="264"/>
      <c r="J507" s="264"/>
    </row>
    <row r="508" spans="1:10" ht="20.25">
      <c r="A508" s="429"/>
      <c r="B508" s="263"/>
      <c r="C508" s="263"/>
      <c r="D508" s="263"/>
      <c r="E508" s="302"/>
      <c r="F508" s="264"/>
      <c r="G508" s="264"/>
      <c r="H508" s="264"/>
      <c r="I508" s="264"/>
      <c r="J508" s="264"/>
    </row>
    <row r="509" spans="1:10" ht="20.25">
      <c r="A509" s="429"/>
      <c r="B509" s="263"/>
      <c r="C509" s="263"/>
      <c r="D509" s="263"/>
      <c r="E509" s="302"/>
      <c r="F509" s="264"/>
      <c r="G509" s="264"/>
      <c r="H509" s="264"/>
      <c r="I509" s="264"/>
      <c r="J509" s="264"/>
    </row>
    <row r="510" spans="1:10" ht="20.25">
      <c r="A510" s="429"/>
      <c r="B510" s="263"/>
      <c r="C510" s="263"/>
      <c r="D510" s="263"/>
      <c r="E510" s="302"/>
      <c r="F510" s="264"/>
      <c r="G510" s="264"/>
      <c r="H510" s="264"/>
      <c r="I510" s="264"/>
      <c r="J510" s="264"/>
    </row>
    <row r="511" spans="1:10" ht="20.25">
      <c r="A511" s="429"/>
      <c r="B511" s="263"/>
      <c r="C511" s="263"/>
      <c r="D511" s="263"/>
      <c r="E511" s="302"/>
      <c r="F511" s="264"/>
      <c r="G511" s="264"/>
      <c r="H511" s="264"/>
      <c r="I511" s="264"/>
      <c r="J511" s="264"/>
    </row>
    <row r="512" spans="1:10" ht="20.25">
      <c r="A512" s="429"/>
      <c r="B512" s="263"/>
      <c r="C512" s="263"/>
      <c r="D512" s="263"/>
      <c r="E512" s="302"/>
      <c r="F512" s="264"/>
      <c r="G512" s="264"/>
      <c r="H512" s="264"/>
      <c r="I512" s="264"/>
      <c r="J512" s="264"/>
    </row>
    <row r="513" spans="1:10" ht="20.25">
      <c r="A513" s="429"/>
      <c r="B513" s="263"/>
      <c r="C513" s="263"/>
      <c r="D513" s="263"/>
      <c r="E513" s="302"/>
      <c r="F513" s="264"/>
      <c r="G513" s="264"/>
      <c r="H513" s="264"/>
      <c r="I513" s="264"/>
      <c r="J513" s="264"/>
    </row>
    <row r="514" spans="1:10" ht="20.25">
      <c r="A514" s="429"/>
      <c r="B514" s="263"/>
      <c r="C514" s="263"/>
      <c r="D514" s="263"/>
      <c r="E514" s="302"/>
      <c r="F514" s="264"/>
      <c r="G514" s="264"/>
      <c r="H514" s="264"/>
      <c r="I514" s="264"/>
      <c r="J514" s="264"/>
    </row>
    <row r="515" spans="1:10" ht="20.25">
      <c r="A515" s="429"/>
      <c r="B515" s="263"/>
      <c r="C515" s="263"/>
      <c r="D515" s="263"/>
      <c r="E515" s="302"/>
      <c r="F515" s="264"/>
      <c r="G515" s="264"/>
      <c r="H515" s="264"/>
      <c r="I515" s="264"/>
      <c r="J515" s="264"/>
    </row>
    <row r="516" spans="1:10" ht="20.25">
      <c r="A516" s="429"/>
      <c r="B516" s="263"/>
      <c r="C516" s="263"/>
      <c r="D516" s="263"/>
      <c r="E516" s="302"/>
      <c r="F516" s="264"/>
      <c r="G516" s="264"/>
      <c r="H516" s="264"/>
      <c r="I516" s="264"/>
      <c r="J516" s="264"/>
    </row>
    <row r="517" spans="1:10" ht="20.25">
      <c r="A517" s="429"/>
      <c r="B517" s="263"/>
      <c r="C517" s="263"/>
      <c r="D517" s="263"/>
      <c r="E517" s="302"/>
      <c r="F517" s="264"/>
      <c r="G517" s="264"/>
      <c r="H517" s="264"/>
      <c r="I517" s="264"/>
      <c r="J517" s="264"/>
    </row>
    <row r="518" spans="1:10" ht="20.25">
      <c r="A518" s="429"/>
      <c r="B518" s="263"/>
      <c r="C518" s="263"/>
      <c r="D518" s="263"/>
      <c r="E518" s="302"/>
      <c r="F518" s="264"/>
      <c r="G518" s="264"/>
      <c r="H518" s="264"/>
      <c r="I518" s="264"/>
      <c r="J518" s="264"/>
    </row>
    <row r="519" spans="1:10" ht="20.25">
      <c r="A519" s="429"/>
      <c r="B519" s="263"/>
      <c r="C519" s="263"/>
      <c r="D519" s="263"/>
      <c r="E519" s="302"/>
      <c r="F519" s="264"/>
      <c r="G519" s="264"/>
      <c r="H519" s="264"/>
      <c r="I519" s="264"/>
      <c r="J519" s="264"/>
    </row>
    <row r="520" spans="1:10" ht="20.25">
      <c r="A520" s="429"/>
      <c r="B520" s="263"/>
      <c r="C520" s="263"/>
      <c r="D520" s="263"/>
      <c r="E520" s="302"/>
      <c r="F520" s="264"/>
      <c r="G520" s="264"/>
      <c r="H520" s="264"/>
      <c r="I520" s="264"/>
      <c r="J520" s="264"/>
    </row>
    <row r="521" spans="1:10" ht="20.25">
      <c r="A521" s="429"/>
      <c r="B521" s="263"/>
      <c r="C521" s="263"/>
      <c r="D521" s="263"/>
      <c r="E521" s="302"/>
      <c r="F521" s="264"/>
      <c r="G521" s="264"/>
      <c r="H521" s="264"/>
      <c r="I521" s="264"/>
      <c r="J521" s="264"/>
    </row>
    <row r="522" spans="1:10" ht="20.25">
      <c r="A522" s="429"/>
      <c r="B522" s="263"/>
      <c r="C522" s="263"/>
      <c r="D522" s="263"/>
      <c r="E522" s="302"/>
      <c r="F522" s="264"/>
      <c r="G522" s="264"/>
      <c r="H522" s="264"/>
      <c r="I522" s="264"/>
      <c r="J522" s="264"/>
    </row>
    <row r="523" spans="1:10" ht="20.25">
      <c r="A523" s="429"/>
      <c r="B523" s="263"/>
      <c r="C523" s="263"/>
      <c r="D523" s="263"/>
      <c r="E523" s="302"/>
      <c r="F523" s="264"/>
      <c r="G523" s="264"/>
      <c r="H523" s="264"/>
      <c r="I523" s="264"/>
      <c r="J523" s="264"/>
    </row>
    <row r="524" spans="1:10" ht="20.25">
      <c r="A524" s="429"/>
      <c r="B524" s="263"/>
      <c r="C524" s="263"/>
      <c r="D524" s="263"/>
      <c r="E524" s="302"/>
      <c r="F524" s="264"/>
      <c r="G524" s="264"/>
      <c r="H524" s="264"/>
      <c r="I524" s="264"/>
      <c r="J524" s="264"/>
    </row>
    <row r="525" spans="1:10" ht="20.25">
      <c r="A525" s="429"/>
      <c r="B525" s="263"/>
      <c r="C525" s="263"/>
      <c r="D525" s="263"/>
      <c r="E525" s="302"/>
      <c r="F525" s="264"/>
      <c r="G525" s="264"/>
      <c r="H525" s="264"/>
      <c r="I525" s="264"/>
      <c r="J525" s="264"/>
    </row>
    <row r="526" spans="1:10" ht="20.25">
      <c r="A526" s="429"/>
      <c r="B526" s="263"/>
      <c r="C526" s="263"/>
      <c r="D526" s="263"/>
      <c r="E526" s="302"/>
      <c r="F526" s="264"/>
      <c r="G526" s="264"/>
      <c r="H526" s="264"/>
      <c r="I526" s="264"/>
      <c r="J526" s="264"/>
    </row>
    <row r="527" spans="1:10" ht="20.25">
      <c r="A527" s="429"/>
      <c r="B527" s="263"/>
      <c r="C527" s="263"/>
      <c r="D527" s="263"/>
      <c r="E527" s="302"/>
      <c r="F527" s="264"/>
      <c r="G527" s="264"/>
      <c r="H527" s="264"/>
      <c r="I527" s="264"/>
      <c r="J527" s="264"/>
    </row>
    <row r="528" spans="1:10" ht="20.25">
      <c r="A528" s="429"/>
      <c r="B528" s="263"/>
      <c r="C528" s="263"/>
      <c r="D528" s="263"/>
      <c r="E528" s="302"/>
      <c r="F528" s="264"/>
      <c r="G528" s="264"/>
      <c r="H528" s="264"/>
      <c r="I528" s="264"/>
      <c r="J528" s="264"/>
    </row>
    <row r="529" spans="1:10" ht="20.25">
      <c r="A529" s="429"/>
      <c r="B529" s="263"/>
      <c r="C529" s="263"/>
      <c r="D529" s="263"/>
      <c r="E529" s="302"/>
      <c r="F529" s="264"/>
      <c r="G529" s="264"/>
      <c r="H529" s="264"/>
      <c r="I529" s="264"/>
      <c r="J529" s="264"/>
    </row>
    <row r="530" spans="1:10" ht="20.25">
      <c r="A530" s="429"/>
      <c r="B530" s="263"/>
      <c r="C530" s="263"/>
      <c r="D530" s="263"/>
      <c r="E530" s="302"/>
      <c r="F530" s="264"/>
      <c r="G530" s="264"/>
      <c r="H530" s="264"/>
      <c r="I530" s="264"/>
      <c r="J530" s="264"/>
    </row>
    <row r="531" spans="1:10" ht="20.25">
      <c r="A531" s="429"/>
      <c r="B531" s="263"/>
      <c r="C531" s="263"/>
      <c r="D531" s="263"/>
      <c r="E531" s="302"/>
      <c r="F531" s="264"/>
      <c r="G531" s="264"/>
      <c r="H531" s="264"/>
      <c r="I531" s="264"/>
      <c r="J531" s="264"/>
    </row>
    <row r="532" spans="1:10" ht="20.25">
      <c r="A532" s="429"/>
      <c r="B532" s="263"/>
      <c r="C532" s="263"/>
      <c r="D532" s="263"/>
      <c r="E532" s="302"/>
      <c r="F532" s="264"/>
      <c r="G532" s="264"/>
      <c r="H532" s="264"/>
      <c r="I532" s="264"/>
      <c r="J532" s="264"/>
    </row>
    <row r="533" spans="1:10" ht="20.25">
      <c r="A533" s="429"/>
      <c r="B533" s="263"/>
      <c r="C533" s="263"/>
      <c r="D533" s="263"/>
      <c r="E533" s="302"/>
      <c r="F533" s="264"/>
      <c r="G533" s="264"/>
      <c r="H533" s="264"/>
      <c r="I533" s="264"/>
      <c r="J533" s="264"/>
    </row>
    <row r="534" spans="1:10" ht="20.25">
      <c r="A534" s="429"/>
      <c r="B534" s="263"/>
      <c r="C534" s="263"/>
      <c r="D534" s="263"/>
      <c r="E534" s="302"/>
      <c r="F534" s="264"/>
      <c r="G534" s="264"/>
      <c r="H534" s="264"/>
      <c r="I534" s="264"/>
      <c r="J534" s="264"/>
    </row>
    <row r="535" spans="1:10" ht="20.25">
      <c r="A535" s="429"/>
      <c r="B535" s="263"/>
      <c r="C535" s="263"/>
      <c r="D535" s="263"/>
      <c r="E535" s="302"/>
      <c r="F535" s="264"/>
      <c r="G535" s="264"/>
      <c r="H535" s="264"/>
      <c r="I535" s="264"/>
      <c r="J535" s="264"/>
    </row>
    <row r="536" spans="1:10" ht="20.25">
      <c r="A536" s="429"/>
      <c r="B536" s="263"/>
      <c r="C536" s="263"/>
      <c r="D536" s="263"/>
      <c r="E536" s="302"/>
      <c r="F536" s="264"/>
      <c r="G536" s="264"/>
      <c r="H536" s="264"/>
      <c r="I536" s="264"/>
      <c r="J536" s="264"/>
    </row>
    <row r="537" spans="1:10" ht="20.25">
      <c r="A537" s="429"/>
      <c r="B537" s="263"/>
      <c r="C537" s="263"/>
      <c r="D537" s="263"/>
      <c r="E537" s="302"/>
      <c r="F537" s="264"/>
      <c r="G537" s="264"/>
      <c r="H537" s="264"/>
      <c r="I537" s="264"/>
      <c r="J537" s="264"/>
    </row>
    <row r="538" spans="1:10" ht="20.25">
      <c r="A538" s="429"/>
      <c r="B538" s="263"/>
      <c r="C538" s="263"/>
      <c r="D538" s="263"/>
      <c r="E538" s="302"/>
      <c r="F538" s="264"/>
      <c r="G538" s="264"/>
      <c r="H538" s="264"/>
      <c r="I538" s="264"/>
      <c r="J538" s="264"/>
    </row>
    <row r="539" spans="1:10" ht="20.25">
      <c r="A539" s="429"/>
      <c r="B539" s="263"/>
      <c r="C539" s="263"/>
      <c r="D539" s="263"/>
      <c r="E539" s="302"/>
      <c r="F539" s="264"/>
      <c r="G539" s="264"/>
      <c r="H539" s="264"/>
      <c r="I539" s="264"/>
      <c r="J539" s="264"/>
    </row>
    <row r="540" spans="1:10" ht="20.25">
      <c r="A540" s="429"/>
      <c r="B540" s="263"/>
      <c r="C540" s="263"/>
      <c r="D540" s="263"/>
      <c r="E540" s="302"/>
      <c r="F540" s="264"/>
      <c r="G540" s="264"/>
      <c r="H540" s="264"/>
      <c r="I540" s="264"/>
      <c r="J540" s="264"/>
    </row>
    <row r="541" spans="1:10" ht="20.25">
      <c r="A541" s="429"/>
      <c r="B541" s="263"/>
      <c r="C541" s="263"/>
      <c r="D541" s="263"/>
      <c r="E541" s="302"/>
      <c r="F541" s="264"/>
      <c r="G541" s="264"/>
      <c r="H541" s="264"/>
      <c r="I541" s="264"/>
      <c r="J541" s="264"/>
    </row>
    <row r="542" spans="1:10" ht="20.25">
      <c r="A542" s="429"/>
      <c r="B542" s="263"/>
      <c r="C542" s="263"/>
      <c r="D542" s="263"/>
      <c r="E542" s="302"/>
      <c r="F542" s="264"/>
      <c r="G542" s="264"/>
      <c r="H542" s="264"/>
      <c r="I542" s="264"/>
      <c r="J542" s="264"/>
    </row>
    <row r="543" spans="1:10" ht="20.25">
      <c r="A543" s="429"/>
      <c r="B543" s="263"/>
      <c r="C543" s="263"/>
      <c r="D543" s="263"/>
      <c r="E543" s="302"/>
      <c r="F543" s="264"/>
      <c r="G543" s="264"/>
      <c r="H543" s="264"/>
      <c r="I543" s="264"/>
      <c r="J543" s="264"/>
    </row>
    <row r="544" spans="1:10" ht="20.25">
      <c r="A544" s="429"/>
      <c r="B544" s="263"/>
      <c r="C544" s="263"/>
      <c r="D544" s="263"/>
      <c r="E544" s="302"/>
      <c r="F544" s="264"/>
      <c r="G544" s="264"/>
      <c r="H544" s="264"/>
      <c r="I544" s="264"/>
      <c r="J544" s="264"/>
    </row>
    <row r="545" spans="1:10" ht="20.25">
      <c r="A545" s="429"/>
      <c r="B545" s="263"/>
      <c r="C545" s="263"/>
      <c r="D545" s="263"/>
      <c r="E545" s="302"/>
      <c r="F545" s="264"/>
      <c r="G545" s="264"/>
      <c r="H545" s="264"/>
      <c r="I545" s="264"/>
      <c r="J545" s="264"/>
    </row>
    <row r="546" spans="1:10" ht="20.25">
      <c r="A546" s="429"/>
      <c r="B546" s="263"/>
      <c r="C546" s="263"/>
      <c r="D546" s="263"/>
      <c r="E546" s="302"/>
      <c r="F546" s="264"/>
      <c r="G546" s="264"/>
      <c r="H546" s="264"/>
      <c r="I546" s="264"/>
      <c r="J546" s="264"/>
    </row>
    <row r="547" spans="1:10" ht="20.25">
      <c r="A547" s="429"/>
      <c r="B547" s="263"/>
      <c r="C547" s="263"/>
      <c r="D547" s="263"/>
      <c r="E547" s="302"/>
      <c r="F547" s="264"/>
      <c r="G547" s="264"/>
      <c r="H547" s="264"/>
      <c r="I547" s="264"/>
      <c r="J547" s="264"/>
    </row>
    <row r="548" spans="1:10" ht="20.25">
      <c r="A548" s="429"/>
      <c r="B548" s="263"/>
      <c r="C548" s="263"/>
      <c r="D548" s="263"/>
      <c r="E548" s="302"/>
      <c r="F548" s="264"/>
      <c r="G548" s="264"/>
      <c r="H548" s="264"/>
      <c r="I548" s="264"/>
      <c r="J548" s="264"/>
    </row>
    <row r="549" spans="1:10" ht="20.25">
      <c r="A549" s="429"/>
      <c r="B549" s="263"/>
      <c r="C549" s="263"/>
      <c r="D549" s="263"/>
      <c r="E549" s="302"/>
      <c r="F549" s="264"/>
      <c r="G549" s="264"/>
      <c r="H549" s="264"/>
      <c r="I549" s="264"/>
      <c r="J549" s="264"/>
    </row>
    <row r="550" spans="1:10" ht="20.25">
      <c r="A550" s="429"/>
      <c r="B550" s="263"/>
      <c r="C550" s="263"/>
      <c r="D550" s="263"/>
      <c r="E550" s="302"/>
      <c r="F550" s="264"/>
      <c r="G550" s="264"/>
      <c r="H550" s="264"/>
      <c r="I550" s="264"/>
      <c r="J550" s="264"/>
    </row>
    <row r="551" spans="1:10" ht="20.25">
      <c r="A551" s="429"/>
      <c r="B551" s="263"/>
      <c r="C551" s="263"/>
      <c r="D551" s="263"/>
      <c r="E551" s="302"/>
      <c r="F551" s="264"/>
      <c r="G551" s="264"/>
      <c r="H551" s="264"/>
      <c r="I551" s="264"/>
      <c r="J551" s="264"/>
    </row>
    <row r="552" spans="1:10" ht="20.25">
      <c r="A552" s="429"/>
      <c r="B552" s="263"/>
      <c r="C552" s="263"/>
      <c r="D552" s="263"/>
      <c r="E552" s="302"/>
      <c r="F552" s="264"/>
      <c r="G552" s="264"/>
      <c r="H552" s="264"/>
      <c r="I552" s="264"/>
      <c r="J552" s="264"/>
    </row>
    <row r="553" spans="1:10" ht="20.25">
      <c r="A553" s="429"/>
      <c r="B553" s="263"/>
      <c r="C553" s="263"/>
      <c r="D553" s="263"/>
      <c r="E553" s="302"/>
      <c r="F553" s="264"/>
      <c r="G553" s="264"/>
      <c r="H553" s="264"/>
      <c r="I553" s="264"/>
      <c r="J553" s="264"/>
    </row>
    <row r="554" spans="1:10" ht="20.25">
      <c r="A554" s="429"/>
      <c r="B554" s="263"/>
      <c r="C554" s="263"/>
      <c r="D554" s="263"/>
      <c r="E554" s="302"/>
      <c r="F554" s="264"/>
      <c r="G554" s="264"/>
      <c r="H554" s="264"/>
      <c r="I554" s="264"/>
      <c r="J554" s="264"/>
    </row>
    <row r="555" spans="1:10" ht="20.25">
      <c r="A555" s="429"/>
      <c r="B555" s="263"/>
      <c r="C555" s="263"/>
      <c r="D555" s="263"/>
      <c r="E555" s="302"/>
      <c r="F555" s="264"/>
      <c r="G555" s="264"/>
      <c r="H555" s="264"/>
      <c r="I555" s="264"/>
      <c r="J555" s="264"/>
    </row>
    <row r="556" spans="1:10" ht="20.25">
      <c r="A556" s="429"/>
      <c r="B556" s="263"/>
      <c r="C556" s="263"/>
      <c r="D556" s="263"/>
      <c r="E556" s="302"/>
      <c r="F556" s="264"/>
      <c r="G556" s="264"/>
      <c r="H556" s="264"/>
      <c r="I556" s="264"/>
      <c r="J556" s="264"/>
    </row>
    <row r="557" spans="1:10" ht="20.25">
      <c r="A557" s="429"/>
      <c r="B557" s="263"/>
      <c r="C557" s="263"/>
      <c r="D557" s="263"/>
      <c r="E557" s="302"/>
      <c r="F557" s="264"/>
      <c r="G557" s="264"/>
      <c r="H557" s="264"/>
      <c r="I557" s="264"/>
      <c r="J557" s="264"/>
    </row>
    <row r="558" spans="1:10" ht="20.25">
      <c r="A558" s="429"/>
      <c r="B558" s="263"/>
      <c r="C558" s="263"/>
      <c r="D558" s="263"/>
      <c r="E558" s="302"/>
      <c r="F558" s="264"/>
      <c r="G558" s="264"/>
      <c r="H558" s="264"/>
      <c r="I558" s="264"/>
      <c r="J558" s="264"/>
    </row>
    <row r="559" spans="1:10" ht="20.25">
      <c r="A559" s="429"/>
      <c r="B559" s="263"/>
      <c r="C559" s="263"/>
      <c r="D559" s="263"/>
      <c r="E559" s="302"/>
      <c r="F559" s="264"/>
      <c r="G559" s="264"/>
      <c r="H559" s="264"/>
      <c r="I559" s="264"/>
      <c r="J559" s="264"/>
    </row>
    <row r="560" spans="1:10" ht="20.25">
      <c r="A560" s="429"/>
      <c r="B560" s="263"/>
      <c r="C560" s="263"/>
      <c r="D560" s="263"/>
      <c r="E560" s="302"/>
      <c r="F560" s="264"/>
      <c r="G560" s="264"/>
      <c r="H560" s="264"/>
      <c r="I560" s="264"/>
      <c r="J560" s="264"/>
    </row>
    <row r="561" spans="1:10" ht="20.25">
      <c r="A561" s="429"/>
      <c r="B561" s="263"/>
      <c r="C561" s="263"/>
      <c r="D561" s="263"/>
      <c r="E561" s="302"/>
      <c r="F561" s="264"/>
      <c r="G561" s="264"/>
      <c r="H561" s="264"/>
      <c r="I561" s="264"/>
      <c r="J561" s="264"/>
    </row>
    <row r="562" spans="1:10" ht="20.25">
      <c r="A562" s="429"/>
      <c r="B562" s="263"/>
      <c r="C562" s="263"/>
      <c r="D562" s="263"/>
      <c r="E562" s="302"/>
      <c r="F562" s="264"/>
      <c r="G562" s="264"/>
      <c r="H562" s="264"/>
      <c r="I562" s="264"/>
      <c r="J562" s="264"/>
    </row>
    <row r="563" spans="1:10" ht="20.25">
      <c r="A563" s="429"/>
      <c r="B563" s="263"/>
      <c r="C563" s="263"/>
      <c r="D563" s="263"/>
      <c r="E563" s="302"/>
      <c r="F563" s="264"/>
      <c r="G563" s="264"/>
      <c r="H563" s="264"/>
      <c r="I563" s="264"/>
      <c r="J563" s="264"/>
    </row>
    <row r="564" spans="1:10" ht="20.25">
      <c r="A564" s="429"/>
      <c r="B564" s="263"/>
      <c r="C564" s="263"/>
      <c r="D564" s="263"/>
      <c r="E564" s="302"/>
      <c r="F564" s="264"/>
      <c r="G564" s="264"/>
      <c r="H564" s="264"/>
      <c r="I564" s="264"/>
      <c r="J564" s="264"/>
    </row>
    <row r="565" spans="1:10" ht="20.25">
      <c r="A565" s="429"/>
      <c r="B565" s="263"/>
      <c r="C565" s="263"/>
      <c r="D565" s="263"/>
      <c r="E565" s="302"/>
      <c r="F565" s="264"/>
      <c r="G565" s="264"/>
      <c r="H565" s="264"/>
      <c r="I565" s="264"/>
      <c r="J565" s="264"/>
    </row>
    <row r="566" spans="1:10" ht="20.25">
      <c r="A566" s="429"/>
      <c r="B566" s="263"/>
      <c r="C566" s="263"/>
      <c r="D566" s="263"/>
      <c r="E566" s="302"/>
      <c r="F566" s="264"/>
      <c r="G566" s="264"/>
      <c r="H566" s="264"/>
      <c r="I566" s="264"/>
      <c r="J566" s="264"/>
    </row>
    <row r="567" spans="1:10" ht="20.25">
      <c r="A567" s="429"/>
      <c r="B567" s="263"/>
      <c r="C567" s="263"/>
      <c r="D567" s="263"/>
      <c r="E567" s="302"/>
      <c r="F567" s="264"/>
      <c r="G567" s="264"/>
      <c r="H567" s="264"/>
      <c r="I567" s="264"/>
      <c r="J567" s="264"/>
    </row>
    <row r="568" spans="1:10" ht="20.25">
      <c r="A568" s="429"/>
      <c r="B568" s="263"/>
      <c r="C568" s="263"/>
      <c r="D568" s="263"/>
      <c r="E568" s="302"/>
      <c r="F568" s="264"/>
      <c r="G568" s="264"/>
      <c r="H568" s="264"/>
      <c r="I568" s="264"/>
      <c r="J568" s="264"/>
    </row>
    <row r="569" spans="1:10" ht="20.25">
      <c r="A569" s="429"/>
      <c r="B569" s="263"/>
      <c r="C569" s="263"/>
      <c r="D569" s="263"/>
      <c r="E569" s="302"/>
      <c r="F569" s="264"/>
      <c r="G569" s="264"/>
      <c r="H569" s="264"/>
      <c r="I569" s="264"/>
      <c r="J569" s="264"/>
    </row>
    <row r="570" spans="1:10" ht="20.25">
      <c r="A570" s="429"/>
      <c r="B570" s="263"/>
      <c r="C570" s="263"/>
      <c r="D570" s="263"/>
      <c r="E570" s="302"/>
      <c r="F570" s="264"/>
      <c r="G570" s="264"/>
      <c r="H570" s="264"/>
      <c r="I570" s="264"/>
      <c r="J570" s="264"/>
    </row>
    <row r="571" spans="1:10" ht="20.25">
      <c r="A571" s="429"/>
      <c r="B571" s="263"/>
      <c r="C571" s="263"/>
      <c r="D571" s="263"/>
      <c r="E571" s="302"/>
      <c r="F571" s="264"/>
      <c r="G571" s="264"/>
      <c r="H571" s="264"/>
      <c r="I571" s="264"/>
      <c r="J571" s="264"/>
    </row>
    <row r="572" spans="1:10" ht="20.25">
      <c r="A572" s="429"/>
      <c r="B572" s="263"/>
      <c r="C572" s="263"/>
      <c r="D572" s="263"/>
      <c r="E572" s="302"/>
      <c r="F572" s="264"/>
      <c r="G572" s="264"/>
      <c r="H572" s="264"/>
      <c r="I572" s="264"/>
      <c r="J572" s="264"/>
    </row>
    <row r="573" spans="1:10" ht="20.25">
      <c r="A573" s="429"/>
      <c r="B573" s="263"/>
      <c r="C573" s="263"/>
      <c r="D573" s="263"/>
      <c r="E573" s="302"/>
      <c r="F573" s="264"/>
      <c r="G573" s="264"/>
      <c r="H573" s="264"/>
      <c r="I573" s="264"/>
      <c r="J573" s="264"/>
    </row>
    <row r="574" spans="1:10" ht="20.25">
      <c r="A574" s="429"/>
      <c r="B574" s="263"/>
      <c r="C574" s="263"/>
      <c r="D574" s="263"/>
      <c r="E574" s="302"/>
      <c r="F574" s="264"/>
      <c r="G574" s="264"/>
      <c r="H574" s="264"/>
      <c r="I574" s="264"/>
      <c r="J574" s="264"/>
    </row>
    <row r="575" spans="1:10" ht="20.25">
      <c r="A575" s="429"/>
      <c r="B575" s="263"/>
      <c r="C575" s="263"/>
      <c r="D575" s="263"/>
      <c r="E575" s="302"/>
      <c r="F575" s="264"/>
      <c r="G575" s="264"/>
      <c r="H575" s="264"/>
      <c r="I575" s="264"/>
      <c r="J575" s="264"/>
    </row>
    <row r="576" spans="1:10" ht="20.25">
      <c r="A576" s="429"/>
      <c r="B576" s="263"/>
      <c r="C576" s="263"/>
      <c r="D576" s="263"/>
      <c r="E576" s="302"/>
      <c r="F576" s="264"/>
      <c r="G576" s="264"/>
      <c r="H576" s="264"/>
      <c r="I576" s="264"/>
      <c r="J576" s="264"/>
    </row>
    <row r="577" spans="1:10" ht="20.25">
      <c r="A577" s="429"/>
      <c r="B577" s="263"/>
      <c r="C577" s="263"/>
      <c r="D577" s="263"/>
      <c r="E577" s="302"/>
      <c r="F577" s="264"/>
      <c r="G577" s="264"/>
      <c r="H577" s="264"/>
      <c r="I577" s="264"/>
      <c r="J577" s="264"/>
    </row>
    <row r="578" spans="1:10" ht="20.25">
      <c r="A578" s="429"/>
      <c r="B578" s="263"/>
      <c r="C578" s="263"/>
      <c r="D578" s="263"/>
      <c r="E578" s="302"/>
      <c r="F578" s="264"/>
      <c r="G578" s="264"/>
      <c r="H578" s="264"/>
      <c r="I578" s="264"/>
      <c r="J578" s="264"/>
    </row>
    <row r="579" spans="1:10" ht="20.25">
      <c r="A579" s="429"/>
      <c r="B579" s="263"/>
      <c r="C579" s="263"/>
      <c r="D579" s="263"/>
      <c r="E579" s="302"/>
      <c r="F579" s="264"/>
      <c r="G579" s="264"/>
      <c r="H579" s="264"/>
      <c r="I579" s="264"/>
      <c r="J579" s="264"/>
    </row>
    <row r="580" spans="1:10" ht="20.25">
      <c r="A580" s="429"/>
      <c r="B580" s="263"/>
      <c r="C580" s="263"/>
      <c r="D580" s="263"/>
      <c r="E580" s="302"/>
      <c r="F580" s="264"/>
      <c r="G580" s="264"/>
      <c r="H580" s="264"/>
      <c r="I580" s="264"/>
      <c r="J580" s="264"/>
    </row>
    <row r="581" spans="1:10" ht="20.25">
      <c r="A581" s="429"/>
      <c r="B581" s="263"/>
      <c r="C581" s="263"/>
      <c r="D581" s="263"/>
      <c r="E581" s="302"/>
      <c r="F581" s="264"/>
      <c r="G581" s="264"/>
      <c r="H581" s="264"/>
      <c r="I581" s="264"/>
      <c r="J581" s="264"/>
    </row>
    <row r="582" spans="1:10" ht="20.25">
      <c r="A582" s="429"/>
      <c r="B582" s="263"/>
      <c r="C582" s="263"/>
      <c r="D582" s="263"/>
      <c r="E582" s="302"/>
      <c r="F582" s="264"/>
      <c r="G582" s="264"/>
      <c r="H582" s="264"/>
      <c r="I582" s="264"/>
      <c r="J582" s="264"/>
    </row>
    <row r="583" spans="1:10" ht="20.25">
      <c r="A583" s="429"/>
      <c r="B583" s="263"/>
      <c r="C583" s="263"/>
      <c r="D583" s="263"/>
      <c r="E583" s="302"/>
      <c r="F583" s="264"/>
      <c r="G583" s="264"/>
      <c r="H583" s="264"/>
      <c r="I583" s="264"/>
      <c r="J583" s="264"/>
    </row>
    <row r="584" spans="1:10" ht="20.25">
      <c r="A584" s="429"/>
      <c r="B584" s="263"/>
      <c r="C584" s="263"/>
      <c r="D584" s="263"/>
      <c r="E584" s="302"/>
      <c r="F584" s="264"/>
      <c r="G584" s="264"/>
      <c r="H584" s="264"/>
      <c r="I584" s="264"/>
      <c r="J584" s="264"/>
    </row>
    <row r="585" spans="1:10" ht="20.25">
      <c r="A585" s="429"/>
      <c r="B585" s="263"/>
      <c r="C585" s="263"/>
      <c r="D585" s="263"/>
      <c r="E585" s="302"/>
      <c r="F585" s="264"/>
      <c r="G585" s="264"/>
      <c r="H585" s="264"/>
      <c r="I585" s="264"/>
      <c r="J585" s="264"/>
    </row>
    <row r="586" spans="1:10" ht="20.25">
      <c r="A586" s="429"/>
      <c r="B586" s="263"/>
      <c r="C586" s="263"/>
      <c r="D586" s="263"/>
      <c r="E586" s="302"/>
      <c r="F586" s="264"/>
      <c r="G586" s="264"/>
      <c r="H586" s="264"/>
      <c r="I586" s="264"/>
      <c r="J586" s="264"/>
    </row>
    <row r="587" spans="1:10" ht="20.25">
      <c r="A587" s="429"/>
      <c r="B587" s="263"/>
      <c r="C587" s="263"/>
      <c r="D587" s="263"/>
      <c r="E587" s="302"/>
      <c r="F587" s="264"/>
      <c r="G587" s="264"/>
      <c r="H587" s="264"/>
      <c r="I587" s="264"/>
      <c r="J587" s="264"/>
    </row>
    <row r="588" spans="1:10" ht="20.25">
      <c r="A588" s="429"/>
      <c r="B588" s="263"/>
      <c r="C588" s="263"/>
      <c r="D588" s="263"/>
      <c r="E588" s="302"/>
      <c r="F588" s="264"/>
      <c r="G588" s="264"/>
      <c r="H588" s="264"/>
      <c r="I588" s="264"/>
      <c r="J588" s="264"/>
    </row>
    <row r="589" spans="1:10" ht="20.25">
      <c r="A589" s="429"/>
      <c r="B589" s="263"/>
      <c r="C589" s="263"/>
      <c r="D589" s="263"/>
      <c r="E589" s="302"/>
      <c r="F589" s="264"/>
      <c r="G589" s="264"/>
      <c r="H589" s="264"/>
      <c r="I589" s="264"/>
      <c r="J589" s="264"/>
    </row>
    <row r="590" spans="1:10" ht="20.25">
      <c r="A590" s="429"/>
      <c r="B590" s="263"/>
      <c r="C590" s="263"/>
      <c r="D590" s="263"/>
      <c r="E590" s="302"/>
      <c r="F590" s="264"/>
      <c r="G590" s="264"/>
      <c r="H590" s="264"/>
      <c r="I590" s="264"/>
      <c r="J590" s="264"/>
    </row>
    <row r="591" spans="1:10" ht="20.25">
      <c r="A591" s="429"/>
      <c r="B591" s="263"/>
      <c r="C591" s="263"/>
      <c r="D591" s="263"/>
      <c r="E591" s="302"/>
      <c r="F591" s="264"/>
      <c r="G591" s="264"/>
      <c r="H591" s="264"/>
      <c r="I591" s="264"/>
      <c r="J591" s="264"/>
    </row>
    <row r="592" spans="1:10" ht="20.25">
      <c r="A592" s="429"/>
      <c r="B592" s="263"/>
      <c r="C592" s="263"/>
      <c r="D592" s="263"/>
      <c r="E592" s="302"/>
      <c r="F592" s="264"/>
      <c r="G592" s="264"/>
      <c r="H592" s="264"/>
      <c r="I592" s="264"/>
      <c r="J592" s="264"/>
    </row>
    <row r="593" spans="1:10" ht="20.25">
      <c r="A593" s="429"/>
      <c r="B593" s="263"/>
      <c r="C593" s="263"/>
      <c r="D593" s="263"/>
      <c r="E593" s="302"/>
      <c r="F593" s="264"/>
      <c r="G593" s="264"/>
      <c r="H593" s="264"/>
      <c r="I593" s="264"/>
      <c r="J593" s="264"/>
    </row>
    <row r="594" spans="1:10" ht="20.25">
      <c r="A594" s="429"/>
      <c r="B594" s="263"/>
      <c r="C594" s="263"/>
      <c r="D594" s="263"/>
      <c r="E594" s="302"/>
      <c r="F594" s="264"/>
      <c r="G594" s="264"/>
      <c r="H594" s="264"/>
      <c r="I594" s="264"/>
      <c r="J594" s="264"/>
    </row>
    <row r="595" spans="1:10" ht="20.25">
      <c r="A595" s="429"/>
      <c r="B595" s="263"/>
      <c r="C595" s="263"/>
      <c r="D595" s="263"/>
      <c r="E595" s="302"/>
      <c r="F595" s="264"/>
      <c r="G595" s="264"/>
      <c r="H595" s="264"/>
      <c r="I595" s="264"/>
      <c r="J595" s="264"/>
    </row>
    <row r="596" spans="1:10" ht="20.25">
      <c r="A596" s="429"/>
      <c r="B596" s="263"/>
      <c r="C596" s="263"/>
      <c r="D596" s="263"/>
      <c r="E596" s="302"/>
      <c r="F596" s="264"/>
      <c r="G596" s="264"/>
      <c r="H596" s="264"/>
      <c r="I596" s="264"/>
      <c r="J596" s="264"/>
    </row>
    <row r="597" spans="1:10" ht="20.25">
      <c r="A597" s="429"/>
      <c r="B597" s="263"/>
      <c r="C597" s="263"/>
      <c r="D597" s="263"/>
      <c r="E597" s="302"/>
      <c r="F597" s="264"/>
      <c r="G597" s="264"/>
      <c r="H597" s="264"/>
      <c r="I597" s="264"/>
      <c r="J597" s="264"/>
    </row>
    <row r="598" spans="1:10" ht="20.25">
      <c r="A598" s="429"/>
      <c r="B598" s="263"/>
      <c r="C598" s="263"/>
      <c r="D598" s="263"/>
      <c r="E598" s="302"/>
      <c r="F598" s="264"/>
      <c r="G598" s="264"/>
      <c r="H598" s="264"/>
      <c r="I598" s="264"/>
      <c r="J598" s="264"/>
    </row>
    <row r="599" spans="1:10" ht="20.25">
      <c r="A599" s="429"/>
      <c r="B599" s="263"/>
      <c r="C599" s="263"/>
      <c r="D599" s="263"/>
      <c r="E599" s="302"/>
      <c r="F599" s="264"/>
      <c r="G599" s="264"/>
      <c r="H599" s="264"/>
      <c r="I599" s="264"/>
      <c r="J599" s="264"/>
    </row>
    <row r="600" spans="1:10" ht="20.25">
      <c r="A600" s="429"/>
      <c r="B600" s="263"/>
      <c r="C600" s="263"/>
      <c r="D600" s="263"/>
      <c r="E600" s="302"/>
      <c r="F600" s="264"/>
      <c r="G600" s="264"/>
      <c r="H600" s="264"/>
      <c r="I600" s="264"/>
      <c r="J600" s="264"/>
    </row>
    <row r="601" spans="1:10" ht="20.25">
      <c r="A601" s="429"/>
      <c r="B601" s="263"/>
      <c r="C601" s="263"/>
      <c r="D601" s="263"/>
      <c r="E601" s="302"/>
      <c r="F601" s="264"/>
      <c r="G601" s="264"/>
      <c r="H601" s="264"/>
      <c r="I601" s="264"/>
      <c r="J601" s="264"/>
    </row>
    <row r="602" spans="1:10" ht="20.25">
      <c r="A602" s="429"/>
      <c r="B602" s="263"/>
      <c r="C602" s="263"/>
      <c r="D602" s="263"/>
      <c r="E602" s="302"/>
      <c r="F602" s="264"/>
      <c r="G602" s="264"/>
      <c r="H602" s="264"/>
      <c r="I602" s="264"/>
      <c r="J602" s="264"/>
    </row>
    <row r="603" spans="1:10" ht="20.25">
      <c r="A603" s="429"/>
      <c r="B603" s="263"/>
      <c r="C603" s="263"/>
      <c r="D603" s="263"/>
      <c r="E603" s="302"/>
      <c r="F603" s="264"/>
      <c r="G603" s="264"/>
      <c r="H603" s="264"/>
      <c r="I603" s="264"/>
      <c r="J603" s="264"/>
    </row>
    <row r="604" spans="1:10" ht="20.25">
      <c r="A604" s="429"/>
      <c r="B604" s="263"/>
      <c r="C604" s="263"/>
      <c r="D604" s="263"/>
      <c r="E604" s="302"/>
      <c r="F604" s="264"/>
      <c r="G604" s="264"/>
      <c r="H604" s="264"/>
      <c r="I604" s="264"/>
      <c r="J604" s="264"/>
    </row>
    <row r="605" spans="1:10" ht="20.25">
      <c r="A605" s="429"/>
      <c r="B605" s="263"/>
      <c r="C605" s="263"/>
      <c r="D605" s="263"/>
      <c r="E605" s="302"/>
      <c r="F605" s="264"/>
      <c r="G605" s="264"/>
      <c r="H605" s="264"/>
      <c r="I605" s="264"/>
      <c r="J605" s="264"/>
    </row>
    <row r="606" spans="1:10" ht="20.25">
      <c r="A606" s="429"/>
      <c r="B606" s="263"/>
      <c r="C606" s="263"/>
      <c r="D606" s="263"/>
      <c r="E606" s="302"/>
      <c r="F606" s="264"/>
      <c r="G606" s="264"/>
      <c r="H606" s="264"/>
      <c r="I606" s="264"/>
      <c r="J606" s="264"/>
    </row>
    <row r="607" spans="1:10" ht="20.25">
      <c r="A607" s="429"/>
      <c r="B607" s="263"/>
      <c r="C607" s="263"/>
      <c r="D607" s="263"/>
      <c r="E607" s="302"/>
      <c r="F607" s="264"/>
      <c r="G607" s="264"/>
      <c r="H607" s="264"/>
      <c r="I607" s="264"/>
      <c r="J607" s="264"/>
    </row>
    <row r="608" spans="1:10" ht="20.25">
      <c r="A608" s="429"/>
      <c r="B608" s="263"/>
      <c r="C608" s="263"/>
      <c r="D608" s="263"/>
      <c r="E608" s="302"/>
      <c r="F608" s="264"/>
      <c r="G608" s="264"/>
      <c r="H608" s="264"/>
      <c r="I608" s="264"/>
      <c r="J608" s="264"/>
    </row>
    <row r="609" spans="1:10" ht="20.25">
      <c r="A609" s="429"/>
      <c r="B609" s="263"/>
      <c r="C609" s="263"/>
      <c r="D609" s="263"/>
      <c r="E609" s="302"/>
      <c r="F609" s="264"/>
      <c r="G609" s="264"/>
      <c r="H609" s="264"/>
      <c r="I609" s="264"/>
      <c r="J609" s="264"/>
    </row>
    <row r="610" spans="1:10" ht="20.25">
      <c r="A610" s="429"/>
      <c r="B610" s="263"/>
      <c r="C610" s="263"/>
      <c r="D610" s="263"/>
      <c r="E610" s="302"/>
      <c r="F610" s="264"/>
      <c r="G610" s="264"/>
      <c r="H610" s="264"/>
      <c r="I610" s="264"/>
      <c r="J610" s="264"/>
    </row>
    <row r="611" spans="1:10" ht="20.25">
      <c r="A611" s="429"/>
      <c r="B611" s="263"/>
      <c r="C611" s="263"/>
      <c r="D611" s="263"/>
      <c r="E611" s="302"/>
      <c r="F611" s="264"/>
      <c r="G611" s="264"/>
      <c r="H611" s="264"/>
      <c r="I611" s="264"/>
      <c r="J611" s="264"/>
    </row>
    <row r="612" spans="1:10" ht="20.25">
      <c r="A612" s="429"/>
      <c r="B612" s="263"/>
      <c r="C612" s="263"/>
      <c r="D612" s="263"/>
      <c r="E612" s="302"/>
      <c r="F612" s="264"/>
      <c r="G612" s="264"/>
      <c r="H612" s="264"/>
      <c r="I612" s="264"/>
      <c r="J612" s="264"/>
    </row>
    <row r="613" spans="1:10" ht="20.25">
      <c r="A613" s="429"/>
      <c r="B613" s="263"/>
      <c r="C613" s="263"/>
      <c r="D613" s="263"/>
      <c r="E613" s="302"/>
      <c r="F613" s="264"/>
      <c r="G613" s="264"/>
      <c r="H613" s="264"/>
      <c r="I613" s="264"/>
      <c r="J613" s="264"/>
    </row>
    <row r="614" spans="1:10" ht="20.25">
      <c r="A614" s="429"/>
      <c r="B614" s="263"/>
      <c r="C614" s="263"/>
      <c r="D614" s="263"/>
      <c r="E614" s="302"/>
      <c r="F614" s="264"/>
      <c r="G614" s="264"/>
      <c r="H614" s="264"/>
      <c r="I614" s="264"/>
      <c r="J614" s="264"/>
    </row>
    <row r="615" spans="1:10" ht="20.25">
      <c r="A615" s="429"/>
      <c r="B615" s="263"/>
      <c r="C615" s="263"/>
      <c r="D615" s="263"/>
      <c r="E615" s="302"/>
      <c r="F615" s="264"/>
      <c r="G615" s="264"/>
      <c r="H615" s="264"/>
      <c r="I615" s="264"/>
      <c r="J615" s="264"/>
    </row>
    <row r="616" spans="1:10" ht="20.25">
      <c r="A616" s="429"/>
      <c r="B616" s="263"/>
      <c r="C616" s="263"/>
      <c r="D616" s="263"/>
      <c r="E616" s="302"/>
      <c r="F616" s="264"/>
      <c r="G616" s="264"/>
      <c r="H616" s="264"/>
      <c r="I616" s="264"/>
      <c r="J616" s="264"/>
    </row>
    <row r="617" spans="1:10" ht="20.25">
      <c r="A617" s="429"/>
      <c r="B617" s="263"/>
      <c r="C617" s="263"/>
      <c r="D617" s="263"/>
      <c r="E617" s="302"/>
      <c r="F617" s="264"/>
      <c r="G617" s="264"/>
      <c r="H617" s="264"/>
      <c r="I617" s="264"/>
      <c r="J617" s="264"/>
    </row>
    <row r="618" spans="1:10" ht="20.25">
      <c r="A618" s="429"/>
      <c r="B618" s="263"/>
      <c r="C618" s="263"/>
      <c r="D618" s="263"/>
      <c r="E618" s="302"/>
      <c r="F618" s="264"/>
      <c r="G618" s="264"/>
      <c r="H618" s="264"/>
      <c r="I618" s="264"/>
      <c r="J618" s="264"/>
    </row>
    <row r="619" spans="1:10" ht="20.25">
      <c r="A619" s="429"/>
      <c r="B619" s="263"/>
      <c r="C619" s="263"/>
      <c r="D619" s="263"/>
      <c r="E619" s="302"/>
      <c r="F619" s="264"/>
      <c r="G619" s="264"/>
      <c r="H619" s="264"/>
      <c r="I619" s="264"/>
      <c r="J619" s="264"/>
    </row>
    <row r="620" spans="1:10" ht="20.25">
      <c r="A620" s="429"/>
      <c r="B620" s="263"/>
      <c r="C620" s="263"/>
      <c r="D620" s="263"/>
      <c r="E620" s="302"/>
      <c r="F620" s="264"/>
      <c r="G620" s="264"/>
      <c r="H620" s="264"/>
      <c r="I620" s="264"/>
      <c r="J620" s="264"/>
    </row>
    <row r="621" spans="1:10" ht="20.25">
      <c r="A621" s="429"/>
      <c r="B621" s="263"/>
      <c r="C621" s="263"/>
      <c r="D621" s="263"/>
      <c r="E621" s="302"/>
      <c r="F621" s="264"/>
      <c r="G621" s="264"/>
      <c r="H621" s="264"/>
      <c r="I621" s="264"/>
      <c r="J621" s="264"/>
    </row>
    <row r="622" spans="1:10" ht="20.25">
      <c r="A622" s="429"/>
      <c r="B622" s="263"/>
      <c r="C622" s="263"/>
      <c r="D622" s="263"/>
      <c r="E622" s="302"/>
      <c r="F622" s="264"/>
      <c r="G622" s="264"/>
      <c r="H622" s="264"/>
      <c r="I622" s="264"/>
      <c r="J622" s="264"/>
    </row>
    <row r="623" spans="1:10" ht="20.25">
      <c r="A623" s="429"/>
      <c r="B623" s="263"/>
      <c r="C623" s="263"/>
      <c r="D623" s="263"/>
      <c r="E623" s="302"/>
      <c r="F623" s="264"/>
      <c r="G623" s="264"/>
      <c r="H623" s="264"/>
      <c r="I623" s="264"/>
      <c r="J623" s="264"/>
    </row>
    <row r="624" spans="1:10" ht="20.25">
      <c r="A624" s="429"/>
      <c r="B624" s="263"/>
      <c r="C624" s="263"/>
      <c r="D624" s="263"/>
      <c r="E624" s="302"/>
      <c r="F624" s="264"/>
      <c r="G624" s="264"/>
      <c r="H624" s="264"/>
      <c r="I624" s="264"/>
      <c r="J624" s="264"/>
    </row>
    <row r="625" spans="1:10" ht="20.25">
      <c r="A625" s="429"/>
      <c r="B625" s="263"/>
      <c r="C625" s="263"/>
      <c r="D625" s="263"/>
      <c r="E625" s="302"/>
      <c r="F625" s="264"/>
      <c r="G625" s="264"/>
      <c r="H625" s="264"/>
      <c r="I625" s="264"/>
      <c r="J625" s="264"/>
    </row>
    <row r="626" spans="1:10" ht="20.25">
      <c r="A626" s="429"/>
      <c r="B626" s="263"/>
      <c r="C626" s="263"/>
      <c r="D626" s="263"/>
      <c r="E626" s="302"/>
      <c r="F626" s="264"/>
      <c r="G626" s="264"/>
      <c r="H626" s="264"/>
      <c r="I626" s="264"/>
      <c r="J626" s="264"/>
    </row>
    <row r="627" spans="1:10" ht="20.25">
      <c r="A627" s="429"/>
      <c r="B627" s="263"/>
      <c r="C627" s="263"/>
      <c r="D627" s="263"/>
      <c r="E627" s="302"/>
      <c r="F627" s="264"/>
      <c r="G627" s="264"/>
      <c r="H627" s="264"/>
      <c r="I627" s="264"/>
      <c r="J627" s="264"/>
    </row>
    <row r="628" spans="1:10" ht="20.25">
      <c r="A628" s="429"/>
      <c r="B628" s="263"/>
      <c r="C628" s="263"/>
      <c r="D628" s="263"/>
      <c r="E628" s="302"/>
      <c r="F628" s="264"/>
      <c r="G628" s="264"/>
      <c r="H628" s="264"/>
      <c r="I628" s="264"/>
      <c r="J628" s="264"/>
    </row>
    <row r="629" spans="1:10" ht="20.25">
      <c r="A629" s="429"/>
      <c r="B629" s="263"/>
      <c r="C629" s="263"/>
      <c r="D629" s="263"/>
      <c r="E629" s="302"/>
      <c r="F629" s="264"/>
      <c r="G629" s="264"/>
      <c r="H629" s="264"/>
      <c r="I629" s="264"/>
      <c r="J629" s="264"/>
    </row>
    <row r="630" spans="1:10" ht="20.25">
      <c r="A630" s="429"/>
      <c r="B630" s="263"/>
      <c r="C630" s="263"/>
      <c r="D630" s="263"/>
      <c r="E630" s="302"/>
      <c r="F630" s="264"/>
      <c r="G630" s="264"/>
      <c r="H630" s="264"/>
      <c r="I630" s="264"/>
      <c r="J630" s="264"/>
    </row>
    <row r="631" spans="1:10" ht="20.25">
      <c r="A631" s="429"/>
      <c r="B631" s="263"/>
      <c r="C631" s="263"/>
      <c r="D631" s="263"/>
      <c r="E631" s="302"/>
      <c r="F631" s="264"/>
      <c r="G631" s="264"/>
      <c r="H631" s="264"/>
      <c r="I631" s="264"/>
      <c r="J631" s="264"/>
    </row>
    <row r="632" spans="1:10" ht="20.25">
      <c r="A632" s="429"/>
      <c r="B632" s="263"/>
      <c r="C632" s="263"/>
      <c r="D632" s="263"/>
      <c r="E632" s="302"/>
      <c r="F632" s="264"/>
      <c r="G632" s="264"/>
      <c r="H632" s="264"/>
      <c r="I632" s="264"/>
      <c r="J632" s="264"/>
    </row>
    <row r="633" spans="1:10" ht="20.25">
      <c r="A633" s="429"/>
      <c r="B633" s="263"/>
      <c r="C633" s="263"/>
      <c r="D633" s="263"/>
      <c r="E633" s="302"/>
      <c r="F633" s="264"/>
      <c r="G633" s="264"/>
      <c r="H633" s="264"/>
      <c r="I633" s="264"/>
      <c r="J633" s="264"/>
    </row>
    <row r="634" spans="1:10" ht="20.25">
      <c r="A634" s="429"/>
      <c r="B634" s="263"/>
      <c r="C634" s="263"/>
      <c r="D634" s="263"/>
      <c r="E634" s="302"/>
      <c r="F634" s="264"/>
      <c r="G634" s="264"/>
      <c r="H634" s="264"/>
      <c r="I634" s="264"/>
      <c r="J634" s="264"/>
    </row>
    <row r="635" spans="1:10" ht="20.25">
      <c r="A635" s="429"/>
      <c r="B635" s="263"/>
      <c r="C635" s="263"/>
      <c r="D635" s="263"/>
      <c r="E635" s="302"/>
      <c r="F635" s="264"/>
      <c r="G635" s="264"/>
      <c r="H635" s="264"/>
      <c r="I635" s="264"/>
      <c r="J635" s="264"/>
    </row>
    <row r="636" spans="1:10" ht="20.25">
      <c r="A636" s="429"/>
      <c r="B636" s="263"/>
      <c r="C636" s="263"/>
      <c r="D636" s="263"/>
      <c r="E636" s="302"/>
      <c r="F636" s="264"/>
      <c r="G636" s="264"/>
      <c r="H636" s="264"/>
      <c r="I636" s="264"/>
      <c r="J636" s="264"/>
    </row>
    <row r="637" spans="1:10" ht="20.25">
      <c r="A637" s="429"/>
      <c r="B637" s="263"/>
      <c r="C637" s="263"/>
      <c r="D637" s="263"/>
      <c r="E637" s="302"/>
      <c r="F637" s="264"/>
      <c r="G637" s="264"/>
      <c r="H637" s="264"/>
      <c r="I637" s="264"/>
      <c r="J637" s="264"/>
    </row>
    <row r="638" spans="1:10" ht="20.25">
      <c r="A638" s="429"/>
      <c r="B638" s="263"/>
      <c r="C638" s="263"/>
      <c r="D638" s="263"/>
      <c r="E638" s="302"/>
      <c r="F638" s="264"/>
      <c r="G638" s="264"/>
      <c r="H638" s="264"/>
      <c r="I638" s="264"/>
      <c r="J638" s="264"/>
    </row>
    <row r="639" spans="1:10" ht="20.25">
      <c r="A639" s="429"/>
      <c r="B639" s="263"/>
      <c r="C639" s="263"/>
      <c r="D639" s="263"/>
      <c r="E639" s="302"/>
      <c r="F639" s="264"/>
      <c r="G639" s="264"/>
      <c r="H639" s="264"/>
      <c r="I639" s="264"/>
      <c r="J639" s="264"/>
    </row>
    <row r="640" spans="1:10" ht="20.25">
      <c r="A640" s="429"/>
      <c r="B640" s="263"/>
      <c r="C640" s="263"/>
      <c r="D640" s="263"/>
      <c r="E640" s="302"/>
      <c r="F640" s="264"/>
      <c r="G640" s="264"/>
      <c r="H640" s="264"/>
      <c r="I640" s="264"/>
      <c r="J640" s="264"/>
    </row>
    <row r="641" spans="1:10" ht="20.25">
      <c r="A641" s="429"/>
      <c r="B641" s="263"/>
      <c r="C641" s="263"/>
      <c r="D641" s="263"/>
      <c r="E641" s="302"/>
      <c r="F641" s="264"/>
      <c r="G641" s="264"/>
      <c r="H641" s="264"/>
      <c r="I641" s="264"/>
      <c r="J641" s="264"/>
    </row>
    <row r="642" spans="1:10" ht="20.25">
      <c r="A642" s="429"/>
      <c r="B642" s="263"/>
      <c r="C642" s="263"/>
      <c r="D642" s="263"/>
      <c r="E642" s="302"/>
      <c r="F642" s="264"/>
      <c r="G642" s="264"/>
      <c r="H642" s="264"/>
      <c r="I642" s="264"/>
      <c r="J642" s="264"/>
    </row>
    <row r="643" spans="1:10" ht="20.25">
      <c r="A643" s="429"/>
      <c r="B643" s="263"/>
      <c r="C643" s="263"/>
      <c r="D643" s="263"/>
      <c r="E643" s="302"/>
      <c r="F643" s="264"/>
      <c r="G643" s="264"/>
      <c r="H643" s="264"/>
      <c r="I643" s="264"/>
      <c r="J643" s="264"/>
    </row>
    <row r="644" spans="1:10" ht="20.25">
      <c r="A644" s="429"/>
      <c r="B644" s="263"/>
      <c r="C644" s="263"/>
      <c r="D644" s="263"/>
      <c r="E644" s="302"/>
      <c r="F644" s="264"/>
      <c r="G644" s="264"/>
      <c r="H644" s="264"/>
      <c r="I644" s="264"/>
      <c r="J644" s="264"/>
    </row>
    <row r="645" spans="1:10" ht="20.25">
      <c r="A645" s="429"/>
      <c r="B645" s="263"/>
      <c r="C645" s="263"/>
      <c r="D645" s="263"/>
      <c r="E645" s="302"/>
      <c r="F645" s="264"/>
      <c r="G645" s="264"/>
      <c r="H645" s="264"/>
      <c r="I645" s="264"/>
      <c r="J645" s="264"/>
    </row>
    <row r="646" spans="1:10" ht="20.25">
      <c r="A646" s="429"/>
      <c r="B646" s="263"/>
      <c r="C646" s="263"/>
      <c r="D646" s="263"/>
      <c r="E646" s="302"/>
      <c r="F646" s="264"/>
      <c r="G646" s="264"/>
      <c r="H646" s="264"/>
      <c r="I646" s="264"/>
      <c r="J646" s="264"/>
    </row>
    <row r="647" spans="1:10" ht="20.25">
      <c r="A647" s="429"/>
      <c r="B647" s="263"/>
      <c r="C647" s="263"/>
      <c r="D647" s="263"/>
      <c r="E647" s="302"/>
      <c r="F647" s="264"/>
      <c r="G647" s="264"/>
      <c r="H647" s="264"/>
      <c r="I647" s="264"/>
      <c r="J647" s="264"/>
    </row>
    <row r="648" spans="1:10" ht="20.25">
      <c r="A648" s="429"/>
      <c r="B648" s="263"/>
      <c r="C648" s="263"/>
      <c r="D648" s="263"/>
      <c r="E648" s="302"/>
      <c r="F648" s="264"/>
      <c r="G648" s="264"/>
      <c r="H648" s="264"/>
      <c r="I648" s="264"/>
      <c r="J648" s="264"/>
    </row>
    <row r="649" spans="1:10" ht="20.25">
      <c r="A649" s="429"/>
      <c r="B649" s="263"/>
      <c r="C649" s="263"/>
      <c r="D649" s="263"/>
      <c r="E649" s="302"/>
      <c r="F649" s="264"/>
      <c r="G649" s="264"/>
      <c r="H649" s="264"/>
      <c r="I649" s="264"/>
      <c r="J649" s="264"/>
    </row>
    <row r="650" spans="1:10" ht="20.25">
      <c r="A650" s="429"/>
      <c r="B650" s="263"/>
      <c r="C650" s="263"/>
      <c r="D650" s="263"/>
      <c r="E650" s="302"/>
      <c r="F650" s="264"/>
      <c r="G650" s="264"/>
      <c r="H650" s="264"/>
      <c r="I650" s="264"/>
      <c r="J650" s="264"/>
    </row>
    <row r="651" spans="1:10" ht="20.25">
      <c r="A651" s="429"/>
      <c r="B651" s="263"/>
      <c r="C651" s="263"/>
      <c r="D651" s="263"/>
      <c r="E651" s="302"/>
      <c r="F651" s="264"/>
      <c r="G651" s="264"/>
      <c r="H651" s="264"/>
      <c r="I651" s="264"/>
      <c r="J651" s="264"/>
    </row>
    <row r="652" spans="1:10" ht="20.25">
      <c r="A652" s="429"/>
      <c r="B652" s="263"/>
      <c r="C652" s="263"/>
      <c r="D652" s="263"/>
      <c r="E652" s="302"/>
      <c r="F652" s="264"/>
      <c r="G652" s="264"/>
      <c r="H652" s="264"/>
      <c r="I652" s="264"/>
      <c r="J652" s="264"/>
    </row>
    <row r="653" spans="1:10" ht="20.25">
      <c r="A653" s="429"/>
      <c r="B653" s="263"/>
      <c r="C653" s="263"/>
      <c r="D653" s="263"/>
      <c r="E653" s="302"/>
      <c r="F653" s="264"/>
      <c r="G653" s="264"/>
      <c r="H653" s="264"/>
      <c r="I653" s="264"/>
      <c r="J653" s="264"/>
    </row>
    <row r="654" spans="1:10" ht="20.25">
      <c r="A654" s="429"/>
      <c r="B654" s="263"/>
      <c r="C654" s="263"/>
      <c r="D654" s="263"/>
      <c r="E654" s="302"/>
      <c r="F654" s="264"/>
      <c r="G654" s="264"/>
      <c r="H654" s="264"/>
      <c r="I654" s="264"/>
      <c r="J654" s="264"/>
    </row>
    <row r="655" spans="1:10" ht="20.25">
      <c r="A655" s="429"/>
      <c r="B655" s="263"/>
      <c r="C655" s="263"/>
      <c r="D655" s="263"/>
      <c r="E655" s="302"/>
      <c r="F655" s="264"/>
      <c r="G655" s="264"/>
      <c r="H655" s="264"/>
      <c r="I655" s="264"/>
      <c r="J655" s="264"/>
    </row>
    <row r="656" spans="1:10" ht="20.25">
      <c r="A656" s="429"/>
      <c r="B656" s="263"/>
      <c r="C656" s="263"/>
      <c r="D656" s="263"/>
      <c r="E656" s="302"/>
      <c r="F656" s="264"/>
      <c r="G656" s="264"/>
      <c r="H656" s="264"/>
      <c r="I656" s="264"/>
      <c r="J656" s="264"/>
    </row>
    <row r="657" spans="1:10" ht="20.25">
      <c r="A657" s="429"/>
      <c r="B657" s="263"/>
      <c r="C657" s="263"/>
      <c r="D657" s="263"/>
      <c r="E657" s="302"/>
      <c r="F657" s="264"/>
      <c r="G657" s="264"/>
      <c r="H657" s="264"/>
      <c r="I657" s="264"/>
      <c r="J657" s="264"/>
    </row>
    <row r="658" spans="1:10" ht="20.25">
      <c r="A658" s="429"/>
      <c r="B658" s="263"/>
      <c r="C658" s="263"/>
      <c r="D658" s="263"/>
      <c r="E658" s="302"/>
      <c r="F658" s="264"/>
      <c r="G658" s="264"/>
      <c r="H658" s="264"/>
      <c r="I658" s="264"/>
      <c r="J658" s="264"/>
    </row>
    <row r="659" spans="1:10" ht="20.25">
      <c r="A659" s="429"/>
      <c r="B659" s="263"/>
      <c r="C659" s="263"/>
      <c r="D659" s="263"/>
      <c r="E659" s="302"/>
      <c r="F659" s="264"/>
      <c r="G659" s="264"/>
      <c r="H659" s="264"/>
      <c r="I659" s="264"/>
      <c r="J659" s="264"/>
    </row>
    <row r="660" spans="1:10" ht="20.25">
      <c r="A660" s="429"/>
      <c r="B660" s="263"/>
      <c r="C660" s="263"/>
      <c r="D660" s="263"/>
      <c r="E660" s="302"/>
      <c r="F660" s="264"/>
      <c r="G660" s="264"/>
      <c r="H660" s="264"/>
      <c r="I660" s="264"/>
      <c r="J660" s="264"/>
    </row>
    <row r="661" spans="1:10" ht="20.25">
      <c r="A661" s="429"/>
      <c r="B661" s="263"/>
      <c r="C661" s="263"/>
      <c r="D661" s="263"/>
      <c r="E661" s="302"/>
      <c r="F661" s="264"/>
      <c r="G661" s="264"/>
      <c r="H661" s="264"/>
      <c r="I661" s="264"/>
      <c r="J661" s="264"/>
    </row>
    <row r="662" spans="1:10" ht="20.25">
      <c r="A662" s="429"/>
      <c r="B662" s="263"/>
      <c r="C662" s="263"/>
      <c r="D662" s="263"/>
      <c r="E662" s="302"/>
      <c r="F662" s="264"/>
      <c r="G662" s="264"/>
      <c r="H662" s="264"/>
      <c r="I662" s="264"/>
      <c r="J662" s="264"/>
    </row>
    <row r="663" spans="1:10" ht="20.25">
      <c r="A663" s="429"/>
      <c r="B663" s="263"/>
      <c r="C663" s="263"/>
      <c r="D663" s="263"/>
      <c r="E663" s="302"/>
      <c r="F663" s="264"/>
      <c r="G663" s="264"/>
      <c r="H663" s="264"/>
      <c r="I663" s="264"/>
      <c r="J663" s="264"/>
    </row>
    <row r="664" spans="1:10" ht="20.25">
      <c r="A664" s="429"/>
      <c r="B664" s="263"/>
      <c r="C664" s="263"/>
      <c r="D664" s="263"/>
      <c r="E664" s="302"/>
      <c r="F664" s="264"/>
      <c r="G664" s="264"/>
      <c r="H664" s="264"/>
      <c r="I664" s="264"/>
      <c r="J664" s="264"/>
    </row>
    <row r="665" spans="1:10" ht="20.25">
      <c r="A665" s="429"/>
      <c r="B665" s="263"/>
      <c r="C665" s="263"/>
      <c r="D665" s="263"/>
      <c r="E665" s="302"/>
      <c r="F665" s="264"/>
      <c r="G665" s="264"/>
      <c r="H665" s="264"/>
      <c r="I665" s="264"/>
      <c r="J665" s="264"/>
    </row>
    <row r="666" spans="1:10" ht="20.25">
      <c r="A666" s="429"/>
      <c r="B666" s="263"/>
      <c r="C666" s="263"/>
      <c r="D666" s="263"/>
      <c r="E666" s="302"/>
      <c r="F666" s="264"/>
      <c r="G666" s="264"/>
      <c r="H666" s="264"/>
      <c r="I666" s="264"/>
      <c r="J666" s="264"/>
    </row>
    <row r="667" spans="1:10" ht="20.25">
      <c r="A667" s="429"/>
      <c r="B667" s="263"/>
      <c r="C667" s="263"/>
      <c r="D667" s="263"/>
      <c r="E667" s="302"/>
      <c r="F667" s="264"/>
      <c r="G667" s="264"/>
      <c r="H667" s="264"/>
      <c r="I667" s="264"/>
      <c r="J667" s="264"/>
    </row>
    <row r="668" spans="1:10" ht="20.25">
      <c r="A668" s="429"/>
      <c r="B668" s="263"/>
      <c r="C668" s="263"/>
      <c r="D668" s="263"/>
      <c r="E668" s="302"/>
      <c r="F668" s="264"/>
      <c r="G668" s="264"/>
      <c r="H668" s="264"/>
      <c r="I668" s="264"/>
      <c r="J668" s="264"/>
    </row>
    <row r="669" spans="1:10" ht="20.25">
      <c r="A669" s="429"/>
      <c r="B669" s="263"/>
      <c r="C669" s="263"/>
      <c r="D669" s="263"/>
      <c r="E669" s="302"/>
      <c r="F669" s="264"/>
      <c r="G669" s="264"/>
      <c r="H669" s="264"/>
      <c r="I669" s="264"/>
      <c r="J669" s="264"/>
    </row>
    <row r="670" spans="1:10" ht="20.25">
      <c r="A670" s="429"/>
      <c r="B670" s="263"/>
      <c r="C670" s="263"/>
      <c r="D670" s="263"/>
      <c r="E670" s="302"/>
      <c r="F670" s="264"/>
      <c r="G670" s="264"/>
      <c r="H670" s="264"/>
      <c r="I670" s="264"/>
      <c r="J670" s="264"/>
    </row>
    <row r="671" spans="1:10" ht="20.25">
      <c r="A671" s="429"/>
      <c r="B671" s="263"/>
      <c r="C671" s="263"/>
      <c r="D671" s="263"/>
      <c r="E671" s="302"/>
      <c r="F671" s="264"/>
      <c r="G671" s="264"/>
      <c r="H671" s="264"/>
      <c r="I671" s="264"/>
      <c r="J671" s="264"/>
    </row>
    <row r="672" spans="1:10" ht="20.25">
      <c r="A672" s="429"/>
      <c r="B672" s="263"/>
      <c r="C672" s="263"/>
      <c r="D672" s="263"/>
      <c r="E672" s="302"/>
      <c r="F672" s="264"/>
      <c r="G672" s="264"/>
      <c r="H672" s="264"/>
      <c r="I672" s="264"/>
      <c r="J672" s="264"/>
    </row>
    <row r="673" spans="1:10" ht="20.25">
      <c r="A673" s="429"/>
      <c r="B673" s="263"/>
      <c r="C673" s="263"/>
      <c r="D673" s="263"/>
      <c r="E673" s="302"/>
      <c r="F673" s="264"/>
      <c r="G673" s="264"/>
      <c r="H673" s="264"/>
      <c r="I673" s="264"/>
      <c r="J673" s="264"/>
    </row>
    <row r="674" spans="1:10" ht="20.25">
      <c r="A674" s="429"/>
      <c r="B674" s="263"/>
      <c r="C674" s="263"/>
      <c r="D674" s="263"/>
      <c r="E674" s="302"/>
      <c r="F674" s="264"/>
      <c r="G674" s="264"/>
      <c r="H674" s="264"/>
      <c r="I674" s="264"/>
      <c r="J674" s="264"/>
    </row>
    <row r="675" spans="1:10" ht="20.25">
      <c r="A675" s="429"/>
      <c r="B675" s="263"/>
      <c r="C675" s="263"/>
      <c r="D675" s="263"/>
      <c r="E675" s="302"/>
      <c r="F675" s="264"/>
      <c r="G675" s="264"/>
      <c r="H675" s="264"/>
      <c r="I675" s="264"/>
      <c r="J675" s="264"/>
    </row>
    <row r="676" spans="1:10" ht="20.25">
      <c r="A676" s="429"/>
      <c r="B676" s="263"/>
      <c r="C676" s="263"/>
      <c r="D676" s="263"/>
      <c r="E676" s="302"/>
      <c r="F676" s="264"/>
      <c r="G676" s="264"/>
      <c r="H676" s="264"/>
      <c r="I676" s="264"/>
      <c r="J676" s="264"/>
    </row>
    <row r="677" spans="1:10" ht="20.25">
      <c r="A677" s="429"/>
      <c r="B677" s="263"/>
      <c r="C677" s="263"/>
      <c r="D677" s="263"/>
      <c r="E677" s="302"/>
      <c r="F677" s="264"/>
      <c r="G677" s="264"/>
      <c r="H677" s="264"/>
      <c r="I677" s="264"/>
      <c r="J677" s="264"/>
    </row>
    <row r="678" spans="1:10" ht="20.25">
      <c r="A678" s="429"/>
      <c r="B678" s="263"/>
      <c r="C678" s="263"/>
      <c r="D678" s="263"/>
      <c r="E678" s="302"/>
      <c r="F678" s="264"/>
      <c r="G678" s="264"/>
      <c r="H678" s="264"/>
      <c r="I678" s="264"/>
      <c r="J678" s="264"/>
    </row>
    <row r="679" spans="1:10" ht="20.25">
      <c r="A679" s="429"/>
      <c r="B679" s="263"/>
      <c r="C679" s="263"/>
      <c r="D679" s="263"/>
      <c r="E679" s="302"/>
      <c r="F679" s="264"/>
      <c r="G679" s="264"/>
      <c r="H679" s="264"/>
      <c r="I679" s="264"/>
      <c r="J679" s="264"/>
    </row>
    <row r="680" spans="1:10" ht="20.25">
      <c r="A680" s="429"/>
      <c r="B680" s="263"/>
      <c r="C680" s="263"/>
      <c r="D680" s="263"/>
      <c r="E680" s="302"/>
      <c r="F680" s="264"/>
      <c r="G680" s="264"/>
      <c r="H680" s="264"/>
      <c r="I680" s="264"/>
      <c r="J680" s="264"/>
    </row>
    <row r="681" spans="1:10" ht="20.25">
      <c r="A681" s="429"/>
      <c r="B681" s="263"/>
      <c r="C681" s="263"/>
      <c r="D681" s="263"/>
      <c r="E681" s="302"/>
      <c r="F681" s="264"/>
      <c r="G681" s="264"/>
      <c r="H681" s="264"/>
      <c r="I681" s="264"/>
      <c r="J681" s="264"/>
    </row>
    <row r="682" spans="1:10" ht="20.25">
      <c r="A682" s="429"/>
      <c r="B682" s="263"/>
      <c r="C682" s="263"/>
      <c r="D682" s="263"/>
      <c r="E682" s="302"/>
      <c r="F682" s="264"/>
      <c r="G682" s="264"/>
      <c r="H682" s="264"/>
      <c r="I682" s="264"/>
      <c r="J682" s="264"/>
    </row>
    <row r="683" spans="1:10" ht="20.25">
      <c r="A683" s="429"/>
      <c r="B683" s="263"/>
      <c r="C683" s="263"/>
      <c r="D683" s="263"/>
      <c r="E683" s="302"/>
      <c r="F683" s="264"/>
      <c r="G683" s="264"/>
      <c r="H683" s="264"/>
      <c r="I683" s="264"/>
      <c r="J683" s="264"/>
    </row>
    <row r="684" spans="1:10" ht="20.25">
      <c r="A684" s="429"/>
      <c r="B684" s="263"/>
      <c r="C684" s="263"/>
      <c r="D684" s="263"/>
      <c r="E684" s="302"/>
      <c r="F684" s="264"/>
      <c r="G684" s="264"/>
      <c r="H684" s="264"/>
      <c r="I684" s="264"/>
      <c r="J684" s="264"/>
    </row>
    <row r="685" spans="1:10" ht="20.25">
      <c r="A685" s="429"/>
      <c r="B685" s="263"/>
      <c r="C685" s="263"/>
      <c r="D685" s="263"/>
      <c r="E685" s="302"/>
      <c r="F685" s="264"/>
      <c r="G685" s="264"/>
      <c r="H685" s="264"/>
      <c r="I685" s="264"/>
      <c r="J685" s="264"/>
    </row>
    <row r="686" spans="1:10" ht="20.25">
      <c r="A686" s="429"/>
      <c r="B686" s="263"/>
      <c r="C686" s="263"/>
      <c r="D686" s="263"/>
      <c r="E686" s="302"/>
      <c r="F686" s="264"/>
      <c r="G686" s="264"/>
      <c r="H686" s="264"/>
      <c r="I686" s="264"/>
      <c r="J686" s="264"/>
    </row>
    <row r="687" spans="1:10" ht="20.25">
      <c r="A687" s="429"/>
      <c r="B687" s="263"/>
      <c r="C687" s="263"/>
      <c r="D687" s="263"/>
      <c r="E687" s="302"/>
      <c r="F687" s="264"/>
      <c r="G687" s="264"/>
      <c r="H687" s="264"/>
      <c r="I687" s="264"/>
      <c r="J687" s="264"/>
    </row>
    <row r="688" spans="1:10" ht="20.25">
      <c r="A688" s="429"/>
      <c r="B688" s="263"/>
      <c r="C688" s="263"/>
      <c r="D688" s="263"/>
      <c r="E688" s="302"/>
      <c r="F688" s="264"/>
      <c r="G688" s="264"/>
      <c r="H688" s="264"/>
      <c r="I688" s="264"/>
      <c r="J688" s="264"/>
    </row>
    <row r="689" spans="1:10" ht="20.25">
      <c r="A689" s="429"/>
      <c r="B689" s="263"/>
      <c r="C689" s="263"/>
      <c r="D689" s="263"/>
      <c r="E689" s="302"/>
      <c r="F689" s="264"/>
      <c r="G689" s="264"/>
      <c r="H689" s="264"/>
      <c r="I689" s="264"/>
      <c r="J689" s="264"/>
    </row>
    <row r="690" spans="1:10" ht="20.25">
      <c r="A690" s="429"/>
      <c r="B690" s="263"/>
      <c r="C690" s="263"/>
      <c r="D690" s="263"/>
      <c r="E690" s="302"/>
      <c r="F690" s="264"/>
      <c r="G690" s="264"/>
      <c r="H690" s="264"/>
      <c r="I690" s="264"/>
      <c r="J690" s="264"/>
    </row>
    <row r="691" spans="1:10" ht="20.25">
      <c r="A691" s="429"/>
      <c r="B691" s="263"/>
      <c r="C691" s="263"/>
      <c r="D691" s="263"/>
      <c r="E691" s="302"/>
      <c r="F691" s="264"/>
      <c r="G691" s="264"/>
      <c r="H691" s="264"/>
      <c r="I691" s="264"/>
      <c r="J691" s="264"/>
    </row>
    <row r="692" spans="1:10" ht="20.25">
      <c r="A692" s="429"/>
      <c r="B692" s="263"/>
      <c r="C692" s="263"/>
      <c r="D692" s="263"/>
      <c r="E692" s="302"/>
      <c r="F692" s="264"/>
      <c r="G692" s="264"/>
      <c r="H692" s="264"/>
      <c r="I692" s="264"/>
      <c r="J692" s="264"/>
    </row>
    <row r="693" spans="1:10" ht="20.25">
      <c r="A693" s="429"/>
      <c r="B693" s="263"/>
      <c r="C693" s="263"/>
      <c r="D693" s="263"/>
      <c r="E693" s="302"/>
      <c r="F693" s="264"/>
      <c r="G693" s="264"/>
      <c r="H693" s="264"/>
      <c r="I693" s="264"/>
      <c r="J693" s="264"/>
    </row>
    <row r="694" spans="1:10" ht="20.25">
      <c r="A694" s="429"/>
      <c r="B694" s="263"/>
      <c r="C694" s="263"/>
      <c r="D694" s="263"/>
      <c r="E694" s="302"/>
      <c r="F694" s="264"/>
      <c r="G694" s="264"/>
      <c r="H694" s="264"/>
      <c r="I694" s="264"/>
      <c r="J694" s="264"/>
    </row>
    <row r="695" spans="1:10" ht="20.25">
      <c r="A695" s="429"/>
      <c r="B695" s="263"/>
      <c r="C695" s="263"/>
      <c r="D695" s="263"/>
      <c r="E695" s="302"/>
      <c r="F695" s="264"/>
      <c r="G695" s="264"/>
      <c r="H695" s="264"/>
      <c r="I695" s="264"/>
      <c r="J695" s="264"/>
    </row>
    <row r="696" spans="1:10" ht="20.25">
      <c r="A696" s="429"/>
      <c r="B696" s="263"/>
      <c r="C696" s="263"/>
      <c r="D696" s="263"/>
      <c r="E696" s="302"/>
      <c r="F696" s="264"/>
      <c r="G696" s="264"/>
      <c r="H696" s="264"/>
      <c r="I696" s="264"/>
      <c r="J696" s="264"/>
    </row>
    <row r="697" spans="1:10" ht="20.25">
      <c r="A697" s="429"/>
      <c r="B697" s="263"/>
      <c r="C697" s="263"/>
      <c r="D697" s="263"/>
      <c r="E697" s="302"/>
      <c r="F697" s="264"/>
      <c r="G697" s="264"/>
      <c r="H697" s="264"/>
      <c r="I697" s="264"/>
      <c r="J697" s="264"/>
    </row>
    <row r="698" spans="1:10" ht="20.25">
      <c r="A698" s="429"/>
      <c r="B698" s="263"/>
      <c r="C698" s="263"/>
      <c r="D698" s="263"/>
      <c r="E698" s="302"/>
      <c r="F698" s="264"/>
      <c r="G698" s="264"/>
      <c r="H698" s="264"/>
      <c r="I698" s="264"/>
      <c r="J698" s="264"/>
    </row>
    <row r="699" spans="1:10" ht="20.25">
      <c r="A699" s="429"/>
      <c r="B699" s="263"/>
      <c r="C699" s="263"/>
      <c r="D699" s="263"/>
      <c r="E699" s="302"/>
      <c r="F699" s="264"/>
      <c r="G699" s="264"/>
      <c r="H699" s="264"/>
      <c r="I699" s="264"/>
      <c r="J699" s="264"/>
    </row>
    <row r="700" spans="1:10" ht="20.25">
      <c r="A700" s="429"/>
      <c r="B700" s="263"/>
      <c r="C700" s="263"/>
      <c r="D700" s="263"/>
      <c r="E700" s="302"/>
      <c r="F700" s="264"/>
      <c r="G700" s="264"/>
      <c r="H700" s="264"/>
      <c r="I700" s="264"/>
      <c r="J700" s="264"/>
    </row>
    <row r="701" spans="1:10" ht="20.25">
      <c r="A701" s="429"/>
      <c r="B701" s="263"/>
      <c r="C701" s="263"/>
      <c r="D701" s="263"/>
      <c r="E701" s="302"/>
      <c r="F701" s="264"/>
      <c r="G701" s="264"/>
      <c r="H701" s="264"/>
      <c r="I701" s="264"/>
      <c r="J701" s="264"/>
    </row>
    <row r="702" spans="1:10" ht="20.25">
      <c r="A702" s="429"/>
      <c r="B702" s="263"/>
      <c r="C702" s="263"/>
      <c r="D702" s="263"/>
      <c r="E702" s="302"/>
      <c r="F702" s="264"/>
      <c r="G702" s="264"/>
      <c r="H702" s="264"/>
      <c r="I702" s="264"/>
      <c r="J702" s="264"/>
    </row>
    <row r="703" spans="1:10" ht="20.25">
      <c r="A703" s="429"/>
      <c r="B703" s="263"/>
      <c r="C703" s="263"/>
      <c r="D703" s="263"/>
      <c r="E703" s="302"/>
      <c r="F703" s="264"/>
      <c r="G703" s="264"/>
      <c r="H703" s="264"/>
      <c r="I703" s="264"/>
      <c r="J703" s="264"/>
    </row>
    <row r="704" spans="1:10" ht="20.25">
      <c r="A704" s="429"/>
      <c r="B704" s="263"/>
      <c r="C704" s="263"/>
      <c r="D704" s="263"/>
      <c r="E704" s="302"/>
      <c r="F704" s="264"/>
      <c r="G704" s="264"/>
      <c r="H704" s="264"/>
      <c r="I704" s="264"/>
      <c r="J704" s="264"/>
    </row>
    <row r="705" spans="1:10" ht="20.25">
      <c r="A705" s="429"/>
      <c r="B705" s="263"/>
      <c r="C705" s="263"/>
      <c r="D705" s="263"/>
      <c r="E705" s="302"/>
      <c r="F705" s="264"/>
      <c r="G705" s="264"/>
      <c r="H705" s="264"/>
      <c r="I705" s="264"/>
      <c r="J705" s="264"/>
    </row>
    <row r="706" spans="1:10" ht="20.25">
      <c r="A706" s="429"/>
      <c r="B706" s="263"/>
      <c r="C706" s="263"/>
      <c r="D706" s="263"/>
      <c r="E706" s="302"/>
      <c r="F706" s="264"/>
      <c r="G706" s="264"/>
      <c r="H706" s="264"/>
      <c r="I706" s="264"/>
      <c r="J706" s="264"/>
    </row>
    <row r="707" spans="1:10" ht="20.25">
      <c r="A707" s="429"/>
      <c r="B707" s="263"/>
      <c r="C707" s="263"/>
      <c r="D707" s="263"/>
      <c r="E707" s="302"/>
      <c r="F707" s="264"/>
      <c r="G707" s="264"/>
      <c r="H707" s="264"/>
      <c r="I707" s="264"/>
      <c r="J707" s="264"/>
    </row>
    <row r="708" spans="1:10" ht="20.25">
      <c r="A708" s="429"/>
      <c r="B708" s="263"/>
      <c r="C708" s="263"/>
      <c r="D708" s="263"/>
      <c r="E708" s="302"/>
      <c r="F708" s="264"/>
      <c r="G708" s="264"/>
      <c r="H708" s="264"/>
      <c r="I708" s="264"/>
      <c r="J708" s="264"/>
    </row>
    <row r="709" spans="1:10" ht="20.25">
      <c r="A709" s="429"/>
      <c r="B709" s="263"/>
      <c r="C709" s="263"/>
      <c r="D709" s="263"/>
      <c r="E709" s="302"/>
      <c r="F709" s="264"/>
      <c r="G709" s="264"/>
      <c r="H709" s="264"/>
      <c r="I709" s="264"/>
      <c r="J709" s="264"/>
    </row>
    <row r="710" spans="1:10" ht="20.25">
      <c r="A710" s="429"/>
      <c r="B710" s="263"/>
      <c r="C710" s="263"/>
      <c r="D710" s="263"/>
      <c r="E710" s="302"/>
      <c r="F710" s="264"/>
      <c r="G710" s="264"/>
      <c r="H710" s="264"/>
      <c r="I710" s="264"/>
      <c r="J710" s="264"/>
    </row>
    <row r="711" spans="1:10" ht="20.25">
      <c r="A711" s="429"/>
      <c r="B711" s="263"/>
      <c r="C711" s="263"/>
      <c r="D711" s="263"/>
      <c r="E711" s="302"/>
      <c r="F711" s="264"/>
      <c r="G711" s="264"/>
      <c r="H711" s="264"/>
      <c r="I711" s="264"/>
      <c r="J711" s="264"/>
    </row>
    <row r="712" spans="1:10" ht="20.25">
      <c r="A712" s="429"/>
      <c r="B712" s="263"/>
      <c r="C712" s="263"/>
      <c r="D712" s="263"/>
      <c r="E712" s="302"/>
      <c r="F712" s="264"/>
      <c r="G712" s="264"/>
      <c r="H712" s="264"/>
      <c r="I712" s="264"/>
      <c r="J712" s="264"/>
    </row>
    <row r="713" spans="1:10" ht="20.25">
      <c r="A713" s="429"/>
      <c r="B713" s="263"/>
      <c r="C713" s="263"/>
      <c r="D713" s="263"/>
      <c r="E713" s="302"/>
      <c r="F713" s="264"/>
      <c r="G713" s="264"/>
      <c r="H713" s="264"/>
      <c r="I713" s="264"/>
      <c r="J713" s="264"/>
    </row>
    <row r="714" spans="1:10" ht="20.25">
      <c r="A714" s="429"/>
      <c r="B714" s="263"/>
      <c r="C714" s="263"/>
      <c r="D714" s="263"/>
      <c r="E714" s="302"/>
      <c r="F714" s="264"/>
      <c r="G714" s="264"/>
      <c r="H714" s="264"/>
      <c r="I714" s="264"/>
      <c r="J714" s="264"/>
    </row>
    <row r="715" spans="1:10" ht="20.25">
      <c r="A715" s="429"/>
      <c r="B715" s="263"/>
      <c r="C715" s="263"/>
      <c r="D715" s="263"/>
      <c r="E715" s="302"/>
      <c r="F715" s="264"/>
      <c r="G715" s="264"/>
      <c r="H715" s="264"/>
      <c r="I715" s="264"/>
      <c r="J715" s="264"/>
    </row>
    <row r="716" spans="1:10" ht="20.25">
      <c r="A716" s="429"/>
      <c r="B716" s="263"/>
      <c r="C716" s="263"/>
      <c r="D716" s="263"/>
      <c r="E716" s="302"/>
      <c r="F716" s="264"/>
      <c r="G716" s="264"/>
      <c r="H716" s="264"/>
      <c r="I716" s="264"/>
      <c r="J716" s="264"/>
    </row>
    <row r="717" spans="1:10" ht="20.25">
      <c r="A717" s="429"/>
      <c r="B717" s="263"/>
      <c r="C717" s="263"/>
      <c r="D717" s="263"/>
      <c r="E717" s="302"/>
      <c r="F717" s="264"/>
      <c r="G717" s="264"/>
      <c r="H717" s="264"/>
      <c r="I717" s="264"/>
      <c r="J717" s="264"/>
    </row>
    <row r="718" spans="1:10" ht="20.25">
      <c r="A718" s="429"/>
      <c r="B718" s="263"/>
      <c r="C718" s="263"/>
      <c r="D718" s="263"/>
      <c r="E718" s="302"/>
      <c r="F718" s="264"/>
      <c r="G718" s="264"/>
      <c r="H718" s="264"/>
      <c r="I718" s="264"/>
      <c r="J718" s="264"/>
    </row>
    <row r="719" spans="1:10" ht="20.25">
      <c r="A719" s="429"/>
      <c r="B719" s="263"/>
      <c r="C719" s="263"/>
      <c r="D719" s="263"/>
      <c r="E719" s="302"/>
      <c r="F719" s="264"/>
      <c r="G719" s="264"/>
      <c r="H719" s="264"/>
      <c r="I719" s="264"/>
      <c r="J719" s="264"/>
    </row>
    <row r="720" spans="1:10" ht="20.25">
      <c r="A720" s="429"/>
      <c r="B720" s="263"/>
      <c r="C720" s="263"/>
      <c r="D720" s="263"/>
      <c r="E720" s="302"/>
      <c r="F720" s="264"/>
      <c r="G720" s="264"/>
      <c r="H720" s="264"/>
      <c r="I720" s="264"/>
      <c r="J720" s="264"/>
    </row>
    <row r="721" spans="1:10" ht="20.25">
      <c r="A721" s="429"/>
      <c r="B721" s="263"/>
      <c r="C721" s="263"/>
      <c r="D721" s="263"/>
      <c r="E721" s="302"/>
      <c r="F721" s="264"/>
      <c r="G721" s="264"/>
      <c r="H721" s="264"/>
      <c r="I721" s="264"/>
      <c r="J721" s="264"/>
    </row>
    <row r="722" spans="1:10" ht="20.25">
      <c r="A722" s="429"/>
      <c r="B722" s="263"/>
      <c r="C722" s="263"/>
      <c r="D722" s="263"/>
      <c r="E722" s="302"/>
      <c r="F722" s="264"/>
      <c r="G722" s="264"/>
      <c r="H722" s="264"/>
      <c r="I722" s="264"/>
      <c r="J722" s="264"/>
    </row>
    <row r="723" spans="1:10" ht="20.25">
      <c r="A723" s="429"/>
      <c r="B723" s="263"/>
      <c r="C723" s="263"/>
      <c r="D723" s="263"/>
      <c r="E723" s="302"/>
      <c r="F723" s="264"/>
      <c r="G723" s="264"/>
      <c r="H723" s="264"/>
      <c r="I723" s="264"/>
      <c r="J723" s="264"/>
    </row>
    <row r="724" spans="1:10" ht="20.25">
      <c r="A724" s="429"/>
      <c r="B724" s="263"/>
      <c r="C724" s="263"/>
      <c r="D724" s="263"/>
      <c r="E724" s="302"/>
      <c r="F724" s="264"/>
      <c r="G724" s="264"/>
      <c r="H724" s="264"/>
      <c r="I724" s="264"/>
      <c r="J724" s="264"/>
    </row>
    <row r="725" spans="1:10" ht="20.25">
      <c r="A725" s="429"/>
      <c r="B725" s="263"/>
      <c r="C725" s="263"/>
      <c r="D725" s="263"/>
      <c r="E725" s="302"/>
      <c r="F725" s="264"/>
      <c r="G725" s="264"/>
      <c r="H725" s="264"/>
      <c r="I725" s="264"/>
      <c r="J725" s="264"/>
    </row>
    <row r="726" spans="1:10" ht="20.25">
      <c r="A726" s="429"/>
      <c r="B726" s="263"/>
      <c r="C726" s="263"/>
      <c r="D726" s="263"/>
      <c r="E726" s="302"/>
      <c r="F726" s="264"/>
      <c r="G726" s="264"/>
      <c r="H726" s="264"/>
      <c r="I726" s="264"/>
      <c r="J726" s="264"/>
    </row>
    <row r="727" spans="1:10" ht="20.25">
      <c r="A727" s="429"/>
      <c r="B727" s="263"/>
      <c r="C727" s="263"/>
      <c r="D727" s="263"/>
      <c r="E727" s="302"/>
      <c r="F727" s="264"/>
      <c r="G727" s="264"/>
      <c r="H727" s="264"/>
      <c r="I727" s="264"/>
      <c r="J727" s="264"/>
    </row>
    <row r="728" spans="1:10" ht="20.25">
      <c r="A728" s="429"/>
      <c r="B728" s="263"/>
      <c r="C728" s="263"/>
      <c r="D728" s="263"/>
      <c r="E728" s="302"/>
      <c r="F728" s="264"/>
      <c r="G728" s="264"/>
      <c r="H728" s="264"/>
      <c r="I728" s="264"/>
      <c r="J728" s="264"/>
    </row>
    <row r="729" spans="1:10" ht="20.25">
      <c r="A729" s="429"/>
      <c r="B729" s="263"/>
      <c r="C729" s="263"/>
      <c r="D729" s="263"/>
      <c r="E729" s="302"/>
      <c r="F729" s="264"/>
      <c r="G729" s="264"/>
      <c r="H729" s="264"/>
      <c r="I729" s="264"/>
      <c r="J729" s="264"/>
    </row>
    <row r="730" spans="1:10" ht="20.25">
      <c r="A730" s="429"/>
      <c r="B730" s="263"/>
      <c r="C730" s="263"/>
      <c r="D730" s="263"/>
      <c r="E730" s="302"/>
      <c r="F730" s="264"/>
      <c r="G730" s="264"/>
      <c r="H730" s="264"/>
      <c r="I730" s="264"/>
      <c r="J730" s="264"/>
    </row>
    <row r="731" spans="1:10" ht="20.25">
      <c r="A731" s="429"/>
      <c r="B731" s="263"/>
      <c r="C731" s="263"/>
      <c r="D731" s="263"/>
      <c r="E731" s="302"/>
      <c r="F731" s="264"/>
      <c r="G731" s="264"/>
      <c r="H731" s="264"/>
      <c r="I731" s="264"/>
      <c r="J731" s="264"/>
    </row>
    <row r="732" spans="1:10" ht="20.25">
      <c r="A732" s="429"/>
      <c r="B732" s="263"/>
      <c r="C732" s="263"/>
      <c r="D732" s="263"/>
      <c r="E732" s="302"/>
      <c r="F732" s="264"/>
      <c r="G732" s="264"/>
      <c r="H732" s="264"/>
      <c r="I732" s="264"/>
      <c r="J732" s="264"/>
    </row>
    <row r="733" spans="1:10" ht="20.25">
      <c r="A733" s="429"/>
      <c r="B733" s="263"/>
      <c r="C733" s="263"/>
      <c r="D733" s="263"/>
      <c r="E733" s="302"/>
      <c r="F733" s="264"/>
      <c r="G733" s="264"/>
      <c r="H733" s="264"/>
      <c r="I733" s="264"/>
      <c r="J733" s="264"/>
    </row>
    <row r="734" spans="1:10" ht="20.25">
      <c r="A734" s="429"/>
      <c r="B734" s="263"/>
      <c r="C734" s="263"/>
      <c r="D734" s="263"/>
      <c r="E734" s="302"/>
      <c r="F734" s="264"/>
      <c r="G734" s="264"/>
      <c r="H734" s="264"/>
      <c r="I734" s="264"/>
      <c r="J734" s="264"/>
    </row>
    <row r="735" spans="1:10" ht="20.25">
      <c r="A735" s="429"/>
      <c r="B735" s="263"/>
      <c r="C735" s="263"/>
      <c r="D735" s="263"/>
      <c r="E735" s="302"/>
      <c r="F735" s="264"/>
      <c r="G735" s="264"/>
      <c r="H735" s="264"/>
      <c r="I735" s="264"/>
      <c r="J735" s="264"/>
    </row>
    <row r="736" spans="1:10" ht="20.25">
      <c r="A736" s="429"/>
      <c r="B736" s="263"/>
      <c r="C736" s="263"/>
      <c r="D736" s="263"/>
      <c r="E736" s="302"/>
      <c r="F736" s="264"/>
      <c r="G736" s="264"/>
      <c r="H736" s="264"/>
      <c r="I736" s="264"/>
      <c r="J736" s="264"/>
    </row>
    <row r="737" spans="1:10" ht="20.25">
      <c r="A737" s="429"/>
      <c r="B737" s="263"/>
      <c r="C737" s="263"/>
      <c r="D737" s="263"/>
      <c r="E737" s="302"/>
      <c r="F737" s="264"/>
      <c r="G737" s="264"/>
      <c r="H737" s="264"/>
      <c r="I737" s="264"/>
      <c r="J737" s="264"/>
    </row>
    <row r="738" spans="1:10" ht="20.25">
      <c r="A738" s="429"/>
      <c r="B738" s="263"/>
      <c r="C738" s="263"/>
      <c r="D738" s="263"/>
      <c r="E738" s="302"/>
      <c r="F738" s="264"/>
      <c r="G738" s="264"/>
      <c r="H738" s="264"/>
      <c r="I738" s="264"/>
      <c r="J738" s="264"/>
    </row>
    <row r="739" spans="1:10" ht="20.25">
      <c r="A739" s="429"/>
      <c r="B739" s="263"/>
      <c r="C739" s="263"/>
      <c r="D739" s="263"/>
      <c r="E739" s="302"/>
      <c r="F739" s="264"/>
      <c r="G739" s="264"/>
      <c r="H739" s="264"/>
      <c r="I739" s="264"/>
      <c r="J739" s="264"/>
    </row>
    <row r="740" spans="1:10" ht="20.25">
      <c r="A740" s="429"/>
      <c r="B740" s="263"/>
      <c r="C740" s="263"/>
      <c r="D740" s="263"/>
      <c r="E740" s="302"/>
      <c r="F740" s="264"/>
      <c r="G740" s="264"/>
      <c r="H740" s="264"/>
      <c r="I740" s="264"/>
      <c r="J740" s="264"/>
    </row>
    <row r="741" spans="1:10" ht="20.25">
      <c r="A741" s="429"/>
      <c r="B741" s="263"/>
      <c r="C741" s="263"/>
      <c r="D741" s="263"/>
      <c r="E741" s="302"/>
      <c r="F741" s="264"/>
      <c r="G741" s="264"/>
      <c r="H741" s="264"/>
      <c r="I741" s="264"/>
      <c r="J741" s="264"/>
    </row>
    <row r="742" spans="1:10" ht="20.25">
      <c r="A742" s="429"/>
      <c r="B742" s="263"/>
      <c r="C742" s="263"/>
      <c r="D742" s="263"/>
      <c r="E742" s="302"/>
      <c r="F742" s="264"/>
      <c r="G742" s="264"/>
      <c r="H742" s="264"/>
      <c r="I742" s="264"/>
      <c r="J742" s="264"/>
    </row>
    <row r="743" spans="1:10" ht="20.25">
      <c r="A743" s="429"/>
      <c r="B743" s="263"/>
      <c r="C743" s="263"/>
      <c r="D743" s="263"/>
      <c r="E743" s="302"/>
      <c r="F743" s="264"/>
      <c r="G743" s="264"/>
      <c r="H743" s="264"/>
      <c r="I743" s="264"/>
      <c r="J743" s="264"/>
    </row>
    <row r="744" spans="1:10" ht="20.25">
      <c r="A744" s="429"/>
      <c r="B744" s="263"/>
      <c r="C744" s="263"/>
      <c r="D744" s="263"/>
      <c r="E744" s="302"/>
      <c r="F744" s="264"/>
      <c r="G744" s="264"/>
      <c r="H744" s="264"/>
      <c r="I744" s="264"/>
      <c r="J744" s="264"/>
    </row>
    <row r="745" spans="1:10" ht="20.25">
      <c r="A745" s="429"/>
      <c r="B745" s="263"/>
      <c r="C745" s="263"/>
      <c r="D745" s="263"/>
      <c r="E745" s="302"/>
      <c r="F745" s="264"/>
      <c r="G745" s="264"/>
      <c r="H745" s="264"/>
      <c r="I745" s="264"/>
      <c r="J745" s="264"/>
    </row>
    <row r="746" spans="1:10" ht="20.25">
      <c r="A746" s="429"/>
      <c r="B746" s="263"/>
      <c r="C746" s="263"/>
      <c r="D746" s="263"/>
      <c r="E746" s="302"/>
      <c r="F746" s="264"/>
      <c r="G746" s="264"/>
      <c r="H746" s="264"/>
      <c r="I746" s="264"/>
      <c r="J746" s="264"/>
    </row>
    <row r="747" spans="1:10" ht="20.25">
      <c r="A747" s="429"/>
      <c r="B747" s="263"/>
      <c r="C747" s="263"/>
      <c r="D747" s="263"/>
      <c r="E747" s="302"/>
      <c r="F747" s="264"/>
      <c r="G747" s="264"/>
      <c r="H747" s="264"/>
      <c r="I747" s="264"/>
      <c r="J747" s="264"/>
    </row>
    <row r="748" spans="1:10" ht="20.25">
      <c r="A748" s="429"/>
      <c r="B748" s="263"/>
      <c r="C748" s="263"/>
      <c r="D748" s="263"/>
      <c r="E748" s="302"/>
      <c r="F748" s="264"/>
      <c r="G748" s="264"/>
      <c r="H748" s="264"/>
      <c r="I748" s="264"/>
      <c r="J748" s="264"/>
    </row>
    <row r="749" spans="1:10" ht="20.25">
      <c r="A749" s="429"/>
      <c r="B749" s="263"/>
      <c r="C749" s="263"/>
      <c r="D749" s="263"/>
      <c r="E749" s="302"/>
      <c r="F749" s="264"/>
      <c r="G749" s="264"/>
      <c r="H749" s="264"/>
      <c r="I749" s="264"/>
      <c r="J749" s="264"/>
    </row>
    <row r="750" spans="1:10" ht="20.25">
      <c r="A750" s="429"/>
      <c r="B750" s="263"/>
      <c r="C750" s="263"/>
      <c r="D750" s="263"/>
      <c r="E750" s="302"/>
      <c r="F750" s="264"/>
      <c r="G750" s="264"/>
      <c r="H750" s="264"/>
      <c r="I750" s="264"/>
      <c r="J750" s="264"/>
    </row>
    <row r="751" spans="1:10" ht="20.25">
      <c r="A751" s="429"/>
      <c r="B751" s="263"/>
      <c r="C751" s="263"/>
      <c r="D751" s="263"/>
      <c r="E751" s="302"/>
      <c r="F751" s="264"/>
      <c r="G751" s="264"/>
      <c r="H751" s="264"/>
      <c r="I751" s="264"/>
      <c r="J751" s="264"/>
    </row>
    <row r="752" spans="1:10" ht="20.25">
      <c r="A752" s="429"/>
      <c r="B752" s="263"/>
      <c r="C752" s="263"/>
      <c r="D752" s="263"/>
      <c r="E752" s="302"/>
      <c r="F752" s="264"/>
      <c r="G752" s="264"/>
      <c r="H752" s="264"/>
      <c r="I752" s="264"/>
      <c r="J752" s="264"/>
    </row>
    <row r="753" spans="1:10" ht="20.25">
      <c r="A753" s="429"/>
      <c r="B753" s="263"/>
      <c r="C753" s="263"/>
      <c r="D753" s="263"/>
      <c r="E753" s="302"/>
      <c r="F753" s="264"/>
      <c r="G753" s="264"/>
      <c r="H753" s="264"/>
      <c r="I753" s="264"/>
      <c r="J753" s="264"/>
    </row>
    <row r="754" spans="1:10" ht="20.25">
      <c r="A754" s="429"/>
      <c r="B754" s="263"/>
      <c r="C754" s="263"/>
      <c r="D754" s="263"/>
      <c r="E754" s="302"/>
      <c r="F754" s="264"/>
      <c r="G754" s="264"/>
      <c r="H754" s="264"/>
      <c r="I754" s="264"/>
      <c r="J754" s="264"/>
    </row>
    <row r="755" spans="1:10" ht="20.25">
      <c r="A755" s="429"/>
      <c r="B755" s="263"/>
      <c r="C755" s="263"/>
      <c r="D755" s="263"/>
      <c r="E755" s="302"/>
      <c r="F755" s="264"/>
      <c r="G755" s="264"/>
      <c r="H755" s="264"/>
      <c r="I755" s="264"/>
      <c r="J755" s="264"/>
    </row>
    <row r="756" spans="1:10" ht="20.25">
      <c r="A756" s="429"/>
      <c r="B756" s="263"/>
      <c r="C756" s="263"/>
      <c r="D756" s="263"/>
      <c r="E756" s="302"/>
      <c r="F756" s="264"/>
      <c r="G756" s="264"/>
      <c r="H756" s="264"/>
      <c r="I756" s="264"/>
      <c r="J756" s="264"/>
    </row>
    <row r="757" spans="1:10" ht="20.25">
      <c r="A757" s="429"/>
      <c r="B757" s="263"/>
      <c r="C757" s="263"/>
      <c r="D757" s="263"/>
      <c r="E757" s="302"/>
      <c r="F757" s="264"/>
      <c r="G757" s="264"/>
      <c r="H757" s="264"/>
      <c r="I757" s="264"/>
      <c r="J757" s="264"/>
    </row>
    <row r="758" spans="1:10" ht="20.25">
      <c r="A758" s="429"/>
      <c r="B758" s="263"/>
      <c r="C758" s="263"/>
      <c r="D758" s="263"/>
      <c r="E758" s="302"/>
      <c r="F758" s="264"/>
      <c r="G758" s="264"/>
      <c r="H758" s="264"/>
      <c r="I758" s="264"/>
      <c r="J758" s="264"/>
    </row>
    <row r="759" spans="1:10" ht="20.25">
      <c r="A759" s="429"/>
      <c r="B759" s="263"/>
      <c r="C759" s="263"/>
      <c r="D759" s="263"/>
      <c r="E759" s="302"/>
      <c r="F759" s="264"/>
      <c r="G759" s="264"/>
      <c r="H759" s="264"/>
      <c r="I759" s="264"/>
      <c r="J759" s="264"/>
    </row>
    <row r="760" spans="1:10" ht="20.25">
      <c r="A760" s="429"/>
      <c r="B760" s="263"/>
      <c r="C760" s="263"/>
      <c r="D760" s="263"/>
      <c r="E760" s="302"/>
      <c r="F760" s="264"/>
      <c r="G760" s="264"/>
      <c r="H760" s="264"/>
      <c r="I760" s="264"/>
      <c r="J760" s="264"/>
    </row>
    <row r="761" spans="1:10" ht="20.25">
      <c r="A761" s="429"/>
      <c r="B761" s="263"/>
      <c r="C761" s="263"/>
      <c r="D761" s="263"/>
      <c r="E761" s="302"/>
      <c r="F761" s="264"/>
      <c r="G761" s="264"/>
      <c r="H761" s="264"/>
      <c r="I761" s="264"/>
      <c r="J761" s="264"/>
    </row>
    <row r="762" spans="1:10" ht="20.25">
      <c r="A762" s="429"/>
      <c r="B762" s="263"/>
      <c r="C762" s="263"/>
      <c r="D762" s="263"/>
      <c r="E762" s="302"/>
      <c r="F762" s="264"/>
      <c r="G762" s="264"/>
      <c r="H762" s="264"/>
      <c r="I762" s="264"/>
      <c r="J762" s="264"/>
    </row>
    <row r="763" spans="1:10" ht="20.25">
      <c r="A763" s="429"/>
      <c r="B763" s="263"/>
      <c r="C763" s="263"/>
      <c r="D763" s="263"/>
      <c r="E763" s="302"/>
      <c r="F763" s="264"/>
      <c r="G763" s="264"/>
      <c r="H763" s="264"/>
      <c r="I763" s="264"/>
      <c r="J763" s="264"/>
    </row>
    <row r="764" spans="1:10" ht="20.25">
      <c r="A764" s="429"/>
      <c r="B764" s="263"/>
      <c r="C764" s="263"/>
      <c r="D764" s="263"/>
      <c r="E764" s="302"/>
      <c r="F764" s="264"/>
      <c r="G764" s="264"/>
      <c r="H764" s="264"/>
      <c r="I764" s="264"/>
      <c r="J764" s="264"/>
    </row>
    <row r="765" spans="1:10" ht="20.25">
      <c r="A765" s="429"/>
      <c r="B765" s="263"/>
      <c r="C765" s="263"/>
      <c r="D765" s="263"/>
      <c r="E765" s="302"/>
      <c r="F765" s="264"/>
      <c r="G765" s="264"/>
      <c r="H765" s="264"/>
      <c r="I765" s="264"/>
      <c r="J765" s="264"/>
    </row>
    <row r="766" spans="1:10" ht="20.25">
      <c r="A766" s="429"/>
      <c r="B766" s="263"/>
      <c r="C766" s="263"/>
      <c r="D766" s="263"/>
      <c r="E766" s="302"/>
      <c r="F766" s="264"/>
      <c r="G766" s="264"/>
      <c r="H766" s="264"/>
      <c r="I766" s="264"/>
      <c r="J766" s="264"/>
    </row>
    <row r="767" spans="1:10" ht="20.25">
      <c r="A767" s="429"/>
      <c r="B767" s="263"/>
      <c r="C767" s="263"/>
      <c r="D767" s="263"/>
      <c r="E767" s="302"/>
      <c r="F767" s="264"/>
      <c r="G767" s="264"/>
      <c r="H767" s="264"/>
      <c r="I767" s="264"/>
      <c r="J767" s="264"/>
    </row>
    <row r="768" spans="1:10" ht="20.25">
      <c r="A768" s="429"/>
      <c r="B768" s="263"/>
      <c r="C768" s="263"/>
      <c r="D768" s="263"/>
      <c r="E768" s="302"/>
      <c r="F768" s="264"/>
      <c r="G768" s="264"/>
      <c r="H768" s="264"/>
      <c r="I768" s="264"/>
      <c r="J768" s="264"/>
    </row>
    <row r="769" spans="1:10" ht="20.25">
      <c r="A769" s="429"/>
      <c r="B769" s="263"/>
      <c r="C769" s="263"/>
      <c r="D769" s="263"/>
      <c r="E769" s="302"/>
      <c r="F769" s="264"/>
      <c r="G769" s="264"/>
      <c r="H769" s="264"/>
      <c r="I769" s="264"/>
      <c r="J769" s="264"/>
    </row>
    <row r="770" spans="1:10" ht="20.25">
      <c r="A770" s="429"/>
      <c r="B770" s="263"/>
      <c r="C770" s="263"/>
      <c r="D770" s="263"/>
      <c r="E770" s="302"/>
      <c r="F770" s="264"/>
      <c r="G770" s="264"/>
      <c r="H770" s="264"/>
      <c r="I770" s="264"/>
      <c r="J770" s="264"/>
    </row>
    <row r="771" spans="1:10" ht="20.25">
      <c r="A771" s="429"/>
      <c r="B771" s="263"/>
      <c r="C771" s="263"/>
      <c r="D771" s="263"/>
      <c r="E771" s="302"/>
      <c r="F771" s="264"/>
      <c r="G771" s="264"/>
      <c r="H771" s="264"/>
      <c r="I771" s="264"/>
      <c r="J771" s="264"/>
    </row>
    <row r="772" spans="1:10" ht="20.25">
      <c r="A772" s="429"/>
      <c r="B772" s="263"/>
      <c r="C772" s="263"/>
      <c r="D772" s="263"/>
      <c r="E772" s="302"/>
      <c r="F772" s="264"/>
      <c r="G772" s="264"/>
      <c r="H772" s="264"/>
      <c r="I772" s="264"/>
      <c r="J772" s="264"/>
    </row>
    <row r="773" spans="1:10" ht="20.25">
      <c r="A773" s="429"/>
      <c r="B773" s="263"/>
      <c r="C773" s="263"/>
      <c r="D773" s="263"/>
      <c r="E773" s="302"/>
      <c r="F773" s="264"/>
      <c r="G773" s="264"/>
      <c r="H773" s="264"/>
      <c r="I773" s="264"/>
      <c r="J773" s="264"/>
    </row>
    <row r="774" spans="1:10" ht="20.25">
      <c r="A774" s="429"/>
      <c r="B774" s="263"/>
      <c r="C774" s="263"/>
      <c r="D774" s="263"/>
      <c r="E774" s="302"/>
      <c r="F774" s="264"/>
      <c r="G774" s="264"/>
      <c r="H774" s="264"/>
      <c r="I774" s="264"/>
      <c r="J774" s="264"/>
    </row>
    <row r="775" spans="1:10" ht="20.25">
      <c r="A775" s="429"/>
      <c r="B775" s="263"/>
      <c r="C775" s="263"/>
      <c r="D775" s="263"/>
      <c r="E775" s="302"/>
      <c r="F775" s="264"/>
      <c r="G775" s="264"/>
      <c r="H775" s="264"/>
      <c r="I775" s="264"/>
      <c r="J775" s="264"/>
    </row>
    <row r="776" spans="1:10" ht="20.25">
      <c r="A776" s="429"/>
      <c r="B776" s="263"/>
      <c r="C776" s="263"/>
      <c r="D776" s="263"/>
      <c r="E776" s="302"/>
      <c r="F776" s="264"/>
      <c r="G776" s="264"/>
      <c r="H776" s="264"/>
      <c r="I776" s="264"/>
      <c r="J776" s="264"/>
    </row>
    <row r="777" spans="1:10" ht="20.25">
      <c r="A777" s="429"/>
      <c r="B777" s="263"/>
      <c r="C777" s="263"/>
      <c r="D777" s="263"/>
      <c r="E777" s="302"/>
      <c r="F777" s="264"/>
      <c r="G777" s="264"/>
      <c r="H777" s="264"/>
      <c r="I777" s="264"/>
      <c r="J777" s="264"/>
    </row>
    <row r="778" spans="1:10" ht="20.25">
      <c r="A778" s="429"/>
      <c r="B778" s="263"/>
      <c r="C778" s="263"/>
      <c r="D778" s="263"/>
      <c r="E778" s="302"/>
      <c r="F778" s="264"/>
      <c r="G778" s="264"/>
      <c r="H778" s="264"/>
      <c r="I778" s="264"/>
      <c r="J778" s="264"/>
    </row>
    <row r="779" spans="1:10" ht="20.25">
      <c r="A779" s="429"/>
      <c r="B779" s="263"/>
      <c r="C779" s="263"/>
      <c r="D779" s="263"/>
      <c r="E779" s="302"/>
      <c r="F779" s="264"/>
      <c r="G779" s="264"/>
      <c r="H779" s="264"/>
      <c r="I779" s="264"/>
      <c r="J779" s="264"/>
    </row>
    <row r="780" spans="1:10" ht="20.25">
      <c r="A780" s="429"/>
      <c r="B780" s="263"/>
      <c r="C780" s="263"/>
      <c r="D780" s="263"/>
      <c r="E780" s="302"/>
      <c r="F780" s="264"/>
      <c r="G780" s="264"/>
      <c r="H780" s="264"/>
      <c r="I780" s="264"/>
      <c r="J780" s="264"/>
    </row>
    <row r="781" spans="1:10" ht="20.25">
      <c r="A781" s="429"/>
      <c r="B781" s="263"/>
      <c r="C781" s="263"/>
      <c r="D781" s="263"/>
      <c r="E781" s="302"/>
      <c r="F781" s="264"/>
      <c r="G781" s="264"/>
      <c r="H781" s="264"/>
      <c r="I781" s="264"/>
      <c r="J781" s="264"/>
    </row>
    <row r="782" spans="1:10" ht="20.25">
      <c r="A782" s="429"/>
      <c r="B782" s="263"/>
      <c r="C782" s="263"/>
      <c r="D782" s="263"/>
      <c r="E782" s="302"/>
      <c r="F782" s="264"/>
      <c r="G782" s="264"/>
      <c r="H782" s="264"/>
      <c r="I782" s="264"/>
      <c r="J782" s="264"/>
    </row>
    <row r="783" spans="1:10" ht="20.25">
      <c r="A783" s="429"/>
      <c r="B783" s="263"/>
      <c r="C783" s="263"/>
      <c r="D783" s="263"/>
      <c r="E783" s="302"/>
      <c r="F783" s="264"/>
      <c r="G783" s="264"/>
      <c r="H783" s="264"/>
      <c r="I783" s="264"/>
      <c r="J783" s="264"/>
    </row>
    <row r="784" spans="1:10" ht="20.25">
      <c r="A784" s="429"/>
      <c r="B784" s="263"/>
      <c r="C784" s="263"/>
      <c r="D784" s="263"/>
      <c r="E784" s="302"/>
      <c r="F784" s="264"/>
      <c r="G784" s="264"/>
      <c r="H784" s="264"/>
      <c r="I784" s="264"/>
      <c r="J784" s="264"/>
    </row>
    <row r="785" spans="1:10" ht="20.25">
      <c r="A785" s="429"/>
      <c r="B785" s="263"/>
      <c r="C785" s="263"/>
      <c r="D785" s="263"/>
      <c r="E785" s="302"/>
      <c r="F785" s="264"/>
      <c r="G785" s="264"/>
      <c r="H785" s="264"/>
      <c r="I785" s="264"/>
      <c r="J785" s="264"/>
    </row>
    <row r="786" spans="1:10" ht="20.25">
      <c r="A786" s="429"/>
      <c r="B786" s="263"/>
      <c r="C786" s="263"/>
      <c r="D786" s="263"/>
      <c r="E786" s="302"/>
      <c r="F786" s="264"/>
      <c r="G786" s="264"/>
      <c r="H786" s="264"/>
      <c r="I786" s="264"/>
      <c r="J786" s="264"/>
    </row>
    <row r="787" spans="1:10" ht="20.25">
      <c r="A787" s="429"/>
      <c r="B787" s="263"/>
      <c r="C787" s="263"/>
      <c r="D787" s="263"/>
      <c r="E787" s="302"/>
      <c r="F787" s="264"/>
      <c r="G787" s="264"/>
      <c r="H787" s="264"/>
      <c r="I787" s="264"/>
      <c r="J787" s="264"/>
    </row>
    <row r="788" spans="1:10" ht="20.25">
      <c r="A788" s="429"/>
      <c r="B788" s="263"/>
      <c r="C788" s="263"/>
      <c r="D788" s="263"/>
      <c r="E788" s="302"/>
      <c r="F788" s="264"/>
      <c r="G788" s="264"/>
      <c r="H788" s="264"/>
      <c r="I788" s="264"/>
      <c r="J788" s="264"/>
    </row>
    <row r="789" spans="1:10" ht="20.25">
      <c r="A789" s="429"/>
      <c r="B789" s="263"/>
      <c r="C789" s="263"/>
      <c r="D789" s="263"/>
      <c r="E789" s="302"/>
      <c r="F789" s="264"/>
      <c r="G789" s="264"/>
      <c r="H789" s="264"/>
      <c r="I789" s="264"/>
      <c r="J789" s="264"/>
    </row>
    <row r="790" spans="1:10" ht="20.25">
      <c r="A790" s="429"/>
      <c r="B790" s="263"/>
      <c r="C790" s="263"/>
      <c r="D790" s="263"/>
      <c r="E790" s="302"/>
      <c r="F790" s="264"/>
      <c r="G790" s="264"/>
      <c r="H790" s="264"/>
      <c r="I790" s="264"/>
      <c r="J790" s="264"/>
    </row>
    <row r="791" spans="1:10" ht="20.25">
      <c r="A791" s="429"/>
      <c r="B791" s="263"/>
      <c r="C791" s="263"/>
      <c r="D791" s="263"/>
      <c r="E791" s="302"/>
      <c r="F791" s="264"/>
      <c r="G791" s="264"/>
      <c r="H791" s="264"/>
      <c r="I791" s="264"/>
      <c r="J791" s="264"/>
    </row>
    <row r="792" spans="1:10" ht="20.25">
      <c r="A792" s="429"/>
      <c r="B792" s="263"/>
      <c r="C792" s="263"/>
      <c r="D792" s="263"/>
      <c r="E792" s="302"/>
      <c r="F792" s="264"/>
      <c r="G792" s="264"/>
      <c r="H792" s="264"/>
      <c r="I792" s="264"/>
      <c r="J792" s="264"/>
    </row>
    <row r="793" spans="1:10" ht="20.25">
      <c r="A793" s="429"/>
      <c r="B793" s="263"/>
      <c r="C793" s="263"/>
      <c r="D793" s="263"/>
      <c r="E793" s="302"/>
      <c r="F793" s="264"/>
      <c r="G793" s="264"/>
      <c r="H793" s="264"/>
      <c r="I793" s="264"/>
      <c r="J793" s="264"/>
    </row>
    <row r="794" spans="1:10" ht="20.25">
      <c r="A794" s="429"/>
      <c r="B794" s="263"/>
      <c r="C794" s="263"/>
      <c r="D794" s="263"/>
      <c r="E794" s="302"/>
      <c r="F794" s="264"/>
      <c r="G794" s="264"/>
      <c r="H794" s="264"/>
      <c r="I794" s="264"/>
      <c r="J794" s="264"/>
    </row>
    <row r="795" spans="1:10" ht="20.25">
      <c r="A795" s="429"/>
      <c r="B795" s="263"/>
      <c r="C795" s="263"/>
      <c r="D795" s="263"/>
      <c r="E795" s="302"/>
      <c r="F795" s="264"/>
      <c r="G795" s="264"/>
      <c r="H795" s="264"/>
      <c r="I795" s="264"/>
      <c r="J795" s="264"/>
    </row>
    <row r="796" spans="1:10" ht="20.25">
      <c r="A796" s="429"/>
      <c r="B796" s="263"/>
      <c r="C796" s="263"/>
      <c r="D796" s="263"/>
      <c r="E796" s="302"/>
      <c r="F796" s="264"/>
      <c r="G796" s="264"/>
      <c r="H796" s="264"/>
      <c r="I796" s="264"/>
      <c r="J796" s="264"/>
    </row>
    <row r="797" spans="1:10" ht="20.25">
      <c r="A797" s="429"/>
      <c r="B797" s="263"/>
      <c r="C797" s="263"/>
      <c r="D797" s="263"/>
      <c r="E797" s="302"/>
      <c r="F797" s="264"/>
      <c r="G797" s="264"/>
      <c r="H797" s="264"/>
      <c r="I797" s="264"/>
      <c r="J797" s="264"/>
    </row>
    <row r="798" spans="1:10" ht="20.25">
      <c r="A798" s="429"/>
      <c r="B798" s="263"/>
      <c r="C798" s="263"/>
      <c r="D798" s="263"/>
      <c r="E798" s="302"/>
      <c r="F798" s="264"/>
      <c r="G798" s="264"/>
      <c r="H798" s="264"/>
      <c r="I798" s="264"/>
      <c r="J798" s="264"/>
    </row>
    <row r="799" spans="1:10" ht="20.25">
      <c r="A799" s="429"/>
      <c r="B799" s="263"/>
      <c r="C799" s="263"/>
      <c r="D799" s="263"/>
      <c r="E799" s="302"/>
      <c r="F799" s="264"/>
      <c r="G799" s="264"/>
      <c r="H799" s="264"/>
      <c r="I799" s="264"/>
      <c r="J799" s="264"/>
    </row>
    <row r="800" spans="1:10" ht="20.25">
      <c r="A800" s="429"/>
      <c r="B800" s="263"/>
      <c r="C800" s="263"/>
      <c r="D800" s="263"/>
      <c r="E800" s="302"/>
      <c r="F800" s="264"/>
      <c r="G800" s="264"/>
      <c r="H800" s="264"/>
      <c r="I800" s="264"/>
      <c r="J800" s="264"/>
    </row>
    <row r="801" spans="1:10" ht="20.25">
      <c r="A801" s="429"/>
      <c r="B801" s="263"/>
      <c r="C801" s="263"/>
      <c r="D801" s="263"/>
      <c r="E801" s="302"/>
      <c r="F801" s="264"/>
      <c r="G801" s="264"/>
      <c r="H801" s="264"/>
      <c r="I801" s="264"/>
      <c r="J801" s="264"/>
    </row>
    <row r="802" spans="1:10" ht="20.25">
      <c r="A802" s="429"/>
      <c r="B802" s="263"/>
      <c r="C802" s="263"/>
      <c r="D802" s="263"/>
      <c r="E802" s="302"/>
      <c r="F802" s="264"/>
      <c r="G802" s="264"/>
      <c r="H802" s="264"/>
      <c r="I802" s="264"/>
      <c r="J802" s="264"/>
    </row>
    <row r="803" spans="1:10" ht="20.25">
      <c r="A803" s="429"/>
      <c r="B803" s="263"/>
      <c r="C803" s="263"/>
      <c r="D803" s="263"/>
      <c r="E803" s="302"/>
      <c r="F803" s="264"/>
      <c r="G803" s="264"/>
      <c r="H803" s="264"/>
      <c r="I803" s="264"/>
      <c r="J803" s="264"/>
    </row>
    <row r="804" spans="1:10" ht="20.25">
      <c r="A804" s="429"/>
      <c r="B804" s="263"/>
      <c r="C804" s="263"/>
      <c r="D804" s="263"/>
      <c r="E804" s="302"/>
      <c r="F804" s="264"/>
      <c r="G804" s="264"/>
      <c r="H804" s="264"/>
      <c r="I804" s="264"/>
      <c r="J804" s="264"/>
    </row>
    <row r="805" spans="1:10" ht="20.25">
      <c r="A805" s="429"/>
      <c r="B805" s="263"/>
      <c r="C805" s="263"/>
      <c r="D805" s="263"/>
      <c r="E805" s="302"/>
      <c r="F805" s="264"/>
      <c r="G805" s="264"/>
      <c r="H805" s="264"/>
      <c r="I805" s="264"/>
      <c r="J805" s="264"/>
    </row>
    <row r="806" spans="1:10" ht="20.25">
      <c r="A806" s="429"/>
      <c r="B806" s="263"/>
      <c r="C806" s="263"/>
      <c r="D806" s="263"/>
      <c r="E806" s="302"/>
      <c r="F806" s="264"/>
      <c r="G806" s="264"/>
      <c r="H806" s="264"/>
      <c r="I806" s="264"/>
      <c r="J806" s="264"/>
    </row>
    <row r="807" spans="1:10" ht="20.25">
      <c r="A807" s="429"/>
      <c r="B807" s="263"/>
      <c r="C807" s="263"/>
      <c r="D807" s="263"/>
      <c r="E807" s="302"/>
      <c r="F807" s="264"/>
      <c r="G807" s="264"/>
      <c r="H807" s="264"/>
      <c r="I807" s="264"/>
      <c r="J807" s="264"/>
    </row>
    <row r="808" spans="1:10" ht="20.25">
      <c r="A808" s="429"/>
      <c r="B808" s="263"/>
      <c r="C808" s="263"/>
      <c r="D808" s="263"/>
      <c r="E808" s="302"/>
      <c r="F808" s="264"/>
      <c r="G808" s="264"/>
      <c r="H808" s="264"/>
      <c r="I808" s="264"/>
      <c r="J808" s="264"/>
    </row>
    <row r="809" spans="1:10" ht="20.25">
      <c r="A809" s="429"/>
      <c r="B809" s="263"/>
      <c r="C809" s="263"/>
      <c r="D809" s="263"/>
      <c r="E809" s="302"/>
      <c r="F809" s="264"/>
      <c r="G809" s="264"/>
      <c r="H809" s="264"/>
      <c r="I809" s="264"/>
      <c r="J809" s="264"/>
    </row>
    <row r="810" spans="1:10" ht="20.25">
      <c r="A810" s="429"/>
      <c r="B810" s="263"/>
      <c r="C810" s="263"/>
      <c r="D810" s="263"/>
      <c r="E810" s="302"/>
      <c r="F810" s="264"/>
      <c r="G810" s="264"/>
      <c r="H810" s="264"/>
      <c r="I810" s="264"/>
      <c r="J810" s="264"/>
    </row>
    <row r="811" spans="1:10" ht="20.25">
      <c r="A811" s="429"/>
      <c r="B811" s="263"/>
      <c r="C811" s="263"/>
      <c r="D811" s="263"/>
      <c r="E811" s="302"/>
      <c r="F811" s="264"/>
      <c r="G811" s="264"/>
      <c r="H811" s="264"/>
      <c r="I811" s="264"/>
      <c r="J811" s="264"/>
    </row>
    <row r="812" spans="1:10" ht="20.25">
      <c r="A812" s="429"/>
      <c r="B812" s="263"/>
      <c r="C812" s="263"/>
      <c r="D812" s="263"/>
      <c r="E812" s="302"/>
      <c r="F812" s="264"/>
      <c r="G812" s="264"/>
      <c r="H812" s="264"/>
      <c r="I812" s="264"/>
      <c r="J812" s="264"/>
    </row>
    <row r="813" spans="1:10" ht="20.25">
      <c r="A813" s="429"/>
      <c r="B813" s="263"/>
      <c r="C813" s="263"/>
      <c r="D813" s="263"/>
      <c r="E813" s="302"/>
      <c r="F813" s="264"/>
      <c r="G813" s="264"/>
      <c r="H813" s="264"/>
      <c r="I813" s="264"/>
      <c r="J813" s="264"/>
    </row>
    <row r="814" spans="1:10" ht="20.25">
      <c r="A814" s="429"/>
      <c r="B814" s="263"/>
      <c r="C814" s="263"/>
      <c r="D814" s="263"/>
      <c r="E814" s="302"/>
      <c r="F814" s="264"/>
      <c r="G814" s="264"/>
      <c r="H814" s="264"/>
      <c r="I814" s="264"/>
      <c r="J814" s="264"/>
    </row>
    <row r="815" spans="1:10" ht="20.25">
      <c r="A815" s="429"/>
      <c r="B815" s="263"/>
      <c r="C815" s="263"/>
      <c r="D815" s="263"/>
      <c r="E815" s="302"/>
      <c r="F815" s="264"/>
      <c r="G815" s="264"/>
      <c r="H815" s="264"/>
      <c r="I815" s="264"/>
      <c r="J815" s="264"/>
    </row>
    <row r="816" spans="1:10" ht="20.25">
      <c r="A816" s="429"/>
      <c r="B816" s="263"/>
      <c r="C816" s="263"/>
      <c r="D816" s="263"/>
      <c r="E816" s="302"/>
      <c r="F816" s="264"/>
      <c r="G816" s="264"/>
      <c r="H816" s="264"/>
      <c r="I816" s="264"/>
      <c r="J816" s="264"/>
    </row>
    <row r="817" spans="1:10" ht="20.25">
      <c r="A817" s="429"/>
      <c r="B817" s="263"/>
      <c r="C817" s="263"/>
      <c r="D817" s="263"/>
      <c r="E817" s="302"/>
      <c r="F817" s="264"/>
      <c r="G817" s="264"/>
      <c r="H817" s="264"/>
      <c r="I817" s="264"/>
      <c r="J817" s="264"/>
    </row>
    <row r="818" spans="1:10" ht="20.25">
      <c r="A818" s="429"/>
      <c r="B818" s="263"/>
      <c r="C818" s="263"/>
      <c r="D818" s="263"/>
      <c r="E818" s="302"/>
      <c r="F818" s="264"/>
      <c r="G818" s="264"/>
      <c r="H818" s="264"/>
      <c r="I818" s="264"/>
      <c r="J818" s="264"/>
    </row>
    <row r="819" spans="1:10" ht="20.25">
      <c r="A819" s="429"/>
      <c r="B819" s="263"/>
      <c r="C819" s="263"/>
      <c r="D819" s="263"/>
      <c r="E819" s="302"/>
      <c r="F819" s="264"/>
      <c r="G819" s="264"/>
      <c r="H819" s="264"/>
      <c r="I819" s="264"/>
      <c r="J819" s="264"/>
    </row>
    <row r="820" spans="1:10" ht="20.25">
      <c r="A820" s="429"/>
      <c r="B820" s="263"/>
      <c r="C820" s="263"/>
      <c r="D820" s="263"/>
      <c r="E820" s="302"/>
      <c r="F820" s="264"/>
      <c r="G820" s="264"/>
      <c r="H820" s="264"/>
      <c r="I820" s="264"/>
      <c r="J820" s="264"/>
    </row>
    <row r="821" spans="1:10" ht="20.25">
      <c r="A821" s="429"/>
      <c r="B821" s="263"/>
      <c r="C821" s="263"/>
      <c r="D821" s="263"/>
      <c r="E821" s="302"/>
      <c r="F821" s="264"/>
      <c r="G821" s="264"/>
      <c r="H821" s="264"/>
      <c r="I821" s="264"/>
      <c r="J821" s="264"/>
    </row>
    <row r="822" spans="1:10" ht="20.25">
      <c r="A822" s="429"/>
      <c r="B822" s="263"/>
      <c r="C822" s="263"/>
      <c r="D822" s="263"/>
      <c r="E822" s="302"/>
      <c r="F822" s="264"/>
      <c r="G822" s="264"/>
      <c r="H822" s="264"/>
      <c r="I822" s="264"/>
      <c r="J822" s="264"/>
    </row>
    <row r="823" spans="1:10" ht="20.25">
      <c r="A823" s="429"/>
      <c r="B823" s="263"/>
      <c r="C823" s="263"/>
      <c r="D823" s="263"/>
      <c r="E823" s="302"/>
      <c r="F823" s="264"/>
      <c r="G823" s="264"/>
      <c r="H823" s="264"/>
      <c r="I823" s="264"/>
      <c r="J823" s="264"/>
    </row>
    <row r="824" spans="1:10" ht="20.25">
      <c r="A824" s="429"/>
      <c r="B824" s="263"/>
      <c r="C824" s="263"/>
      <c r="D824" s="263"/>
      <c r="E824" s="302"/>
      <c r="F824" s="264"/>
      <c r="G824" s="264"/>
      <c r="H824" s="264"/>
      <c r="I824" s="264"/>
      <c r="J824" s="264"/>
    </row>
    <row r="825" spans="1:10" ht="20.25">
      <c r="A825" s="429"/>
      <c r="B825" s="263"/>
      <c r="C825" s="263"/>
      <c r="D825" s="263"/>
      <c r="E825" s="302"/>
      <c r="F825" s="264"/>
      <c r="G825" s="264"/>
      <c r="H825" s="264"/>
      <c r="I825" s="264"/>
      <c r="J825" s="264"/>
    </row>
    <row r="826" spans="1:10" ht="20.25">
      <c r="A826" s="429"/>
      <c r="B826" s="263"/>
      <c r="C826" s="263"/>
      <c r="D826" s="263"/>
      <c r="E826" s="302"/>
      <c r="F826" s="264"/>
      <c r="G826" s="264"/>
      <c r="H826" s="264"/>
      <c r="I826" s="264"/>
      <c r="J826" s="264"/>
    </row>
    <row r="827" spans="1:10" ht="20.25">
      <c r="A827" s="429"/>
      <c r="B827" s="263"/>
      <c r="C827" s="263"/>
      <c r="D827" s="263"/>
      <c r="E827" s="302"/>
      <c r="F827" s="264"/>
      <c r="G827" s="264"/>
      <c r="H827" s="264"/>
      <c r="I827" s="264"/>
      <c r="J827" s="264"/>
    </row>
    <row r="828" spans="1:6" ht="20.25">
      <c r="A828" s="429"/>
      <c r="B828" s="433"/>
      <c r="C828" s="433"/>
      <c r="D828" s="433"/>
      <c r="E828" s="434"/>
      <c r="F828" s="435"/>
    </row>
    <row r="829" spans="1:6" ht="20.25">
      <c r="A829" s="429"/>
      <c r="B829" s="433"/>
      <c r="C829" s="433"/>
      <c r="D829" s="433"/>
      <c r="E829" s="434"/>
      <c r="F829" s="435"/>
    </row>
    <row r="830" spans="1:6" ht="20.25">
      <c r="A830" s="429"/>
      <c r="B830" s="433"/>
      <c r="C830" s="433"/>
      <c r="D830" s="433"/>
      <c r="E830" s="434"/>
      <c r="F830" s="435"/>
    </row>
    <row r="831" spans="1:6" ht="20.25">
      <c r="A831" s="429"/>
      <c r="B831" s="433"/>
      <c r="C831" s="433"/>
      <c r="D831" s="433"/>
      <c r="E831" s="434"/>
      <c r="F831" s="435"/>
    </row>
    <row r="832" spans="1:6" ht="20.25">
      <c r="A832" s="429"/>
      <c r="B832" s="433"/>
      <c r="C832" s="433"/>
      <c r="D832" s="433"/>
      <c r="E832" s="434"/>
      <c r="F832" s="435"/>
    </row>
    <row r="833" spans="1:6" ht="20.25">
      <c r="A833" s="429"/>
      <c r="B833" s="433"/>
      <c r="C833" s="433"/>
      <c r="D833" s="433"/>
      <c r="E833" s="434"/>
      <c r="F833" s="435"/>
    </row>
    <row r="834" spans="1:6" ht="20.25">
      <c r="A834" s="429"/>
      <c r="B834" s="433"/>
      <c r="C834" s="433"/>
      <c r="D834" s="433"/>
      <c r="E834" s="434"/>
      <c r="F834" s="435"/>
    </row>
    <row r="835" spans="1:6" ht="20.25">
      <c r="A835" s="429"/>
      <c r="B835" s="433"/>
      <c r="C835" s="433"/>
      <c r="D835" s="433"/>
      <c r="E835" s="434"/>
      <c r="F835" s="435"/>
    </row>
    <row r="836" spans="1:6" ht="20.25">
      <c r="A836" s="429"/>
      <c r="B836" s="433"/>
      <c r="C836" s="433"/>
      <c r="D836" s="433"/>
      <c r="E836" s="434"/>
      <c r="F836" s="435"/>
    </row>
    <row r="837" spans="1:6" ht="20.25">
      <c r="A837" s="429"/>
      <c r="B837" s="433"/>
      <c r="C837" s="433"/>
      <c r="D837" s="433"/>
      <c r="E837" s="434"/>
      <c r="F837" s="435"/>
    </row>
    <row r="838" spans="1:6" ht="20.25">
      <c r="A838" s="429"/>
      <c r="B838" s="433"/>
      <c r="C838" s="433"/>
      <c r="D838" s="433"/>
      <c r="E838" s="434"/>
      <c r="F838" s="435"/>
    </row>
    <row r="839" spans="1:6" ht="20.25">
      <c r="A839" s="429"/>
      <c r="B839" s="433"/>
      <c r="C839" s="433"/>
      <c r="D839" s="433"/>
      <c r="E839" s="434"/>
      <c r="F839" s="435"/>
    </row>
    <row r="840" spans="1:6" ht="20.25">
      <c r="A840" s="429"/>
      <c r="B840" s="433"/>
      <c r="C840" s="433"/>
      <c r="D840" s="433"/>
      <c r="E840" s="434"/>
      <c r="F840" s="435"/>
    </row>
    <row r="841" spans="1:6" ht="20.25">
      <c r="A841" s="429"/>
      <c r="B841" s="433"/>
      <c r="C841" s="433"/>
      <c r="D841" s="433"/>
      <c r="E841" s="434"/>
      <c r="F841" s="435"/>
    </row>
    <row r="842" spans="1:6" ht="20.25">
      <c r="A842" s="429"/>
      <c r="B842" s="433"/>
      <c r="C842" s="433"/>
      <c r="D842" s="433"/>
      <c r="E842" s="434"/>
      <c r="F842" s="435"/>
    </row>
    <row r="843" spans="1:6" ht="20.25">
      <c r="A843" s="429"/>
      <c r="B843" s="433"/>
      <c r="C843" s="433"/>
      <c r="D843" s="433"/>
      <c r="E843" s="434"/>
      <c r="F843" s="435"/>
    </row>
    <row r="844" spans="1:6" ht="20.25">
      <c r="A844" s="429"/>
      <c r="B844" s="433"/>
      <c r="C844" s="433"/>
      <c r="D844" s="433"/>
      <c r="E844" s="434"/>
      <c r="F844" s="435"/>
    </row>
    <row r="845" spans="1:6" ht="20.25">
      <c r="A845" s="429"/>
      <c r="B845" s="433"/>
      <c r="C845" s="433"/>
      <c r="D845" s="433"/>
      <c r="E845" s="434"/>
      <c r="F845" s="435"/>
    </row>
    <row r="846" spans="1:6" ht="20.25">
      <c r="A846" s="429"/>
      <c r="B846" s="433"/>
      <c r="C846" s="433"/>
      <c r="D846" s="433"/>
      <c r="E846" s="434"/>
      <c r="F846" s="435"/>
    </row>
    <row r="847" spans="1:6" ht="20.25">
      <c r="A847" s="429"/>
      <c r="B847" s="433"/>
      <c r="C847" s="433"/>
      <c r="D847" s="433"/>
      <c r="E847" s="434"/>
      <c r="F847" s="435"/>
    </row>
    <row r="848" spans="1:6" ht="20.25">
      <c r="A848" s="429"/>
      <c r="B848" s="433"/>
      <c r="C848" s="433"/>
      <c r="D848" s="433"/>
      <c r="E848" s="434"/>
      <c r="F848" s="435"/>
    </row>
    <row r="849" spans="1:6" ht="20.25">
      <c r="A849" s="429"/>
      <c r="B849" s="433"/>
      <c r="C849" s="433"/>
      <c r="D849" s="433"/>
      <c r="E849" s="434"/>
      <c r="F849" s="435"/>
    </row>
    <row r="850" spans="1:6" ht="20.25">
      <c r="A850" s="429"/>
      <c r="B850" s="433"/>
      <c r="C850" s="433"/>
      <c r="D850" s="433"/>
      <c r="E850" s="434"/>
      <c r="F850" s="435"/>
    </row>
    <row r="851" spans="1:6" ht="20.25">
      <c r="A851" s="429"/>
      <c r="B851" s="433"/>
      <c r="C851" s="433"/>
      <c r="D851" s="433"/>
      <c r="E851" s="434"/>
      <c r="F851" s="435"/>
    </row>
    <row r="852" spans="1:6" ht="20.25">
      <c r="A852" s="429"/>
      <c r="B852" s="433"/>
      <c r="C852" s="433"/>
      <c r="D852" s="433"/>
      <c r="E852" s="434"/>
      <c r="F852" s="435"/>
    </row>
    <row r="853" spans="1:6" ht="20.25">
      <c r="A853" s="429"/>
      <c r="B853" s="433"/>
      <c r="C853" s="433"/>
      <c r="D853" s="433"/>
      <c r="E853" s="434"/>
      <c r="F853" s="435"/>
    </row>
    <row r="854" spans="1:6" ht="20.25">
      <c r="A854" s="429"/>
      <c r="B854" s="433"/>
      <c r="C854" s="433"/>
      <c r="D854" s="433"/>
      <c r="E854" s="434"/>
      <c r="F854" s="435"/>
    </row>
    <row r="855" spans="1:6" ht="20.25">
      <c r="A855" s="429"/>
      <c r="B855" s="433"/>
      <c r="C855" s="433"/>
      <c r="D855" s="433"/>
      <c r="E855" s="434"/>
      <c r="F855" s="435"/>
    </row>
    <row r="856" spans="1:6" ht="20.25">
      <c r="A856" s="429"/>
      <c r="B856" s="433"/>
      <c r="C856" s="433"/>
      <c r="D856" s="433"/>
      <c r="E856" s="434"/>
      <c r="F856" s="435"/>
    </row>
    <row r="857" spans="1:6" ht="20.25">
      <c r="A857" s="429"/>
      <c r="B857" s="433"/>
      <c r="C857" s="433"/>
      <c r="D857" s="433"/>
      <c r="E857" s="434"/>
      <c r="F857" s="435"/>
    </row>
    <row r="858" spans="1:6" ht="20.25">
      <c r="A858" s="429"/>
      <c r="B858" s="433"/>
      <c r="C858" s="433"/>
      <c r="D858" s="433"/>
      <c r="E858" s="434"/>
      <c r="F858" s="435"/>
    </row>
    <row r="859" spans="1:6" ht="20.25">
      <c r="A859" s="429"/>
      <c r="B859" s="433"/>
      <c r="C859" s="433"/>
      <c r="D859" s="433"/>
      <c r="E859" s="434"/>
      <c r="F859" s="435"/>
    </row>
    <row r="860" spans="1:6" ht="20.25">
      <c r="A860" s="429"/>
      <c r="B860" s="433"/>
      <c r="C860" s="433"/>
      <c r="D860" s="433"/>
      <c r="E860" s="434"/>
      <c r="F860" s="435"/>
    </row>
    <row r="861" spans="1:6" ht="20.25">
      <c r="A861" s="429"/>
      <c r="B861" s="433"/>
      <c r="C861" s="433"/>
      <c r="D861" s="433"/>
      <c r="E861" s="434"/>
      <c r="F861" s="435"/>
    </row>
    <row r="862" spans="1:6" ht="20.25">
      <c r="A862" s="429"/>
      <c r="B862" s="433"/>
      <c r="C862" s="433"/>
      <c r="D862" s="433"/>
      <c r="E862" s="434"/>
      <c r="F862" s="435"/>
    </row>
    <row r="863" spans="1:6" ht="20.25">
      <c r="A863" s="429"/>
      <c r="B863" s="433"/>
      <c r="C863" s="433"/>
      <c r="D863" s="433"/>
      <c r="E863" s="434"/>
      <c r="F863" s="435"/>
    </row>
    <row r="864" spans="1:6" ht="20.25">
      <c r="A864" s="429"/>
      <c r="B864" s="433"/>
      <c r="C864" s="433"/>
      <c r="D864" s="433"/>
      <c r="E864" s="434"/>
      <c r="F864" s="435"/>
    </row>
    <row r="865" spans="1:6" ht="20.25">
      <c r="A865" s="429"/>
      <c r="B865" s="433"/>
      <c r="C865" s="433"/>
      <c r="D865" s="433"/>
      <c r="E865" s="434"/>
      <c r="F865" s="435"/>
    </row>
    <row r="866" spans="1:6" ht="20.25">
      <c r="A866" s="429"/>
      <c r="B866" s="433"/>
      <c r="C866" s="433"/>
      <c r="D866" s="433"/>
      <c r="E866" s="434"/>
      <c r="F866" s="435"/>
    </row>
    <row r="867" spans="1:6" ht="20.25">
      <c r="A867" s="429"/>
      <c r="B867" s="433"/>
      <c r="C867" s="433"/>
      <c r="D867" s="433"/>
      <c r="E867" s="434"/>
      <c r="F867" s="435"/>
    </row>
    <row r="868" spans="1:6" ht="20.25">
      <c r="A868" s="429"/>
      <c r="B868" s="433"/>
      <c r="C868" s="433"/>
      <c r="D868" s="433"/>
      <c r="E868" s="434"/>
      <c r="F868" s="435"/>
    </row>
    <row r="869" spans="1:6" ht="20.25">
      <c r="A869" s="429"/>
      <c r="B869" s="433"/>
      <c r="C869" s="433"/>
      <c r="D869" s="433"/>
      <c r="E869" s="434"/>
      <c r="F869" s="435"/>
    </row>
    <row r="870" spans="1:6" ht="20.25">
      <c r="A870" s="429"/>
      <c r="B870" s="433"/>
      <c r="C870" s="433"/>
      <c r="D870" s="433"/>
      <c r="E870" s="434"/>
      <c r="F870" s="435"/>
    </row>
    <row r="871" spans="1:6" ht="20.25">
      <c r="A871" s="429"/>
      <c r="B871" s="433"/>
      <c r="C871" s="433"/>
      <c r="D871" s="433"/>
      <c r="E871" s="434"/>
      <c r="F871" s="435"/>
    </row>
    <row r="872" spans="1:6" ht="20.25">
      <c r="A872" s="429"/>
      <c r="B872" s="433"/>
      <c r="C872" s="433"/>
      <c r="D872" s="433"/>
      <c r="E872" s="434"/>
      <c r="F872" s="435"/>
    </row>
    <row r="873" spans="1:6" ht="20.25">
      <c r="A873" s="429"/>
      <c r="B873" s="433"/>
      <c r="C873" s="433"/>
      <c r="D873" s="433"/>
      <c r="E873" s="434"/>
      <c r="F873" s="435"/>
    </row>
    <row r="874" spans="1:6" ht="20.25">
      <c r="A874" s="429"/>
      <c r="B874" s="433"/>
      <c r="C874" s="433"/>
      <c r="D874" s="433"/>
      <c r="E874" s="434"/>
      <c r="F874" s="435"/>
    </row>
    <row r="875" spans="1:6" ht="20.25">
      <c r="A875" s="429"/>
      <c r="B875" s="433"/>
      <c r="C875" s="433"/>
      <c r="D875" s="433"/>
      <c r="E875" s="434"/>
      <c r="F875" s="435"/>
    </row>
    <row r="876" spans="1:6" ht="20.25">
      <c r="A876" s="429"/>
      <c r="B876" s="433"/>
      <c r="C876" s="433"/>
      <c r="D876" s="433"/>
      <c r="E876" s="434"/>
      <c r="F876" s="435"/>
    </row>
    <row r="877" spans="1:6" ht="20.25">
      <c r="A877" s="429"/>
      <c r="B877" s="433"/>
      <c r="C877" s="433"/>
      <c r="D877" s="433"/>
      <c r="E877" s="434"/>
      <c r="F877" s="435"/>
    </row>
    <row r="878" spans="1:6" ht="20.25">
      <c r="A878" s="429"/>
      <c r="B878" s="433"/>
      <c r="C878" s="433"/>
      <c r="D878" s="433"/>
      <c r="E878" s="434"/>
      <c r="F878" s="435"/>
    </row>
    <row r="879" spans="1:6" ht="20.25">
      <c r="A879" s="429"/>
      <c r="B879" s="433"/>
      <c r="C879" s="433"/>
      <c r="D879" s="433"/>
      <c r="E879" s="434"/>
      <c r="F879" s="435"/>
    </row>
    <row r="880" spans="1:6" ht="20.25">
      <c r="A880" s="429"/>
      <c r="B880" s="433"/>
      <c r="C880" s="433"/>
      <c r="D880" s="433"/>
      <c r="E880" s="434"/>
      <c r="F880" s="435"/>
    </row>
    <row r="881" spans="1:6" ht="20.25">
      <c r="A881" s="429"/>
      <c r="B881" s="433"/>
      <c r="C881" s="433"/>
      <c r="D881" s="433"/>
      <c r="E881" s="434"/>
      <c r="F881" s="435"/>
    </row>
    <row r="882" spans="1:6" ht="20.25">
      <c r="A882" s="429"/>
      <c r="B882" s="433"/>
      <c r="C882" s="433"/>
      <c r="D882" s="433"/>
      <c r="E882" s="434"/>
      <c r="F882" s="435"/>
    </row>
    <row r="883" spans="1:6" ht="20.25">
      <c r="A883" s="429"/>
      <c r="B883" s="433"/>
      <c r="C883" s="433"/>
      <c r="D883" s="433"/>
      <c r="E883" s="434"/>
      <c r="F883" s="435"/>
    </row>
    <row r="884" spans="1:6" ht="20.25">
      <c r="A884" s="429"/>
      <c r="B884" s="433"/>
      <c r="C884" s="433"/>
      <c r="D884" s="433"/>
      <c r="E884" s="434"/>
      <c r="F884" s="435"/>
    </row>
    <row r="885" spans="1:6" ht="20.25">
      <c r="A885" s="429"/>
      <c r="B885" s="433"/>
      <c r="C885" s="433"/>
      <c r="D885" s="433"/>
      <c r="E885" s="434"/>
      <c r="F885" s="435"/>
    </row>
    <row r="886" spans="1:6" ht="20.25">
      <c r="A886" s="429"/>
      <c r="B886" s="433"/>
      <c r="C886" s="433"/>
      <c r="D886" s="433"/>
      <c r="E886" s="434"/>
      <c r="F886" s="435"/>
    </row>
    <row r="887" spans="1:6" ht="20.25">
      <c r="A887" s="429"/>
      <c r="B887" s="433"/>
      <c r="C887" s="433"/>
      <c r="D887" s="433"/>
      <c r="E887" s="434"/>
      <c r="F887" s="435"/>
    </row>
    <row r="888" spans="1:6" ht="20.25">
      <c r="A888" s="429"/>
      <c r="B888" s="433"/>
      <c r="C888" s="433"/>
      <c r="D888" s="433"/>
      <c r="E888" s="434"/>
      <c r="F888" s="435"/>
    </row>
    <row r="889" spans="1:6" ht="20.25">
      <c r="A889" s="429"/>
      <c r="B889" s="433"/>
      <c r="C889" s="433"/>
      <c r="D889" s="433"/>
      <c r="E889" s="434"/>
      <c r="F889" s="435"/>
    </row>
    <row r="890" spans="1:6" ht="20.25">
      <c r="A890" s="429"/>
      <c r="B890" s="433"/>
      <c r="C890" s="433"/>
      <c r="D890" s="433"/>
      <c r="E890" s="434"/>
      <c r="F890" s="435"/>
    </row>
    <row r="891" spans="1:6" ht="20.25">
      <c r="A891" s="429"/>
      <c r="B891" s="433"/>
      <c r="C891" s="433"/>
      <c r="D891" s="433"/>
      <c r="E891" s="434"/>
      <c r="F891" s="435"/>
    </row>
    <row r="892" spans="1:6" ht="20.25">
      <c r="A892" s="429"/>
      <c r="B892" s="433"/>
      <c r="C892" s="433"/>
      <c r="D892" s="433"/>
      <c r="E892" s="434"/>
      <c r="F892" s="435"/>
    </row>
    <row r="893" spans="1:6" ht="20.25">
      <c r="A893" s="429"/>
      <c r="B893" s="433"/>
      <c r="C893" s="433"/>
      <c r="D893" s="433"/>
      <c r="E893" s="434"/>
      <c r="F893" s="435"/>
    </row>
    <row r="894" spans="1:6" ht="20.25">
      <c r="A894" s="429"/>
      <c r="B894" s="433"/>
      <c r="C894" s="433"/>
      <c r="D894" s="433"/>
      <c r="E894" s="434"/>
      <c r="F894" s="435"/>
    </row>
    <row r="895" spans="1:6" ht="20.25">
      <c r="A895" s="429"/>
      <c r="B895" s="433"/>
      <c r="C895" s="433"/>
      <c r="D895" s="433"/>
      <c r="E895" s="434"/>
      <c r="F895" s="435"/>
    </row>
    <row r="896" spans="1:6" ht="20.25">
      <c r="A896" s="429"/>
      <c r="B896" s="433"/>
      <c r="C896" s="433"/>
      <c r="D896" s="433"/>
      <c r="E896" s="434"/>
      <c r="F896" s="435"/>
    </row>
    <row r="897" spans="1:6" ht="20.25">
      <c r="A897" s="429"/>
      <c r="B897" s="433"/>
      <c r="C897" s="433"/>
      <c r="D897" s="433"/>
      <c r="E897" s="434"/>
      <c r="F897" s="435"/>
    </row>
    <row r="898" spans="1:6" ht="20.25">
      <c r="A898" s="429"/>
      <c r="B898" s="433"/>
      <c r="C898" s="433"/>
      <c r="D898" s="433"/>
      <c r="E898" s="434"/>
      <c r="F898" s="435"/>
    </row>
    <row r="899" spans="1:6" ht="20.25">
      <c r="A899" s="429"/>
      <c r="B899" s="433"/>
      <c r="C899" s="433"/>
      <c r="D899" s="433"/>
      <c r="E899" s="434"/>
      <c r="F899" s="435"/>
    </row>
    <row r="900" spans="1:6" ht="20.25">
      <c r="A900" s="429"/>
      <c r="B900" s="433"/>
      <c r="C900" s="433"/>
      <c r="D900" s="433"/>
      <c r="E900" s="434"/>
      <c r="F900" s="435"/>
    </row>
    <row r="901" spans="1:6" ht="20.25">
      <c r="A901" s="429"/>
      <c r="B901" s="433"/>
      <c r="C901" s="433"/>
      <c r="D901" s="433"/>
      <c r="E901" s="434"/>
      <c r="F901" s="435"/>
    </row>
    <row r="902" spans="1:6" ht="20.25">
      <c r="A902" s="429"/>
      <c r="B902" s="433"/>
      <c r="C902" s="433"/>
      <c r="D902" s="433"/>
      <c r="E902" s="434"/>
      <c r="F902" s="435"/>
    </row>
    <row r="903" spans="1:6" ht="20.25">
      <c r="A903" s="429"/>
      <c r="B903" s="433"/>
      <c r="C903" s="433"/>
      <c r="D903" s="433"/>
      <c r="E903" s="434"/>
      <c r="F903" s="435"/>
    </row>
    <row r="904" spans="1:6" ht="20.25">
      <c r="A904" s="429"/>
      <c r="B904" s="433"/>
      <c r="C904" s="433"/>
      <c r="D904" s="433"/>
      <c r="E904" s="434"/>
      <c r="F904" s="435"/>
    </row>
    <row r="905" spans="1:6" ht="20.25">
      <c r="A905" s="429"/>
      <c r="B905" s="433"/>
      <c r="C905" s="433"/>
      <c r="D905" s="433"/>
      <c r="E905" s="434"/>
      <c r="F905" s="435"/>
    </row>
    <row r="906" spans="1:6" ht="20.25">
      <c r="A906" s="429"/>
      <c r="B906" s="433"/>
      <c r="C906" s="433"/>
      <c r="D906" s="433"/>
      <c r="E906" s="434"/>
      <c r="F906" s="435"/>
    </row>
    <row r="907" spans="1:6" ht="20.25">
      <c r="A907" s="429"/>
      <c r="B907" s="433"/>
      <c r="C907" s="433"/>
      <c r="D907" s="433"/>
      <c r="E907" s="434"/>
      <c r="F907" s="435"/>
    </row>
    <row r="908" spans="1:6" ht="20.25">
      <c r="A908" s="429"/>
      <c r="B908" s="433"/>
      <c r="C908" s="433"/>
      <c r="D908" s="433"/>
      <c r="E908" s="434"/>
      <c r="F908" s="435"/>
    </row>
    <row r="909" spans="1:6" ht="20.25">
      <c r="A909" s="429"/>
      <c r="B909" s="433"/>
      <c r="C909" s="433"/>
      <c r="D909" s="433"/>
      <c r="E909" s="434"/>
      <c r="F909" s="435"/>
    </row>
    <row r="910" spans="1:6" ht="20.25">
      <c r="A910" s="429"/>
      <c r="B910" s="433"/>
      <c r="C910" s="433"/>
      <c r="D910" s="433"/>
      <c r="E910" s="434"/>
      <c r="F910" s="435"/>
    </row>
    <row r="911" spans="1:6" ht="20.25">
      <c r="A911" s="429"/>
      <c r="B911" s="433"/>
      <c r="C911" s="433"/>
      <c r="D911" s="433"/>
      <c r="E911" s="434"/>
      <c r="F911" s="435"/>
    </row>
    <row r="912" spans="1:6" ht="20.25">
      <c r="A912" s="429"/>
      <c r="B912" s="433"/>
      <c r="C912" s="433"/>
      <c r="D912" s="433"/>
      <c r="E912" s="434"/>
      <c r="F912" s="435"/>
    </row>
    <row r="913" spans="1:6" ht="20.25">
      <c r="A913" s="429"/>
      <c r="B913" s="433"/>
      <c r="C913" s="433"/>
      <c r="D913" s="433"/>
      <c r="E913" s="434"/>
      <c r="F913" s="435"/>
    </row>
    <row r="914" spans="1:6" ht="20.25">
      <c r="A914" s="429"/>
      <c r="B914" s="433"/>
      <c r="C914" s="433"/>
      <c r="D914" s="433"/>
      <c r="E914" s="434"/>
      <c r="F914" s="435"/>
    </row>
    <row r="915" spans="1:6" ht="20.25">
      <c r="A915" s="429"/>
      <c r="B915" s="433"/>
      <c r="C915" s="433"/>
      <c r="D915" s="433"/>
      <c r="E915" s="434"/>
      <c r="F915" s="435"/>
    </row>
    <row r="916" spans="1:6" ht="20.25">
      <c r="A916" s="429"/>
      <c r="B916" s="433"/>
      <c r="C916" s="433"/>
      <c r="D916" s="433"/>
      <c r="E916" s="434"/>
      <c r="F916" s="435"/>
    </row>
    <row r="917" spans="1:6" ht="20.25">
      <c r="A917" s="429"/>
      <c r="B917" s="433"/>
      <c r="C917" s="433"/>
      <c r="D917" s="433"/>
      <c r="E917" s="434"/>
      <c r="F917" s="435"/>
    </row>
    <row r="918" spans="1:6" ht="20.25">
      <c r="A918" s="429"/>
      <c r="B918" s="433"/>
      <c r="C918" s="433"/>
      <c r="D918" s="433"/>
      <c r="E918" s="434"/>
      <c r="F918" s="435"/>
    </row>
    <row r="919" spans="1:6" ht="20.25">
      <c r="A919" s="429"/>
      <c r="B919" s="433"/>
      <c r="C919" s="433"/>
      <c r="D919" s="433"/>
      <c r="E919" s="434"/>
      <c r="F919" s="435"/>
    </row>
    <row r="920" spans="1:6" ht="20.25">
      <c r="A920" s="429"/>
      <c r="B920" s="433"/>
      <c r="C920" s="433"/>
      <c r="D920" s="433"/>
      <c r="E920" s="434"/>
      <c r="F920" s="435"/>
    </row>
    <row r="921" spans="1:6" ht="20.25">
      <c r="A921" s="429"/>
      <c r="B921" s="433"/>
      <c r="C921" s="433"/>
      <c r="D921" s="433"/>
      <c r="E921" s="434"/>
      <c r="F921" s="435"/>
    </row>
    <row r="922" spans="1:6" ht="20.25">
      <c r="A922" s="429"/>
      <c r="B922" s="433"/>
      <c r="C922" s="433"/>
      <c r="D922" s="433"/>
      <c r="E922" s="434"/>
      <c r="F922" s="435"/>
    </row>
    <row r="923" spans="1:6" ht="20.25">
      <c r="A923" s="429"/>
      <c r="B923" s="433"/>
      <c r="C923" s="433"/>
      <c r="D923" s="433"/>
      <c r="E923" s="434"/>
      <c r="F923" s="435"/>
    </row>
    <row r="924" spans="1:6" ht="20.25">
      <c r="A924" s="429"/>
      <c r="B924" s="433"/>
      <c r="C924" s="433"/>
      <c r="D924" s="433"/>
      <c r="E924" s="434"/>
      <c r="F924" s="435"/>
    </row>
    <row r="925" spans="1:6" ht="20.25">
      <c r="A925" s="429"/>
      <c r="B925" s="433"/>
      <c r="C925" s="433"/>
      <c r="D925" s="433"/>
      <c r="E925" s="434"/>
      <c r="F925" s="435"/>
    </row>
    <row r="926" spans="1:6" ht="20.25">
      <c r="A926" s="429"/>
      <c r="B926" s="433"/>
      <c r="C926" s="433"/>
      <c r="D926" s="433"/>
      <c r="E926" s="434"/>
      <c r="F926" s="435"/>
    </row>
    <row r="927" spans="1:6" ht="20.25">
      <c r="A927" s="429"/>
      <c r="B927" s="433"/>
      <c r="C927" s="433"/>
      <c r="D927" s="433"/>
      <c r="E927" s="434"/>
      <c r="F927" s="435"/>
    </row>
    <row r="928" spans="1:6" ht="20.25">
      <c r="A928" s="429"/>
      <c r="B928" s="433"/>
      <c r="C928" s="433"/>
      <c r="D928" s="433"/>
      <c r="E928" s="434"/>
      <c r="F928" s="435"/>
    </row>
    <row r="929" spans="1:6" ht="20.25">
      <c r="A929" s="429"/>
      <c r="B929" s="433"/>
      <c r="C929" s="433"/>
      <c r="D929" s="433"/>
      <c r="E929" s="434"/>
      <c r="F929" s="435"/>
    </row>
    <row r="930" spans="1:6" ht="20.25">
      <c r="A930" s="429"/>
      <c r="B930" s="433"/>
      <c r="C930" s="433"/>
      <c r="D930" s="433"/>
      <c r="E930" s="434"/>
      <c r="F930" s="435"/>
    </row>
    <row r="931" spans="1:6" ht="20.25">
      <c r="A931" s="429"/>
      <c r="B931" s="433"/>
      <c r="C931" s="433"/>
      <c r="D931" s="433"/>
      <c r="E931" s="434"/>
      <c r="F931" s="435"/>
    </row>
    <row r="932" spans="1:6" ht="20.25">
      <c r="A932" s="429"/>
      <c r="B932" s="433"/>
      <c r="C932" s="433"/>
      <c r="D932" s="433"/>
      <c r="E932" s="434"/>
      <c r="F932" s="435"/>
    </row>
    <row r="933" spans="1:6" ht="20.25">
      <c r="A933" s="429"/>
      <c r="B933" s="433"/>
      <c r="C933" s="433"/>
      <c r="D933" s="433"/>
      <c r="E933" s="434"/>
      <c r="F933" s="435"/>
    </row>
    <row r="934" spans="1:6" ht="20.25">
      <c r="A934" s="429"/>
      <c r="B934" s="433"/>
      <c r="C934" s="433"/>
      <c r="D934" s="433"/>
      <c r="E934" s="434"/>
      <c r="F934" s="435"/>
    </row>
    <row r="935" spans="1:6" ht="20.25">
      <c r="A935" s="429"/>
      <c r="B935" s="433"/>
      <c r="C935" s="433"/>
      <c r="D935" s="433"/>
      <c r="E935" s="434"/>
      <c r="F935" s="435"/>
    </row>
    <row r="936" spans="1:6" ht="20.25">
      <c r="A936" s="429"/>
      <c r="B936" s="433"/>
      <c r="C936" s="433"/>
      <c r="D936" s="433"/>
      <c r="E936" s="434"/>
      <c r="F936" s="435"/>
    </row>
    <row r="937" spans="1:6" ht="20.25">
      <c r="A937" s="429"/>
      <c r="B937" s="433"/>
      <c r="C937" s="433"/>
      <c r="D937" s="433"/>
      <c r="E937" s="434"/>
      <c r="F937" s="435"/>
    </row>
    <row r="938" spans="1:6" ht="20.25">
      <c r="A938" s="429"/>
      <c r="B938" s="433"/>
      <c r="C938" s="433"/>
      <c r="D938" s="433"/>
      <c r="E938" s="434"/>
      <c r="F938" s="435"/>
    </row>
    <row r="939" spans="1:6" ht="20.25">
      <c r="A939" s="429"/>
      <c r="B939" s="433"/>
      <c r="C939" s="433"/>
      <c r="D939" s="433"/>
      <c r="E939" s="434"/>
      <c r="F939" s="435"/>
    </row>
    <row r="940" spans="1:6" ht="20.25">
      <c r="A940" s="429"/>
      <c r="B940" s="433"/>
      <c r="C940" s="433"/>
      <c r="D940" s="433"/>
      <c r="E940" s="434"/>
      <c r="F940" s="435"/>
    </row>
    <row r="941" spans="1:6" ht="20.25">
      <c r="A941" s="429"/>
      <c r="B941" s="433"/>
      <c r="C941" s="433"/>
      <c r="D941" s="433"/>
      <c r="E941" s="434"/>
      <c r="F941" s="435"/>
    </row>
    <row r="942" spans="1:6" ht="20.25">
      <c r="A942" s="429"/>
      <c r="B942" s="433"/>
      <c r="C942" s="433"/>
      <c r="D942" s="433"/>
      <c r="E942" s="434"/>
      <c r="F942" s="435"/>
    </row>
    <row r="943" spans="1:6" ht="20.25">
      <c r="A943" s="429"/>
      <c r="B943" s="433"/>
      <c r="C943" s="433"/>
      <c r="D943" s="433"/>
      <c r="E943" s="434"/>
      <c r="F943" s="435"/>
    </row>
    <row r="944" spans="1:6" ht="20.25">
      <c r="A944" s="429"/>
      <c r="B944" s="433"/>
      <c r="C944" s="433"/>
      <c r="D944" s="433"/>
      <c r="E944" s="434"/>
      <c r="F944" s="435"/>
    </row>
    <row r="945" spans="1:6" ht="20.25">
      <c r="A945" s="429"/>
      <c r="B945" s="433"/>
      <c r="C945" s="433"/>
      <c r="D945" s="433"/>
      <c r="E945" s="434"/>
      <c r="F945" s="435"/>
    </row>
    <row r="946" spans="1:6" ht="20.25">
      <c r="A946" s="429"/>
      <c r="B946" s="433"/>
      <c r="C946" s="433"/>
      <c r="D946" s="433"/>
      <c r="E946" s="434"/>
      <c r="F946" s="435"/>
    </row>
    <row r="947" spans="1:6" ht="20.25">
      <c r="A947" s="429"/>
      <c r="B947" s="433"/>
      <c r="C947" s="433"/>
      <c r="D947" s="433"/>
      <c r="E947" s="434"/>
      <c r="F947" s="435"/>
    </row>
    <row r="948" spans="1:6" ht="20.25">
      <c r="A948" s="429"/>
      <c r="B948" s="433"/>
      <c r="C948" s="433"/>
      <c r="D948" s="433"/>
      <c r="E948" s="434"/>
      <c r="F948" s="435"/>
    </row>
    <row r="949" spans="1:6" ht="20.25">
      <c r="A949" s="429"/>
      <c r="B949" s="433"/>
      <c r="C949" s="433"/>
      <c r="D949" s="433"/>
      <c r="E949" s="434"/>
      <c r="F949" s="435"/>
    </row>
    <row r="950" spans="1:6" ht="20.25">
      <c r="A950" s="429"/>
      <c r="B950" s="433"/>
      <c r="C950" s="433"/>
      <c r="D950" s="433"/>
      <c r="E950" s="434"/>
      <c r="F950" s="435"/>
    </row>
    <row r="951" spans="1:6" ht="20.25">
      <c r="A951" s="429"/>
      <c r="B951" s="433"/>
      <c r="C951" s="433"/>
      <c r="D951" s="433"/>
      <c r="E951" s="434"/>
      <c r="F951" s="435"/>
    </row>
    <row r="952" spans="1:6" ht="20.25">
      <c r="A952" s="429"/>
      <c r="B952" s="433"/>
      <c r="C952" s="433"/>
      <c r="D952" s="433"/>
      <c r="E952" s="434"/>
      <c r="F952" s="435"/>
    </row>
    <row r="953" spans="1:6" ht="20.25">
      <c r="A953" s="429"/>
      <c r="B953" s="433"/>
      <c r="C953" s="433"/>
      <c r="D953" s="433"/>
      <c r="E953" s="434"/>
      <c r="F953" s="435"/>
    </row>
    <row r="954" spans="1:6" ht="20.25">
      <c r="A954" s="429"/>
      <c r="B954" s="433"/>
      <c r="C954" s="433"/>
      <c r="D954" s="433"/>
      <c r="E954" s="434"/>
      <c r="F954" s="435"/>
    </row>
    <row r="955" spans="1:6" ht="20.25">
      <c r="A955" s="429"/>
      <c r="B955" s="433"/>
      <c r="C955" s="433"/>
      <c r="D955" s="433"/>
      <c r="E955" s="434"/>
      <c r="F955" s="435"/>
    </row>
    <row r="956" spans="1:6" ht="20.25">
      <c r="A956" s="429"/>
      <c r="B956" s="433"/>
      <c r="C956" s="433"/>
      <c r="D956" s="433"/>
      <c r="E956" s="434"/>
      <c r="F956" s="435"/>
    </row>
    <row r="957" spans="1:6" ht="20.25">
      <c r="A957" s="429"/>
      <c r="B957" s="433"/>
      <c r="C957" s="433"/>
      <c r="D957" s="433"/>
      <c r="E957" s="434"/>
      <c r="F957" s="435"/>
    </row>
    <row r="958" spans="1:6" ht="20.25">
      <c r="A958" s="429"/>
      <c r="B958" s="433"/>
      <c r="C958" s="433"/>
      <c r="D958" s="433"/>
      <c r="E958" s="434"/>
      <c r="F958" s="435"/>
    </row>
    <row r="959" spans="1:6" ht="20.25">
      <c r="A959" s="429"/>
      <c r="B959" s="433"/>
      <c r="C959" s="433"/>
      <c r="D959" s="433"/>
      <c r="E959" s="434"/>
      <c r="F959" s="435"/>
    </row>
    <row r="960" spans="1:6" ht="20.25">
      <c r="A960" s="429"/>
      <c r="B960" s="433"/>
      <c r="C960" s="433"/>
      <c r="D960" s="433"/>
      <c r="E960" s="434"/>
      <c r="F960" s="435"/>
    </row>
    <row r="961" spans="1:6" ht="20.25">
      <c r="A961" s="429"/>
      <c r="B961" s="433"/>
      <c r="C961" s="433"/>
      <c r="D961" s="433"/>
      <c r="E961" s="434"/>
      <c r="F961" s="435"/>
    </row>
    <row r="962" spans="1:6" ht="20.25">
      <c r="A962" s="429"/>
      <c r="B962" s="433"/>
      <c r="C962" s="433"/>
      <c r="D962" s="433"/>
      <c r="E962" s="434"/>
      <c r="F962" s="435"/>
    </row>
    <row r="963" spans="1:6" ht="20.25">
      <c r="A963" s="429"/>
      <c r="B963" s="433"/>
      <c r="C963" s="433"/>
      <c r="D963" s="433"/>
      <c r="E963" s="434"/>
      <c r="F963" s="435"/>
    </row>
    <row r="964" spans="1:6" ht="20.25">
      <c r="A964" s="429"/>
      <c r="B964" s="433"/>
      <c r="C964" s="433"/>
      <c r="D964" s="433"/>
      <c r="E964" s="434"/>
      <c r="F964" s="435"/>
    </row>
    <row r="965" spans="1:6" ht="20.25">
      <c r="A965" s="429"/>
      <c r="B965" s="433"/>
      <c r="C965" s="433"/>
      <c r="D965" s="433"/>
      <c r="E965" s="434"/>
      <c r="F965" s="435"/>
    </row>
    <row r="966" spans="1:6" ht="20.25">
      <c r="A966" s="429"/>
      <c r="B966" s="433"/>
      <c r="C966" s="433"/>
      <c r="D966" s="433"/>
      <c r="E966" s="434"/>
      <c r="F966" s="435"/>
    </row>
    <row r="967" spans="1:6" ht="20.25">
      <c r="A967" s="429"/>
      <c r="B967" s="433"/>
      <c r="C967" s="433"/>
      <c r="D967" s="433"/>
      <c r="E967" s="434"/>
      <c r="F967" s="435"/>
    </row>
    <row r="968" spans="1:6" ht="20.25">
      <c r="A968" s="429"/>
      <c r="B968" s="433"/>
      <c r="C968" s="433"/>
      <c r="D968" s="433"/>
      <c r="E968" s="434"/>
      <c r="F968" s="435"/>
    </row>
    <row r="969" spans="1:6" ht="20.25">
      <c r="A969" s="429"/>
      <c r="B969" s="433"/>
      <c r="C969" s="433"/>
      <c r="D969" s="433"/>
      <c r="E969" s="434"/>
      <c r="F969" s="435"/>
    </row>
    <row r="970" spans="1:6" ht="20.25">
      <c r="A970" s="429"/>
      <c r="B970" s="433"/>
      <c r="C970" s="433"/>
      <c r="D970" s="433"/>
      <c r="E970" s="434"/>
      <c r="F970" s="435"/>
    </row>
    <row r="971" spans="1:6" ht="20.25">
      <c r="A971" s="429"/>
      <c r="B971" s="433"/>
      <c r="C971" s="433"/>
      <c r="D971" s="433"/>
      <c r="E971" s="434"/>
      <c r="F971" s="435"/>
    </row>
    <row r="972" spans="1:6" ht="20.25">
      <c r="A972" s="429"/>
      <c r="B972" s="433"/>
      <c r="C972" s="433"/>
      <c r="D972" s="433"/>
      <c r="E972" s="434"/>
      <c r="F972" s="435"/>
    </row>
    <row r="973" spans="1:6" ht="20.25">
      <c r="A973" s="429"/>
      <c r="B973" s="433"/>
      <c r="C973" s="433"/>
      <c r="D973" s="433"/>
      <c r="E973" s="434"/>
      <c r="F973" s="435"/>
    </row>
    <row r="974" spans="1:6" ht="20.25">
      <c r="A974" s="429"/>
      <c r="B974" s="433"/>
      <c r="C974" s="433"/>
      <c r="D974" s="433"/>
      <c r="E974" s="434"/>
      <c r="F974" s="435"/>
    </row>
    <row r="975" spans="1:6" ht="20.25">
      <c r="A975" s="429"/>
      <c r="B975" s="433"/>
      <c r="C975" s="433"/>
      <c r="D975" s="433"/>
      <c r="E975" s="434"/>
      <c r="F975" s="435"/>
    </row>
    <row r="976" spans="1:6" ht="20.25">
      <c r="A976" s="429"/>
      <c r="B976" s="433"/>
      <c r="C976" s="433"/>
      <c r="D976" s="433"/>
      <c r="E976" s="434"/>
      <c r="F976" s="435"/>
    </row>
    <row r="977" spans="1:6" ht="20.25">
      <c r="A977" s="429"/>
      <c r="B977" s="433"/>
      <c r="C977" s="433"/>
      <c r="D977" s="433"/>
      <c r="E977" s="434"/>
      <c r="F977" s="435"/>
    </row>
    <row r="978" spans="1:6" ht="20.25">
      <c r="A978" s="429"/>
      <c r="B978" s="433"/>
      <c r="C978" s="433"/>
      <c r="D978" s="433"/>
      <c r="E978" s="434"/>
      <c r="F978" s="435"/>
    </row>
    <row r="979" spans="1:6" ht="20.25">
      <c r="A979" s="429"/>
      <c r="B979" s="433"/>
      <c r="C979" s="433"/>
      <c r="D979" s="433"/>
      <c r="E979" s="434"/>
      <c r="F979" s="435"/>
    </row>
    <row r="980" spans="1:6" ht="20.25">
      <c r="A980" s="429"/>
      <c r="B980" s="433"/>
      <c r="C980" s="433"/>
      <c r="D980" s="433"/>
      <c r="E980" s="434"/>
      <c r="F980" s="435"/>
    </row>
    <row r="981" spans="1:6" ht="20.25">
      <c r="A981" s="429"/>
      <c r="B981" s="433"/>
      <c r="C981" s="433"/>
      <c r="D981" s="433"/>
      <c r="E981" s="434"/>
      <c r="F981" s="435"/>
    </row>
    <row r="982" spans="1:6" ht="20.25">
      <c r="A982" s="429"/>
      <c r="B982" s="433"/>
      <c r="C982" s="433"/>
      <c r="D982" s="433"/>
      <c r="E982" s="434"/>
      <c r="F982" s="435"/>
    </row>
    <row r="983" spans="1:6" ht="20.25">
      <c r="A983" s="429"/>
      <c r="B983" s="433"/>
      <c r="C983" s="433"/>
      <c r="D983" s="433"/>
      <c r="E983" s="434"/>
      <c r="F983" s="435"/>
    </row>
    <row r="984" spans="1:6" ht="20.25">
      <c r="A984" s="429"/>
      <c r="B984" s="433"/>
      <c r="C984" s="433"/>
      <c r="D984" s="433"/>
      <c r="E984" s="434"/>
      <c r="F984" s="435"/>
    </row>
    <row r="985" spans="1:6" ht="20.25">
      <c r="A985" s="429"/>
      <c r="B985" s="433"/>
      <c r="C985" s="433"/>
      <c r="D985" s="433"/>
      <c r="E985" s="434"/>
      <c r="F985" s="435"/>
    </row>
    <row r="986" spans="1:6" ht="20.25">
      <c r="A986" s="429"/>
      <c r="B986" s="433"/>
      <c r="C986" s="433"/>
      <c r="D986" s="433"/>
      <c r="E986" s="434"/>
      <c r="F986" s="435"/>
    </row>
    <row r="987" spans="1:6" ht="20.25">
      <c r="A987" s="429"/>
      <c r="B987" s="433"/>
      <c r="C987" s="433"/>
      <c r="D987" s="433"/>
      <c r="E987" s="434"/>
      <c r="F987" s="435"/>
    </row>
    <row r="988" spans="1:6" ht="20.25">
      <c r="A988" s="429"/>
      <c r="B988" s="433"/>
      <c r="C988" s="433"/>
      <c r="D988" s="433"/>
      <c r="E988" s="434"/>
      <c r="F988" s="435"/>
    </row>
    <row r="989" spans="1:6" ht="20.25">
      <c r="A989" s="429"/>
      <c r="B989" s="433"/>
      <c r="C989" s="433"/>
      <c r="D989" s="433"/>
      <c r="E989" s="434"/>
      <c r="F989" s="435"/>
    </row>
    <row r="990" spans="1:6" ht="20.25">
      <c r="A990" s="429"/>
      <c r="B990" s="433"/>
      <c r="C990" s="433"/>
      <c r="D990" s="433"/>
      <c r="E990" s="434"/>
      <c r="F990" s="435"/>
    </row>
    <row r="991" spans="1:6" ht="20.25">
      <c r="A991" s="429"/>
      <c r="B991" s="433"/>
      <c r="C991" s="433"/>
      <c r="D991" s="433"/>
      <c r="E991" s="434"/>
      <c r="F991" s="435"/>
    </row>
    <row r="992" spans="1:6" ht="20.25">
      <c r="A992" s="429"/>
      <c r="B992" s="433"/>
      <c r="C992" s="433"/>
      <c r="D992" s="433"/>
      <c r="E992" s="434"/>
      <c r="F992" s="435"/>
    </row>
    <row r="993" spans="1:6" ht="20.25">
      <c r="A993" s="429"/>
      <c r="B993" s="433"/>
      <c r="C993" s="433"/>
      <c r="D993" s="433"/>
      <c r="E993" s="434"/>
      <c r="F993" s="435"/>
    </row>
    <row r="994" spans="1:6" ht="20.25">
      <c r="A994" s="429"/>
      <c r="B994" s="433"/>
      <c r="C994" s="433"/>
      <c r="D994" s="433"/>
      <c r="E994" s="434"/>
      <c r="F994" s="435"/>
    </row>
    <row r="995" spans="1:6" ht="20.25">
      <c r="A995" s="429"/>
      <c r="B995" s="433"/>
      <c r="C995" s="433"/>
      <c r="D995" s="433"/>
      <c r="E995" s="434"/>
      <c r="F995" s="435"/>
    </row>
    <row r="996" spans="1:6" ht="20.25">
      <c r="A996" s="429"/>
      <c r="B996" s="433"/>
      <c r="C996" s="433"/>
      <c r="D996" s="433"/>
      <c r="E996" s="434"/>
      <c r="F996" s="435"/>
    </row>
    <row r="997" spans="1:6" ht="20.25">
      <c r="A997" s="429"/>
      <c r="B997" s="433"/>
      <c r="C997" s="433"/>
      <c r="D997" s="433"/>
      <c r="E997" s="434"/>
      <c r="F997" s="435"/>
    </row>
    <row r="998" spans="1:6" ht="20.25">
      <c r="A998" s="429"/>
      <c r="B998" s="433"/>
      <c r="C998" s="433"/>
      <c r="D998" s="433"/>
      <c r="E998" s="434"/>
      <c r="F998" s="435"/>
    </row>
    <row r="999" spans="1:6" ht="20.25">
      <c r="A999" s="429"/>
      <c r="B999" s="433"/>
      <c r="C999" s="433"/>
      <c r="D999" s="433"/>
      <c r="E999" s="434"/>
      <c r="F999" s="435"/>
    </row>
    <row r="1000" spans="1:6" ht="20.25">
      <c r="A1000" s="429"/>
      <c r="B1000" s="433"/>
      <c r="C1000" s="433"/>
      <c r="D1000" s="433"/>
      <c r="E1000" s="434"/>
      <c r="F1000" s="435"/>
    </row>
    <row r="1001" spans="1:6" ht="20.25">
      <c r="A1001" s="429"/>
      <c r="B1001" s="433"/>
      <c r="C1001" s="433"/>
      <c r="D1001" s="433"/>
      <c r="E1001" s="434"/>
      <c r="F1001" s="435"/>
    </row>
    <row r="1002" spans="1:6" ht="20.25">
      <c r="A1002" s="429"/>
      <c r="B1002" s="433"/>
      <c r="C1002" s="433"/>
      <c r="D1002" s="433"/>
      <c r="E1002" s="434"/>
      <c r="F1002" s="435"/>
    </row>
    <row r="1003" spans="1:6" ht="20.25">
      <c r="A1003" s="429"/>
      <c r="B1003" s="433"/>
      <c r="C1003" s="433"/>
      <c r="D1003" s="433"/>
      <c r="E1003" s="434"/>
      <c r="F1003" s="435"/>
    </row>
    <row r="1004" spans="1:6" ht="20.25">
      <c r="A1004" s="429"/>
      <c r="B1004" s="433"/>
      <c r="C1004" s="433"/>
      <c r="D1004" s="433"/>
      <c r="E1004" s="434"/>
      <c r="F1004" s="435"/>
    </row>
    <row r="1005" spans="1:6" ht="20.25">
      <c r="A1005" s="429"/>
      <c r="B1005" s="433"/>
      <c r="C1005" s="433"/>
      <c r="D1005" s="433"/>
      <c r="E1005" s="434"/>
      <c r="F1005" s="435"/>
    </row>
    <row r="1006" spans="1:6" ht="20.25">
      <c r="A1006" s="429"/>
      <c r="B1006" s="433"/>
      <c r="C1006" s="433"/>
      <c r="D1006" s="433"/>
      <c r="E1006" s="434"/>
      <c r="F1006" s="435"/>
    </row>
    <row r="1007" spans="1:6" ht="20.25">
      <c r="A1007" s="429"/>
      <c r="B1007" s="433"/>
      <c r="C1007" s="433"/>
      <c r="D1007" s="433"/>
      <c r="E1007" s="434"/>
      <c r="F1007" s="435"/>
    </row>
    <row r="1008" spans="1:6" ht="20.25">
      <c r="A1008" s="429"/>
      <c r="B1008" s="433"/>
      <c r="C1008" s="433"/>
      <c r="D1008" s="433"/>
      <c r="E1008" s="434"/>
      <c r="F1008" s="435"/>
    </row>
    <row r="1009" spans="1:6" ht="20.25">
      <c r="A1009" s="429"/>
      <c r="B1009" s="433"/>
      <c r="C1009" s="433"/>
      <c r="D1009" s="433"/>
      <c r="E1009" s="434"/>
      <c r="F1009" s="435"/>
    </row>
    <row r="1010" spans="1:6" ht="20.25">
      <c r="A1010" s="429"/>
      <c r="B1010" s="433"/>
      <c r="C1010" s="433"/>
      <c r="D1010" s="433"/>
      <c r="E1010" s="434"/>
      <c r="F1010" s="435"/>
    </row>
    <row r="1011" spans="1:6" ht="20.25">
      <c r="A1011" s="429"/>
      <c r="B1011" s="433"/>
      <c r="C1011" s="433"/>
      <c r="D1011" s="433"/>
      <c r="E1011" s="434"/>
      <c r="F1011" s="435"/>
    </row>
    <row r="1012" spans="1:6" ht="20.25">
      <c r="A1012" s="429"/>
      <c r="B1012" s="433"/>
      <c r="C1012" s="433"/>
      <c r="D1012" s="433"/>
      <c r="E1012" s="434"/>
      <c r="F1012" s="435"/>
    </row>
    <row r="1013" spans="1:6" ht="20.25">
      <c r="A1013" s="429"/>
      <c r="B1013" s="433"/>
      <c r="C1013" s="433"/>
      <c r="D1013" s="433"/>
      <c r="E1013" s="434"/>
      <c r="F1013" s="435"/>
    </row>
    <row r="1014" spans="1:6" ht="20.25">
      <c r="A1014" s="429"/>
      <c r="B1014" s="433"/>
      <c r="C1014" s="433"/>
      <c r="D1014" s="433"/>
      <c r="E1014" s="434"/>
      <c r="F1014" s="435"/>
    </row>
    <row r="1015" spans="1:6" ht="20.25">
      <c r="A1015" s="429"/>
      <c r="B1015" s="433"/>
      <c r="C1015" s="433"/>
      <c r="D1015" s="433"/>
      <c r="E1015" s="434"/>
      <c r="F1015" s="435"/>
    </row>
    <row r="1016" spans="1:6" ht="20.25">
      <c r="A1016" s="429"/>
      <c r="B1016" s="433"/>
      <c r="C1016" s="433"/>
      <c r="D1016" s="433"/>
      <c r="E1016" s="434"/>
      <c r="F1016" s="435"/>
    </row>
    <row r="1017" spans="1:6" ht="20.25">
      <c r="A1017" s="429"/>
      <c r="B1017" s="433"/>
      <c r="C1017" s="433"/>
      <c r="D1017" s="433"/>
      <c r="E1017" s="434"/>
      <c r="F1017" s="435"/>
    </row>
    <row r="1018" spans="1:6" ht="20.25">
      <c r="A1018" s="429"/>
      <c r="B1018" s="433"/>
      <c r="C1018" s="433"/>
      <c r="D1018" s="433"/>
      <c r="E1018" s="434"/>
      <c r="F1018" s="435"/>
    </row>
    <row r="1019" spans="1:6" ht="20.25">
      <c r="A1019" s="429"/>
      <c r="B1019" s="433"/>
      <c r="C1019" s="433"/>
      <c r="D1019" s="433"/>
      <c r="E1019" s="434"/>
      <c r="F1019" s="435"/>
    </row>
    <row r="1020" spans="1:6" ht="20.25">
      <c r="A1020" s="429"/>
      <c r="B1020" s="433"/>
      <c r="C1020" s="433"/>
      <c r="D1020" s="433"/>
      <c r="E1020" s="434"/>
      <c r="F1020" s="435"/>
    </row>
    <row r="1021" spans="1:6" ht="20.25">
      <c r="A1021" s="429"/>
      <c r="B1021" s="433"/>
      <c r="C1021" s="433"/>
      <c r="D1021" s="433"/>
      <c r="E1021" s="434"/>
      <c r="F1021" s="435"/>
    </row>
    <row r="1022" spans="1:6" ht="20.25">
      <c r="A1022" s="429"/>
      <c r="B1022" s="433"/>
      <c r="C1022" s="433"/>
      <c r="D1022" s="433"/>
      <c r="E1022" s="434"/>
      <c r="F1022" s="435"/>
    </row>
    <row r="1023" spans="1:6" ht="20.25">
      <c r="A1023" s="429"/>
      <c r="B1023" s="433"/>
      <c r="C1023" s="433"/>
      <c r="D1023" s="433"/>
      <c r="E1023" s="434"/>
      <c r="F1023" s="435"/>
    </row>
    <row r="1024" spans="1:6" ht="20.25">
      <c r="A1024" s="429"/>
      <c r="B1024" s="433"/>
      <c r="C1024" s="433"/>
      <c r="D1024" s="433"/>
      <c r="E1024" s="434"/>
      <c r="F1024" s="435"/>
    </row>
    <row r="1025" spans="1:6" ht="20.25">
      <c r="A1025" s="429"/>
      <c r="B1025" s="433"/>
      <c r="C1025" s="433"/>
      <c r="D1025" s="433"/>
      <c r="E1025" s="434"/>
      <c r="F1025" s="435"/>
    </row>
    <row r="1026" spans="1:6" ht="20.25">
      <c r="A1026" s="429"/>
      <c r="B1026" s="433"/>
      <c r="C1026" s="433"/>
      <c r="D1026" s="433"/>
      <c r="E1026" s="434"/>
      <c r="F1026" s="435"/>
    </row>
    <row r="1027" spans="1:6" ht="20.25">
      <c r="A1027" s="429"/>
      <c r="B1027" s="433"/>
      <c r="C1027" s="433"/>
      <c r="D1027" s="433"/>
      <c r="E1027" s="434"/>
      <c r="F1027" s="435"/>
    </row>
    <row r="1028" spans="1:6" ht="20.25">
      <c r="A1028" s="429"/>
      <c r="B1028" s="433"/>
      <c r="C1028" s="433"/>
      <c r="D1028" s="433"/>
      <c r="E1028" s="434"/>
      <c r="F1028" s="435"/>
    </row>
    <row r="1029" spans="1:6" ht="20.25">
      <c r="A1029" s="429"/>
      <c r="B1029" s="433"/>
      <c r="C1029" s="433"/>
      <c r="D1029" s="433"/>
      <c r="E1029" s="434"/>
      <c r="F1029" s="435"/>
    </row>
    <row r="1030" spans="1:6" ht="20.25">
      <c r="A1030" s="429"/>
      <c r="B1030" s="433"/>
      <c r="C1030" s="433"/>
      <c r="D1030" s="433"/>
      <c r="E1030" s="434"/>
      <c r="F1030" s="435"/>
    </row>
    <row r="1031" spans="1:6" ht="20.25">
      <c r="A1031" s="429"/>
      <c r="B1031" s="433"/>
      <c r="C1031" s="433"/>
      <c r="D1031" s="433"/>
      <c r="E1031" s="434"/>
      <c r="F1031" s="435"/>
    </row>
    <row r="1032" spans="1:6" ht="20.25">
      <c r="A1032" s="429"/>
      <c r="B1032" s="433"/>
      <c r="C1032" s="433"/>
      <c r="D1032" s="433"/>
      <c r="E1032" s="434"/>
      <c r="F1032" s="435"/>
    </row>
    <row r="1033" spans="1:6" ht="20.25">
      <c r="A1033" s="429"/>
      <c r="B1033" s="433"/>
      <c r="C1033" s="433"/>
      <c r="D1033" s="433"/>
      <c r="E1033" s="434"/>
      <c r="F1033" s="435"/>
    </row>
    <row r="1034" spans="1:6" ht="20.25">
      <c r="A1034" s="429"/>
      <c r="B1034" s="433"/>
      <c r="C1034" s="433"/>
      <c r="D1034" s="433"/>
      <c r="E1034" s="434"/>
      <c r="F1034" s="435"/>
    </row>
    <row r="1035" spans="1:6" ht="20.25">
      <c r="A1035" s="429"/>
      <c r="B1035" s="433"/>
      <c r="C1035" s="433"/>
      <c r="D1035" s="433"/>
      <c r="E1035" s="434"/>
      <c r="F1035" s="435"/>
    </row>
    <row r="1036" spans="1:6" ht="20.25">
      <c r="A1036" s="429"/>
      <c r="B1036" s="433"/>
      <c r="C1036" s="433"/>
      <c r="D1036" s="433"/>
      <c r="E1036" s="434"/>
      <c r="F1036" s="435"/>
    </row>
    <row r="1037" spans="1:6" ht="20.25">
      <c r="A1037" s="429"/>
      <c r="B1037" s="433"/>
      <c r="C1037" s="433"/>
      <c r="D1037" s="433"/>
      <c r="E1037" s="434"/>
      <c r="F1037" s="435"/>
    </row>
    <row r="1038" spans="1:6" ht="20.25">
      <c r="A1038" s="429"/>
      <c r="B1038" s="433"/>
      <c r="C1038" s="433"/>
      <c r="D1038" s="433"/>
      <c r="E1038" s="434"/>
      <c r="F1038" s="435"/>
    </row>
    <row r="1039" spans="1:6" ht="20.25">
      <c r="A1039" s="429"/>
      <c r="B1039" s="433"/>
      <c r="C1039" s="433"/>
      <c r="D1039" s="433"/>
      <c r="E1039" s="434"/>
      <c r="F1039" s="435"/>
    </row>
    <row r="1040" spans="1:6" ht="20.25">
      <c r="A1040" s="429"/>
      <c r="B1040" s="433"/>
      <c r="C1040" s="433"/>
      <c r="D1040" s="433"/>
      <c r="E1040" s="434"/>
      <c r="F1040" s="435"/>
    </row>
    <row r="1041" spans="1:6" ht="20.25">
      <c r="A1041" s="429"/>
      <c r="B1041" s="433"/>
      <c r="C1041" s="433"/>
      <c r="D1041" s="433"/>
      <c r="E1041" s="434"/>
      <c r="F1041" s="435"/>
    </row>
    <row r="1042" spans="1:6" ht="20.25">
      <c r="A1042" s="429"/>
      <c r="B1042" s="433"/>
      <c r="C1042" s="433"/>
      <c r="D1042" s="433"/>
      <c r="E1042" s="434"/>
      <c r="F1042" s="435"/>
    </row>
    <row r="1043" spans="1:6" ht="20.25">
      <c r="A1043" s="429"/>
      <c r="B1043" s="433"/>
      <c r="C1043" s="433"/>
      <c r="D1043" s="433"/>
      <c r="E1043" s="434"/>
      <c r="F1043" s="435"/>
    </row>
    <row r="1044" spans="1:6" ht="20.25">
      <c r="A1044" s="429"/>
      <c r="B1044" s="433"/>
      <c r="C1044" s="433"/>
      <c r="D1044" s="433"/>
      <c r="E1044" s="434"/>
      <c r="F1044" s="435"/>
    </row>
    <row r="1045" spans="1:6" ht="20.25">
      <c r="A1045" s="429"/>
      <c r="B1045" s="433"/>
      <c r="C1045" s="433"/>
      <c r="D1045" s="433"/>
      <c r="E1045" s="434"/>
      <c r="F1045" s="435"/>
    </row>
    <row r="1046" spans="1:6" ht="20.25">
      <c r="A1046" s="429"/>
      <c r="B1046" s="433"/>
      <c r="C1046" s="433"/>
      <c r="D1046" s="433"/>
      <c r="E1046" s="434"/>
      <c r="F1046" s="435"/>
    </row>
    <row r="1047" spans="1:6" ht="20.25">
      <c r="A1047" s="429"/>
      <c r="B1047" s="433"/>
      <c r="C1047" s="433"/>
      <c r="D1047" s="433"/>
      <c r="E1047" s="434"/>
      <c r="F1047" s="435"/>
    </row>
    <row r="1048" spans="1:6" ht="20.25">
      <c r="A1048" s="429"/>
      <c r="B1048" s="433"/>
      <c r="C1048" s="433"/>
      <c r="D1048" s="433"/>
      <c r="E1048" s="434"/>
      <c r="F1048" s="435"/>
    </row>
    <row r="1049" spans="1:6" ht="20.25">
      <c r="A1049" s="429"/>
      <c r="B1049" s="433"/>
      <c r="C1049" s="433"/>
      <c r="D1049" s="433"/>
      <c r="E1049" s="434"/>
      <c r="F1049" s="435"/>
    </row>
    <row r="1050" spans="1:6" ht="20.25">
      <c r="A1050" s="429"/>
      <c r="B1050" s="433"/>
      <c r="C1050" s="433"/>
      <c r="D1050" s="433"/>
      <c r="E1050" s="434"/>
      <c r="F1050" s="435"/>
    </row>
    <row r="1051" spans="1:6" ht="20.25">
      <c r="A1051" s="429"/>
      <c r="B1051" s="433"/>
      <c r="C1051" s="433"/>
      <c r="D1051" s="433"/>
      <c r="E1051" s="434"/>
      <c r="F1051" s="435"/>
    </row>
    <row r="1052" spans="1:6" ht="20.25">
      <c r="A1052" s="429"/>
      <c r="B1052" s="433"/>
      <c r="C1052" s="433"/>
      <c r="D1052" s="433"/>
      <c r="E1052" s="434"/>
      <c r="F1052" s="435"/>
    </row>
    <row r="1053" spans="1:6" ht="20.25">
      <c r="A1053" s="429"/>
      <c r="B1053" s="433"/>
      <c r="C1053" s="433"/>
      <c r="D1053" s="433"/>
      <c r="E1053" s="434"/>
      <c r="F1053" s="435"/>
    </row>
    <row r="1054" spans="1:6" ht="20.25">
      <c r="A1054" s="429"/>
      <c r="B1054" s="433"/>
      <c r="C1054" s="433"/>
      <c r="D1054" s="433"/>
      <c r="E1054" s="434"/>
      <c r="F1054" s="435"/>
    </row>
    <row r="1055" spans="1:6" ht="20.25">
      <c r="A1055" s="429"/>
      <c r="B1055" s="433"/>
      <c r="C1055" s="433"/>
      <c r="D1055" s="433"/>
      <c r="E1055" s="434"/>
      <c r="F1055" s="435"/>
    </row>
    <row r="1056" spans="1:6" ht="20.25">
      <c r="A1056" s="429"/>
      <c r="B1056" s="433"/>
      <c r="C1056" s="433"/>
      <c r="D1056" s="433"/>
      <c r="E1056" s="434"/>
      <c r="F1056" s="435"/>
    </row>
    <row r="1057" spans="1:6" ht="20.25">
      <c r="A1057" s="429"/>
      <c r="B1057" s="433"/>
      <c r="C1057" s="433"/>
      <c r="D1057" s="433"/>
      <c r="E1057" s="434"/>
      <c r="F1057" s="435"/>
    </row>
    <row r="1058" spans="1:6" ht="20.25">
      <c r="A1058" s="429"/>
      <c r="B1058" s="433"/>
      <c r="C1058" s="433"/>
      <c r="D1058" s="433"/>
      <c r="E1058" s="434"/>
      <c r="F1058" s="435"/>
    </row>
    <row r="1059" spans="1:6" ht="20.25">
      <c r="A1059" s="429"/>
      <c r="B1059" s="433"/>
      <c r="C1059" s="433"/>
      <c r="D1059" s="433"/>
      <c r="E1059" s="434"/>
      <c r="F1059" s="435"/>
    </row>
    <row r="1060" spans="1:6" ht="20.25">
      <c r="A1060" s="429"/>
      <c r="B1060" s="433"/>
      <c r="C1060" s="433"/>
      <c r="D1060" s="433"/>
      <c r="E1060" s="434"/>
      <c r="F1060" s="435"/>
    </row>
    <row r="1061" spans="1:6" ht="20.25">
      <c r="A1061" s="429"/>
      <c r="B1061" s="433"/>
      <c r="C1061" s="433"/>
      <c r="D1061" s="433"/>
      <c r="E1061" s="434"/>
      <c r="F1061" s="435"/>
    </row>
    <row r="1062" spans="1:6" ht="20.25">
      <c r="A1062" s="429"/>
      <c r="B1062" s="433"/>
      <c r="C1062" s="433"/>
      <c r="D1062" s="433"/>
      <c r="E1062" s="434"/>
      <c r="F1062" s="435"/>
    </row>
    <row r="1063" spans="1:6" ht="20.25">
      <c r="A1063" s="429"/>
      <c r="B1063" s="433"/>
      <c r="C1063" s="433"/>
      <c r="D1063" s="433"/>
      <c r="E1063" s="434"/>
      <c r="F1063" s="435"/>
    </row>
    <row r="1064" spans="1:6" ht="20.25">
      <c r="A1064" s="429"/>
      <c r="B1064" s="433"/>
      <c r="C1064" s="433"/>
      <c r="D1064" s="433"/>
      <c r="E1064" s="434"/>
      <c r="F1064" s="435"/>
    </row>
    <row r="1065" spans="1:6" ht="20.25">
      <c r="A1065" s="429"/>
      <c r="B1065" s="433"/>
      <c r="C1065" s="433"/>
      <c r="D1065" s="433"/>
      <c r="E1065" s="434"/>
      <c r="F1065" s="435"/>
    </row>
    <row r="1066" spans="1:6" ht="20.25">
      <c r="A1066" s="429"/>
      <c r="B1066" s="433"/>
      <c r="C1066" s="433"/>
      <c r="D1066" s="433"/>
      <c r="E1066" s="434"/>
      <c r="F1066" s="435"/>
    </row>
    <row r="1067" spans="1:6" ht="20.25">
      <c r="A1067" s="429"/>
      <c r="B1067" s="433"/>
      <c r="C1067" s="433"/>
      <c r="D1067" s="433"/>
      <c r="E1067" s="434"/>
      <c r="F1067" s="435"/>
    </row>
    <row r="1068" spans="1:6" ht="20.25">
      <c r="A1068" s="429"/>
      <c r="B1068" s="433"/>
      <c r="C1068" s="433"/>
      <c r="D1068" s="433"/>
      <c r="E1068" s="434"/>
      <c r="F1068" s="435"/>
    </row>
    <row r="1069" spans="1:6" ht="20.25">
      <c r="A1069" s="429"/>
      <c r="B1069" s="433"/>
      <c r="C1069" s="433"/>
      <c r="D1069" s="433"/>
      <c r="E1069" s="434"/>
      <c r="F1069" s="435"/>
    </row>
    <row r="1070" spans="1:6" ht="20.25">
      <c r="A1070" s="429"/>
      <c r="B1070" s="433"/>
      <c r="C1070" s="433"/>
      <c r="D1070" s="433"/>
      <c r="E1070" s="434"/>
      <c r="F1070" s="435"/>
    </row>
    <row r="1071" spans="1:6" ht="20.25">
      <c r="A1071" s="429"/>
      <c r="B1071" s="433"/>
      <c r="C1071" s="433"/>
      <c r="D1071" s="433"/>
      <c r="E1071" s="434"/>
      <c r="F1071" s="435"/>
    </row>
    <row r="1072" spans="1:6" ht="20.25">
      <c r="A1072" s="429"/>
      <c r="B1072" s="433"/>
      <c r="C1072" s="433"/>
      <c r="D1072" s="433"/>
      <c r="E1072" s="434"/>
      <c r="F1072" s="435"/>
    </row>
    <row r="1073" spans="1:6" ht="20.25">
      <c r="A1073" s="429"/>
      <c r="B1073" s="433"/>
      <c r="C1073" s="433"/>
      <c r="D1073" s="433"/>
      <c r="E1073" s="434"/>
      <c r="F1073" s="435"/>
    </row>
    <row r="1074" spans="1:6" ht="20.25">
      <c r="A1074" s="429"/>
      <c r="B1074" s="433"/>
      <c r="C1074" s="433"/>
      <c r="D1074" s="433"/>
      <c r="E1074" s="434"/>
      <c r="F1074" s="435"/>
    </row>
    <row r="1075" spans="1:6" ht="20.25">
      <c r="A1075" s="429"/>
      <c r="B1075" s="433"/>
      <c r="C1075" s="433"/>
      <c r="D1075" s="433"/>
      <c r="E1075" s="434"/>
      <c r="F1075" s="435"/>
    </row>
    <row r="1076" spans="1:6" ht="20.25">
      <c r="A1076" s="429"/>
      <c r="B1076" s="433"/>
      <c r="C1076" s="433"/>
      <c r="D1076" s="433"/>
      <c r="E1076" s="434"/>
      <c r="F1076" s="435"/>
    </row>
    <row r="1077" spans="1:6" ht="20.25">
      <c r="A1077" s="429"/>
      <c r="B1077" s="433"/>
      <c r="C1077" s="433"/>
      <c r="D1077" s="433"/>
      <c r="E1077" s="434"/>
      <c r="F1077" s="435"/>
    </row>
    <row r="1078" spans="1:6" ht="20.25">
      <c r="A1078" s="429"/>
      <c r="B1078" s="433"/>
      <c r="C1078" s="433"/>
      <c r="D1078" s="433"/>
      <c r="E1078" s="434"/>
      <c r="F1078" s="435"/>
    </row>
    <row r="1079" spans="1:6" ht="20.25">
      <c r="A1079" s="429"/>
      <c r="B1079" s="433"/>
      <c r="C1079" s="433"/>
      <c r="D1079" s="433"/>
      <c r="E1079" s="434"/>
      <c r="F1079" s="435"/>
    </row>
    <row r="1080" spans="1:6" ht="20.25">
      <c r="A1080" s="429"/>
      <c r="B1080" s="433"/>
      <c r="C1080" s="433"/>
      <c r="D1080" s="433"/>
      <c r="E1080" s="434"/>
      <c r="F1080" s="435"/>
    </row>
    <row r="1081" spans="1:6" ht="20.25">
      <c r="A1081" s="429"/>
      <c r="B1081" s="433"/>
      <c r="C1081" s="433"/>
      <c r="D1081" s="433"/>
      <c r="E1081" s="434"/>
      <c r="F1081" s="435"/>
    </row>
    <row r="1082" spans="1:6" ht="20.25">
      <c r="A1082" s="429"/>
      <c r="B1082" s="433"/>
      <c r="C1082" s="433"/>
      <c r="D1082" s="433"/>
      <c r="E1082" s="434"/>
      <c r="F1082" s="435"/>
    </row>
    <row r="1083" spans="1:6" ht="20.25">
      <c r="A1083" s="429"/>
      <c r="B1083" s="433"/>
      <c r="C1083" s="433"/>
      <c r="D1083" s="433"/>
      <c r="E1083" s="434"/>
      <c r="F1083" s="435"/>
    </row>
    <row r="1084" spans="1:6" ht="20.25">
      <c r="A1084" s="429"/>
      <c r="B1084" s="433"/>
      <c r="C1084" s="433"/>
      <c r="D1084" s="433"/>
      <c r="E1084" s="434"/>
      <c r="F1084" s="435"/>
    </row>
    <row r="1085" spans="1:6" ht="20.25">
      <c r="A1085" s="429"/>
      <c r="B1085" s="433"/>
      <c r="C1085" s="433"/>
      <c r="D1085" s="433"/>
      <c r="E1085" s="434"/>
      <c r="F1085" s="435"/>
    </row>
    <row r="1086" spans="1:6" ht="20.25">
      <c r="A1086" s="429"/>
      <c r="B1086" s="433"/>
      <c r="C1086" s="433"/>
      <c r="D1086" s="433"/>
      <c r="E1086" s="434"/>
      <c r="F1086" s="435"/>
    </row>
    <row r="1087" spans="1:6" ht="20.25">
      <c r="A1087" s="429"/>
      <c r="B1087" s="433"/>
      <c r="C1087" s="433"/>
      <c r="D1087" s="433"/>
      <c r="E1087" s="434"/>
      <c r="F1087" s="435"/>
    </row>
    <row r="1088" spans="1:6" ht="20.25">
      <c r="A1088" s="429"/>
      <c r="B1088" s="433"/>
      <c r="C1088" s="433"/>
      <c r="D1088" s="433"/>
      <c r="E1088" s="434"/>
      <c r="F1088" s="435"/>
    </row>
    <row r="1089" spans="1:6" ht="20.25">
      <c r="A1089" s="429"/>
      <c r="B1089" s="433"/>
      <c r="C1089" s="433"/>
      <c r="D1089" s="433"/>
      <c r="E1089" s="434"/>
      <c r="F1089" s="435"/>
    </row>
    <row r="1090" spans="1:6" ht="20.25">
      <c r="A1090" s="429"/>
      <c r="B1090" s="433"/>
      <c r="C1090" s="433"/>
      <c r="D1090" s="433"/>
      <c r="E1090" s="434"/>
      <c r="F1090" s="435"/>
    </row>
    <row r="1091" spans="1:6" ht="20.25">
      <c r="A1091" s="429"/>
      <c r="B1091" s="433"/>
      <c r="C1091" s="433"/>
      <c r="D1091" s="433"/>
      <c r="E1091" s="434"/>
      <c r="F1091" s="435"/>
    </row>
    <row r="1092" spans="1:6" ht="20.25">
      <c r="A1092" s="429"/>
      <c r="B1092" s="433"/>
      <c r="C1092" s="433"/>
      <c r="D1092" s="433"/>
      <c r="E1092" s="434"/>
      <c r="F1092" s="435"/>
    </row>
    <row r="1093" spans="1:6" ht="20.25">
      <c r="A1093" s="429"/>
      <c r="B1093" s="433"/>
      <c r="C1093" s="433"/>
      <c r="D1093" s="433"/>
      <c r="E1093" s="434"/>
      <c r="F1093" s="435"/>
    </row>
    <row r="1094" spans="1:6" ht="20.25">
      <c r="A1094" s="429"/>
      <c r="B1094" s="433"/>
      <c r="C1094" s="433"/>
      <c r="D1094" s="433"/>
      <c r="E1094" s="434"/>
      <c r="F1094" s="435"/>
    </row>
    <row r="1095" spans="1:6" ht="20.25">
      <c r="A1095" s="429"/>
      <c r="B1095" s="433"/>
      <c r="C1095" s="433"/>
      <c r="D1095" s="433"/>
      <c r="E1095" s="434"/>
      <c r="F1095" s="435"/>
    </row>
    <row r="1096" spans="1:6" ht="20.25">
      <c r="A1096" s="429"/>
      <c r="B1096" s="433"/>
      <c r="C1096" s="433"/>
      <c r="D1096" s="433"/>
      <c r="E1096" s="434"/>
      <c r="F1096" s="435"/>
    </row>
    <row r="1097" spans="1:6" ht="20.25">
      <c r="A1097" s="429"/>
      <c r="B1097" s="433"/>
      <c r="C1097" s="433"/>
      <c r="D1097" s="433"/>
      <c r="E1097" s="434"/>
      <c r="F1097" s="435"/>
    </row>
    <row r="1098" spans="1:6" ht="20.25">
      <c r="A1098" s="429"/>
      <c r="B1098" s="433"/>
      <c r="C1098" s="433"/>
      <c r="D1098" s="433"/>
      <c r="E1098" s="434"/>
      <c r="F1098" s="435"/>
    </row>
    <row r="1099" spans="1:6" ht="20.25">
      <c r="A1099" s="429"/>
      <c r="B1099" s="433"/>
      <c r="C1099" s="433"/>
      <c r="D1099" s="433"/>
      <c r="E1099" s="434"/>
      <c r="F1099" s="435"/>
    </row>
    <row r="1100" spans="1:6" ht="20.25">
      <c r="A1100" s="429"/>
      <c r="B1100" s="433"/>
      <c r="C1100" s="433"/>
      <c r="D1100" s="433"/>
      <c r="E1100" s="434"/>
      <c r="F1100" s="435"/>
    </row>
    <row r="1101" spans="1:6" ht="20.25">
      <c r="A1101" s="429"/>
      <c r="B1101" s="433"/>
      <c r="C1101" s="433"/>
      <c r="D1101" s="433"/>
      <c r="E1101" s="434"/>
      <c r="F1101" s="435"/>
    </row>
    <row r="1102" spans="1:6" ht="20.25">
      <c r="A1102" s="429"/>
      <c r="B1102" s="433"/>
      <c r="C1102" s="433"/>
      <c r="D1102" s="433"/>
      <c r="E1102" s="434"/>
      <c r="F1102" s="435"/>
    </row>
    <row r="1103" spans="1:6" ht="20.25">
      <c r="A1103" s="429"/>
      <c r="B1103" s="433"/>
      <c r="C1103" s="433"/>
      <c r="D1103" s="433"/>
      <c r="E1103" s="434"/>
      <c r="F1103" s="435"/>
    </row>
    <row r="1104" spans="1:6" ht="20.25">
      <c r="A1104" s="429"/>
      <c r="B1104" s="433"/>
      <c r="C1104" s="433"/>
      <c r="D1104" s="433"/>
      <c r="E1104" s="434"/>
      <c r="F1104" s="435"/>
    </row>
    <row r="1105" spans="1:6" ht="20.25">
      <c r="A1105" s="429"/>
      <c r="B1105" s="433"/>
      <c r="C1105" s="433"/>
      <c r="D1105" s="433"/>
      <c r="E1105" s="434"/>
      <c r="F1105" s="435"/>
    </row>
    <row r="1106" spans="1:6" ht="20.25">
      <c r="A1106" s="429"/>
      <c r="B1106" s="433"/>
      <c r="C1106" s="433"/>
      <c r="D1106" s="433"/>
      <c r="E1106" s="434"/>
      <c r="F1106" s="435"/>
    </row>
    <row r="1107" spans="1:6" ht="20.25">
      <c r="A1107" s="429"/>
      <c r="B1107" s="433"/>
      <c r="C1107" s="433"/>
      <c r="D1107" s="433"/>
      <c r="E1107" s="434"/>
      <c r="F1107" s="435"/>
    </row>
    <row r="1108" spans="1:6" ht="20.25">
      <c r="A1108" s="429"/>
      <c r="B1108" s="433"/>
      <c r="C1108" s="433"/>
      <c r="D1108" s="433"/>
      <c r="E1108" s="434"/>
      <c r="F1108" s="435"/>
    </row>
    <row r="1109" spans="1:6" ht="20.25">
      <c r="A1109" s="429"/>
      <c r="B1109" s="433"/>
      <c r="C1109" s="433"/>
      <c r="D1109" s="433"/>
      <c r="E1109" s="434"/>
      <c r="F1109" s="435"/>
    </row>
    <row r="1110" spans="1:6" ht="20.25">
      <c r="A1110" s="429"/>
      <c r="B1110" s="433"/>
      <c r="C1110" s="433"/>
      <c r="D1110" s="433"/>
      <c r="E1110" s="434"/>
      <c r="F1110" s="435"/>
    </row>
    <row r="1111" spans="1:6" ht="20.25">
      <c r="A1111" s="429"/>
      <c r="B1111" s="433"/>
      <c r="C1111" s="433"/>
      <c r="D1111" s="433"/>
      <c r="E1111" s="434"/>
      <c r="F1111" s="435"/>
    </row>
    <row r="1112" spans="1:6" ht="20.25">
      <c r="A1112" s="429"/>
      <c r="B1112" s="433"/>
      <c r="C1112" s="433"/>
      <c r="D1112" s="433"/>
      <c r="E1112" s="434"/>
      <c r="F1112" s="435"/>
    </row>
    <row r="1113" spans="1:6" ht="20.25">
      <c r="A1113" s="429"/>
      <c r="B1113" s="433"/>
      <c r="C1113" s="433"/>
      <c r="D1113" s="433"/>
      <c r="E1113" s="434"/>
      <c r="F1113" s="435"/>
    </row>
    <row r="1114" spans="1:6" ht="20.25">
      <c r="A1114" s="429"/>
      <c r="B1114" s="433"/>
      <c r="C1114" s="433"/>
      <c r="D1114" s="433"/>
      <c r="E1114" s="434"/>
      <c r="F1114" s="435"/>
    </row>
    <row r="1115" spans="1:6" ht="20.25">
      <c r="A1115" s="429"/>
      <c r="B1115" s="433"/>
      <c r="C1115" s="433"/>
      <c r="D1115" s="433"/>
      <c r="E1115" s="434"/>
      <c r="F1115" s="435"/>
    </row>
    <row r="1116" spans="1:6" ht="20.25">
      <c r="A1116" s="429"/>
      <c r="B1116" s="433"/>
      <c r="C1116" s="433"/>
      <c r="D1116" s="433"/>
      <c r="E1116" s="434"/>
      <c r="F1116" s="435"/>
    </row>
    <row r="1117" spans="1:6" ht="20.25">
      <c r="A1117" s="429"/>
      <c r="B1117" s="433"/>
      <c r="C1117" s="433"/>
      <c r="D1117" s="433"/>
      <c r="E1117" s="434"/>
      <c r="F1117" s="435"/>
    </row>
    <row r="1118" spans="1:6" ht="20.25">
      <c r="A1118" s="429"/>
      <c r="B1118" s="433"/>
      <c r="C1118" s="433"/>
      <c r="D1118" s="433"/>
      <c r="E1118" s="434"/>
      <c r="F1118" s="435"/>
    </row>
    <row r="1119" spans="1:6" ht="20.25">
      <c r="A1119" s="429"/>
      <c r="B1119" s="433"/>
      <c r="C1119" s="433"/>
      <c r="D1119" s="433"/>
      <c r="E1119" s="434"/>
      <c r="F1119" s="435"/>
    </row>
    <row r="1120" spans="1:6" ht="20.25">
      <c r="A1120" s="429"/>
      <c r="B1120" s="433"/>
      <c r="C1120" s="433"/>
      <c r="D1120" s="433"/>
      <c r="E1120" s="434"/>
      <c r="F1120" s="435"/>
    </row>
    <row r="1121" spans="1:6" ht="20.25">
      <c r="A1121" s="429"/>
      <c r="B1121" s="433"/>
      <c r="C1121" s="433"/>
      <c r="D1121" s="433"/>
      <c r="E1121" s="434"/>
      <c r="F1121" s="435"/>
    </row>
    <row r="1122" spans="1:6" ht="20.25">
      <c r="A1122" s="429"/>
      <c r="B1122" s="433"/>
      <c r="C1122" s="433"/>
      <c r="D1122" s="433"/>
      <c r="E1122" s="434"/>
      <c r="F1122" s="435"/>
    </row>
    <row r="1123" spans="1:6" ht="20.25">
      <c r="A1123" s="429"/>
      <c r="B1123" s="433"/>
      <c r="C1123" s="433"/>
      <c r="D1123" s="433"/>
      <c r="E1123" s="434"/>
      <c r="F1123" s="435"/>
    </row>
    <row r="1124" spans="1:6" ht="20.25">
      <c r="A1124" s="429"/>
      <c r="B1124" s="433"/>
      <c r="C1124" s="433"/>
      <c r="D1124" s="433"/>
      <c r="E1124" s="434"/>
      <c r="F1124" s="435"/>
    </row>
    <row r="1125" spans="1:6" ht="20.25">
      <c r="A1125" s="429"/>
      <c r="B1125" s="433"/>
      <c r="C1125" s="433"/>
      <c r="D1125" s="433"/>
      <c r="E1125" s="434"/>
      <c r="F1125" s="435"/>
    </row>
    <row r="1126" spans="1:6" ht="20.25">
      <c r="A1126" s="429"/>
      <c r="B1126" s="433"/>
      <c r="C1126" s="433"/>
      <c r="D1126" s="433"/>
      <c r="E1126" s="434"/>
      <c r="F1126" s="435"/>
    </row>
    <row r="1127" spans="1:6" ht="20.25">
      <c r="A1127" s="429"/>
      <c r="B1127" s="433"/>
      <c r="C1127" s="433"/>
      <c r="D1127" s="433"/>
      <c r="E1127" s="434"/>
      <c r="F1127" s="435"/>
    </row>
    <row r="1128" spans="1:6" ht="20.25">
      <c r="A1128" s="429"/>
      <c r="B1128" s="433"/>
      <c r="C1128" s="433"/>
      <c r="D1128" s="433"/>
      <c r="E1128" s="434"/>
      <c r="F1128" s="435"/>
    </row>
    <row r="1129" spans="1:6" ht="20.25">
      <c r="A1129" s="429"/>
      <c r="B1129" s="433"/>
      <c r="C1129" s="433"/>
      <c r="D1129" s="433"/>
      <c r="E1129" s="434"/>
      <c r="F1129" s="435"/>
    </row>
    <row r="1130" spans="1:6" ht="20.25">
      <c r="A1130" s="429"/>
      <c r="B1130" s="433"/>
      <c r="C1130" s="433"/>
      <c r="D1130" s="433"/>
      <c r="E1130" s="434"/>
      <c r="F1130" s="435"/>
    </row>
    <row r="1131" spans="1:6" ht="20.25">
      <c r="A1131" s="429"/>
      <c r="B1131" s="433"/>
      <c r="C1131" s="433"/>
      <c r="D1131" s="433"/>
      <c r="E1131" s="434"/>
      <c r="F1131" s="435"/>
    </row>
    <row r="1132" spans="1:6" ht="20.25">
      <c r="A1132" s="429"/>
      <c r="B1132" s="433"/>
      <c r="C1132" s="433"/>
      <c r="D1132" s="433"/>
      <c r="E1132" s="434"/>
      <c r="F1132" s="435"/>
    </row>
    <row r="1133" spans="1:6" ht="20.25">
      <c r="A1133" s="429"/>
      <c r="B1133" s="433"/>
      <c r="C1133" s="433"/>
      <c r="D1133" s="433"/>
      <c r="E1133" s="434"/>
      <c r="F1133" s="435"/>
    </row>
    <row r="1134" spans="1:6" ht="20.25">
      <c r="A1134" s="429"/>
      <c r="B1134" s="433"/>
      <c r="C1134" s="433"/>
      <c r="D1134" s="433"/>
      <c r="E1134" s="434"/>
      <c r="F1134" s="435"/>
    </row>
    <row r="1135" spans="1:6" ht="20.25">
      <c r="A1135" s="429"/>
      <c r="B1135" s="433"/>
      <c r="C1135" s="433"/>
      <c r="D1135" s="433"/>
      <c r="E1135" s="434"/>
      <c r="F1135" s="435"/>
    </row>
    <row r="1136" spans="1:6" ht="20.25">
      <c r="A1136" s="429"/>
      <c r="B1136" s="433"/>
      <c r="C1136" s="433"/>
      <c r="D1136" s="433"/>
      <c r="E1136" s="434"/>
      <c r="F1136" s="435"/>
    </row>
    <row r="1137" spans="1:6" ht="20.25">
      <c r="A1137" s="429"/>
      <c r="B1137" s="433"/>
      <c r="C1137" s="433"/>
      <c r="D1137" s="433"/>
      <c r="E1137" s="434"/>
      <c r="F1137" s="435"/>
    </row>
    <row r="1138" spans="1:6" ht="20.25">
      <c r="A1138" s="429"/>
      <c r="B1138" s="433"/>
      <c r="C1138" s="433"/>
      <c r="D1138" s="433"/>
      <c r="E1138" s="434"/>
      <c r="F1138" s="435"/>
    </row>
    <row r="1139" spans="1:6" ht="20.25">
      <c r="A1139" s="429"/>
      <c r="B1139" s="433"/>
      <c r="C1139" s="433"/>
      <c r="D1139" s="433"/>
      <c r="E1139" s="434"/>
      <c r="F1139" s="435"/>
    </row>
    <row r="1140" spans="1:6" ht="20.25">
      <c r="A1140" s="429"/>
      <c r="B1140" s="433"/>
      <c r="C1140" s="433"/>
      <c r="D1140" s="433"/>
      <c r="E1140" s="434"/>
      <c r="F1140" s="435"/>
    </row>
    <row r="1141" spans="1:6" ht="20.25">
      <c r="A1141" s="429"/>
      <c r="B1141" s="433"/>
      <c r="C1141" s="433"/>
      <c r="D1141" s="433"/>
      <c r="E1141" s="434"/>
      <c r="F1141" s="435"/>
    </row>
    <row r="1142" spans="1:6" ht="20.25">
      <c r="A1142" s="429"/>
      <c r="B1142" s="433"/>
      <c r="C1142" s="433"/>
      <c r="D1142" s="433"/>
      <c r="E1142" s="434"/>
      <c r="F1142" s="435"/>
    </row>
    <row r="1143" spans="1:6" ht="20.25">
      <c r="A1143" s="429"/>
      <c r="B1143" s="433"/>
      <c r="C1143" s="433"/>
      <c r="D1143" s="433"/>
      <c r="E1143" s="434"/>
      <c r="F1143" s="435"/>
    </row>
    <row r="1144" spans="1:6" ht="20.25">
      <c r="A1144" s="429"/>
      <c r="B1144" s="433"/>
      <c r="C1144" s="433"/>
      <c r="D1144" s="433"/>
      <c r="E1144" s="434"/>
      <c r="F1144" s="435"/>
    </row>
    <row r="1145" spans="1:6" ht="20.25">
      <c r="A1145" s="429"/>
      <c r="B1145" s="433"/>
      <c r="C1145" s="433"/>
      <c r="D1145" s="433"/>
      <c r="E1145" s="434"/>
      <c r="F1145" s="435"/>
    </row>
    <row r="1146" spans="1:6" ht="20.25">
      <c r="A1146" s="429"/>
      <c r="B1146" s="433"/>
      <c r="C1146" s="433"/>
      <c r="D1146" s="433"/>
      <c r="E1146" s="434"/>
      <c r="F1146" s="435"/>
    </row>
    <row r="1147" spans="1:6" ht="20.25">
      <c r="A1147" s="429"/>
      <c r="B1147" s="433"/>
      <c r="C1147" s="433"/>
      <c r="D1147" s="433"/>
      <c r="E1147" s="434"/>
      <c r="F1147" s="435"/>
    </row>
    <row r="1148" spans="1:6" ht="20.25">
      <c r="A1148" s="429"/>
      <c r="B1148" s="433"/>
      <c r="C1148" s="433"/>
      <c r="D1148" s="433"/>
      <c r="E1148" s="434"/>
      <c r="F1148" s="435"/>
    </row>
    <row r="1149" spans="1:6" ht="20.25">
      <c r="A1149" s="429"/>
      <c r="B1149" s="433"/>
      <c r="C1149" s="433"/>
      <c r="D1149" s="433"/>
      <c r="E1149" s="434"/>
      <c r="F1149" s="435"/>
    </row>
    <row r="1150" spans="1:6" ht="20.25">
      <c r="A1150" s="429"/>
      <c r="B1150" s="433"/>
      <c r="C1150" s="433"/>
      <c r="D1150" s="433"/>
      <c r="E1150" s="434"/>
      <c r="F1150" s="435"/>
    </row>
    <row r="1151" spans="1:6" ht="20.25">
      <c r="A1151" s="429"/>
      <c r="B1151" s="433"/>
      <c r="C1151" s="433"/>
      <c r="D1151" s="433"/>
      <c r="E1151" s="434"/>
      <c r="F1151" s="435"/>
    </row>
    <row r="1152" spans="1:6" ht="20.25">
      <c r="A1152" s="429"/>
      <c r="B1152" s="433"/>
      <c r="C1152" s="433"/>
      <c r="D1152" s="433"/>
      <c r="E1152" s="434"/>
      <c r="F1152" s="435"/>
    </row>
    <row r="1153" spans="1:6" ht="20.25">
      <c r="A1153" s="429"/>
      <c r="B1153" s="433"/>
      <c r="C1153" s="433"/>
      <c r="D1153" s="433"/>
      <c r="E1153" s="434"/>
      <c r="F1153" s="435"/>
    </row>
    <row r="1154" spans="1:6" ht="20.25">
      <c r="A1154" s="429"/>
      <c r="B1154" s="433"/>
      <c r="C1154" s="433"/>
      <c r="D1154" s="433"/>
      <c r="E1154" s="434"/>
      <c r="F1154" s="435"/>
    </row>
    <row r="1155" spans="1:6" ht="20.25">
      <c r="A1155" s="429"/>
      <c r="B1155" s="433"/>
      <c r="C1155" s="433"/>
      <c r="D1155" s="433"/>
      <c r="E1155" s="434"/>
      <c r="F1155" s="435"/>
    </row>
    <row r="1156" spans="1:6" ht="20.25">
      <c r="A1156" s="429"/>
      <c r="B1156" s="433"/>
      <c r="C1156" s="433"/>
      <c r="D1156" s="433"/>
      <c r="E1156" s="434"/>
      <c r="F1156" s="435"/>
    </row>
    <row r="1157" spans="1:6" ht="20.25">
      <c r="A1157" s="429"/>
      <c r="B1157" s="433"/>
      <c r="C1157" s="433"/>
      <c r="D1157" s="433"/>
      <c r="E1157" s="434"/>
      <c r="F1157" s="435"/>
    </row>
    <row r="1158" spans="1:6" ht="20.25">
      <c r="A1158" s="429"/>
      <c r="B1158" s="433"/>
      <c r="C1158" s="433"/>
      <c r="D1158" s="433"/>
      <c r="E1158" s="434"/>
      <c r="F1158" s="435"/>
    </row>
    <row r="1159" spans="1:6" ht="20.25">
      <c r="A1159" s="429"/>
      <c r="B1159" s="433"/>
      <c r="C1159" s="433"/>
      <c r="D1159" s="433"/>
      <c r="E1159" s="434"/>
      <c r="F1159" s="435"/>
    </row>
    <row r="1160" spans="1:6" ht="20.25">
      <c r="A1160" s="429"/>
      <c r="B1160" s="433"/>
      <c r="C1160" s="433"/>
      <c r="D1160" s="433"/>
      <c r="E1160" s="434"/>
      <c r="F1160" s="435"/>
    </row>
    <row r="1161" spans="1:6" ht="20.25">
      <c r="A1161" s="429"/>
      <c r="B1161" s="433"/>
      <c r="C1161" s="433"/>
      <c r="D1161" s="433"/>
      <c r="E1161" s="434"/>
      <c r="F1161" s="435"/>
    </row>
    <row r="1162" spans="1:6" ht="20.25">
      <c r="A1162" s="429"/>
      <c r="B1162" s="433"/>
      <c r="C1162" s="433"/>
      <c r="D1162" s="433"/>
      <c r="E1162" s="434"/>
      <c r="F1162" s="435"/>
    </row>
    <row r="1163" spans="1:6" ht="20.25">
      <c r="A1163" s="429"/>
      <c r="B1163" s="433"/>
      <c r="C1163" s="433"/>
      <c r="D1163" s="433"/>
      <c r="E1163" s="434"/>
      <c r="F1163" s="435"/>
    </row>
    <row r="1164" spans="1:6" ht="20.25">
      <c r="A1164" s="429"/>
      <c r="B1164" s="433"/>
      <c r="C1164" s="433"/>
      <c r="D1164" s="433"/>
      <c r="E1164" s="434"/>
      <c r="F1164" s="435"/>
    </row>
    <row r="1165" spans="1:6" ht="20.25">
      <c r="A1165" s="429"/>
      <c r="B1165" s="433"/>
      <c r="C1165" s="433"/>
      <c r="D1165" s="433"/>
      <c r="E1165" s="434"/>
      <c r="F1165" s="435"/>
    </row>
    <row r="1166" spans="1:6" ht="20.25">
      <c r="A1166" s="429"/>
      <c r="B1166" s="433"/>
      <c r="C1166" s="433"/>
      <c r="D1166" s="433"/>
      <c r="E1166" s="434"/>
      <c r="F1166" s="435"/>
    </row>
    <row r="1167" spans="1:6" ht="20.25">
      <c r="A1167" s="429"/>
      <c r="B1167" s="433"/>
      <c r="C1167" s="433"/>
      <c r="D1167" s="433"/>
      <c r="E1167" s="434"/>
      <c r="F1167" s="435"/>
    </row>
    <row r="1168" spans="1:6" ht="20.25">
      <c r="A1168" s="429"/>
      <c r="B1168" s="433"/>
      <c r="C1168" s="433"/>
      <c r="D1168" s="433"/>
      <c r="E1168" s="434"/>
      <c r="F1168" s="435"/>
    </row>
    <row r="1169" spans="1:6" ht="20.25">
      <c r="A1169" s="429"/>
      <c r="B1169" s="433"/>
      <c r="C1169" s="433"/>
      <c r="D1169" s="433"/>
      <c r="E1169" s="434"/>
      <c r="F1169" s="435"/>
    </row>
    <row r="1170" spans="1:6" ht="20.25">
      <c r="A1170" s="429"/>
      <c r="B1170" s="433"/>
      <c r="C1170" s="433"/>
      <c r="D1170" s="433"/>
      <c r="E1170" s="434"/>
      <c r="F1170" s="435"/>
    </row>
    <row r="1171" spans="1:6" ht="20.25">
      <c r="A1171" s="429"/>
      <c r="B1171" s="433"/>
      <c r="C1171" s="433"/>
      <c r="D1171" s="433"/>
      <c r="E1171" s="434"/>
      <c r="F1171" s="435"/>
    </row>
    <row r="1172" spans="1:6" ht="20.25">
      <c r="A1172" s="429"/>
      <c r="B1172" s="433"/>
      <c r="C1172" s="433"/>
      <c r="D1172" s="433"/>
      <c r="E1172" s="434"/>
      <c r="F1172" s="435"/>
    </row>
    <row r="1173" spans="1:6" ht="20.25">
      <c r="A1173" s="429"/>
      <c r="B1173" s="433"/>
      <c r="C1173" s="433"/>
      <c r="D1173" s="433"/>
      <c r="E1173" s="434"/>
      <c r="F1173" s="435"/>
    </row>
    <row r="1174" spans="1:6" ht="20.25">
      <c r="A1174" s="429"/>
      <c r="B1174" s="433"/>
      <c r="C1174" s="433"/>
      <c r="D1174" s="433"/>
      <c r="E1174" s="434"/>
      <c r="F1174" s="435"/>
    </row>
    <row r="1175" spans="1:6" ht="20.25">
      <c r="A1175" s="429"/>
      <c r="B1175" s="433"/>
      <c r="C1175" s="433"/>
      <c r="D1175" s="433"/>
      <c r="E1175" s="434"/>
      <c r="F1175" s="435"/>
    </row>
    <row r="1176" spans="1:6" ht="20.25">
      <c r="A1176" s="429"/>
      <c r="B1176" s="433"/>
      <c r="C1176" s="433"/>
      <c r="D1176" s="433"/>
      <c r="E1176" s="434"/>
      <c r="F1176" s="435"/>
    </row>
    <row r="1177" spans="1:6" ht="20.25">
      <c r="A1177" s="429"/>
      <c r="B1177" s="433"/>
      <c r="C1177" s="433"/>
      <c r="D1177" s="433"/>
      <c r="E1177" s="434"/>
      <c r="F1177" s="435"/>
    </row>
    <row r="1178" spans="1:6" ht="20.25">
      <c r="A1178" s="429"/>
      <c r="B1178" s="433"/>
      <c r="C1178" s="433"/>
      <c r="D1178" s="433"/>
      <c r="E1178" s="434"/>
      <c r="F1178" s="435"/>
    </row>
    <row r="1179" spans="1:6" ht="20.25">
      <c r="A1179" s="429"/>
      <c r="B1179" s="433"/>
      <c r="C1179" s="433"/>
      <c r="D1179" s="433"/>
      <c r="E1179" s="434"/>
      <c r="F1179" s="435"/>
    </row>
    <row r="1180" spans="1:6" ht="20.25">
      <c r="A1180" s="429"/>
      <c r="B1180" s="433"/>
      <c r="C1180" s="433"/>
      <c r="D1180" s="433"/>
      <c r="E1180" s="434"/>
      <c r="F1180" s="435"/>
    </row>
    <row r="1181" spans="1:6" ht="20.25">
      <c r="A1181" s="429"/>
      <c r="B1181" s="433"/>
      <c r="C1181" s="433"/>
      <c r="D1181" s="433"/>
      <c r="E1181" s="434"/>
      <c r="F1181" s="435"/>
    </row>
    <row r="1182" spans="1:6" ht="20.25">
      <c r="A1182" s="429"/>
      <c r="B1182" s="433"/>
      <c r="C1182" s="433"/>
      <c r="D1182" s="433"/>
      <c r="E1182" s="434"/>
      <c r="F1182" s="435"/>
    </row>
    <row r="1183" spans="1:6" ht="20.25">
      <c r="A1183" s="429"/>
      <c r="B1183" s="433"/>
      <c r="C1183" s="433"/>
      <c r="D1183" s="433"/>
      <c r="E1183" s="434"/>
      <c r="F1183" s="435"/>
    </row>
    <row r="1184" spans="1:6" ht="20.25">
      <c r="A1184" s="429"/>
      <c r="B1184" s="433"/>
      <c r="C1184" s="433"/>
      <c r="D1184" s="433"/>
      <c r="E1184" s="434"/>
      <c r="F1184" s="435"/>
    </row>
    <row r="1185" spans="1:6" ht="20.25">
      <c r="A1185" s="429"/>
      <c r="B1185" s="433"/>
      <c r="C1185" s="433"/>
      <c r="D1185" s="433"/>
      <c r="E1185" s="434"/>
      <c r="F1185" s="435"/>
    </row>
    <row r="1186" spans="1:6" ht="20.25">
      <c r="A1186" s="429"/>
      <c r="B1186" s="433"/>
      <c r="C1186" s="433"/>
      <c r="D1186" s="433"/>
      <c r="E1186" s="434"/>
      <c r="F1186" s="435"/>
    </row>
    <row r="1187" spans="1:6" ht="20.25">
      <c r="A1187" s="429"/>
      <c r="B1187" s="433"/>
      <c r="C1187" s="433"/>
      <c r="D1187" s="433"/>
      <c r="E1187" s="434"/>
      <c r="F1187" s="435"/>
    </row>
    <row r="1188" spans="1:6" ht="20.25">
      <c r="A1188" s="429"/>
      <c r="B1188" s="433"/>
      <c r="C1188" s="433"/>
      <c r="D1188" s="433"/>
      <c r="E1188" s="434"/>
      <c r="F1188" s="435"/>
    </row>
    <row r="1189" spans="1:6" ht="20.25">
      <c r="A1189" s="429"/>
      <c r="B1189" s="433"/>
      <c r="C1189" s="433"/>
      <c r="D1189" s="433"/>
      <c r="E1189" s="434"/>
      <c r="F1189" s="435"/>
    </row>
    <row r="1190" spans="1:6" ht="20.25">
      <c r="A1190" s="429"/>
      <c r="B1190" s="433"/>
      <c r="C1190" s="433"/>
      <c r="D1190" s="433"/>
      <c r="E1190" s="434"/>
      <c r="F1190" s="435"/>
    </row>
    <row r="1191" spans="1:6" ht="20.25">
      <c r="A1191" s="429"/>
      <c r="B1191" s="433"/>
      <c r="C1191" s="433"/>
      <c r="D1191" s="433"/>
      <c r="E1191" s="434"/>
      <c r="F1191" s="435"/>
    </row>
    <row r="1192" spans="1:6" ht="20.25">
      <c r="A1192" s="429"/>
      <c r="B1192" s="433"/>
      <c r="C1192" s="433"/>
      <c r="D1192" s="433"/>
      <c r="E1192" s="434"/>
      <c r="F1192" s="435"/>
    </row>
    <row r="1193" spans="1:6" ht="20.25">
      <c r="A1193" s="429"/>
      <c r="B1193" s="433"/>
      <c r="C1193" s="433"/>
      <c r="D1193" s="433"/>
      <c r="E1193" s="434"/>
      <c r="F1193" s="435"/>
    </row>
    <row r="1194" spans="1:6" ht="20.25">
      <c r="A1194" s="429"/>
      <c r="B1194" s="433"/>
      <c r="C1194" s="433"/>
      <c r="D1194" s="433"/>
      <c r="E1194" s="434"/>
      <c r="F1194" s="435"/>
    </row>
    <row r="1195" spans="1:6" ht="20.25">
      <c r="A1195" s="429"/>
      <c r="B1195" s="433"/>
      <c r="C1195" s="433"/>
      <c r="D1195" s="433"/>
      <c r="E1195" s="434"/>
      <c r="F1195" s="435"/>
    </row>
    <row r="1196" spans="1:6" ht="20.25">
      <c r="A1196" s="429"/>
      <c r="B1196" s="433"/>
      <c r="C1196" s="433"/>
      <c r="D1196" s="433"/>
      <c r="E1196" s="434"/>
      <c r="F1196" s="435"/>
    </row>
    <row r="1197" spans="1:6" ht="20.25">
      <c r="A1197" s="429"/>
      <c r="B1197" s="433"/>
      <c r="C1197" s="433"/>
      <c r="D1197" s="433"/>
      <c r="E1197" s="434"/>
      <c r="F1197" s="435"/>
    </row>
    <row r="1198" spans="1:6" ht="20.25">
      <c r="A1198" s="429"/>
      <c r="B1198" s="433"/>
      <c r="C1198" s="433"/>
      <c r="D1198" s="433"/>
      <c r="E1198" s="434"/>
      <c r="F1198" s="435"/>
    </row>
    <row r="1199" spans="1:6" ht="20.25">
      <c r="A1199" s="429"/>
      <c r="B1199" s="433"/>
      <c r="C1199" s="433"/>
      <c r="D1199" s="433"/>
      <c r="E1199" s="434"/>
      <c r="F1199" s="435"/>
    </row>
    <row r="1200" spans="1:6" ht="20.25">
      <c r="A1200" s="429"/>
      <c r="B1200" s="433"/>
      <c r="C1200" s="433"/>
      <c r="D1200" s="433"/>
      <c r="E1200" s="434"/>
      <c r="F1200" s="435"/>
    </row>
    <row r="1201" spans="1:6" ht="20.25">
      <c r="A1201" s="429"/>
      <c r="B1201" s="433"/>
      <c r="C1201" s="433"/>
      <c r="D1201" s="433"/>
      <c r="E1201" s="434"/>
      <c r="F1201" s="435"/>
    </row>
    <row r="1202" spans="1:6" ht="20.25">
      <c r="A1202" s="429"/>
      <c r="B1202" s="433"/>
      <c r="C1202" s="433"/>
      <c r="D1202" s="433"/>
      <c r="E1202" s="434"/>
      <c r="F1202" s="435"/>
    </row>
    <row r="1203" spans="1:6" ht="20.25">
      <c r="A1203" s="429"/>
      <c r="B1203" s="433"/>
      <c r="C1203" s="433"/>
      <c r="D1203" s="433"/>
      <c r="E1203" s="434"/>
      <c r="F1203" s="435"/>
    </row>
    <row r="1204" spans="1:6" ht="20.25">
      <c r="A1204" s="429"/>
      <c r="B1204" s="433"/>
      <c r="C1204" s="433"/>
      <c r="D1204" s="433"/>
      <c r="E1204" s="434"/>
      <c r="F1204" s="435"/>
    </row>
    <row r="1205" spans="1:6" ht="20.25">
      <c r="A1205" s="429"/>
      <c r="B1205" s="433"/>
      <c r="C1205" s="433"/>
      <c r="D1205" s="433"/>
      <c r="E1205" s="434"/>
      <c r="F1205" s="435"/>
    </row>
    <row r="1206" spans="1:6" ht="20.25">
      <c r="A1206" s="429"/>
      <c r="B1206" s="433"/>
      <c r="C1206" s="433"/>
      <c r="D1206" s="433"/>
      <c r="E1206" s="434"/>
      <c r="F1206" s="435"/>
    </row>
    <row r="1207" spans="1:6" ht="20.25">
      <c r="A1207" s="429"/>
      <c r="B1207" s="433"/>
      <c r="C1207" s="433"/>
      <c r="D1207" s="433"/>
      <c r="E1207" s="434"/>
      <c r="F1207" s="435"/>
    </row>
    <row r="1208" spans="1:6" ht="20.25">
      <c r="A1208" s="429"/>
      <c r="B1208" s="433"/>
      <c r="C1208" s="433"/>
      <c r="D1208" s="433"/>
      <c r="E1208" s="434"/>
      <c r="F1208" s="435"/>
    </row>
    <row r="1209" spans="1:6" ht="20.25">
      <c r="A1209" s="429"/>
      <c r="B1209" s="433"/>
      <c r="C1209" s="433"/>
      <c r="D1209" s="433"/>
      <c r="E1209" s="434"/>
      <c r="F1209" s="435"/>
    </row>
    <row r="1210" spans="1:6" ht="20.25">
      <c r="A1210" s="429"/>
      <c r="B1210" s="433"/>
      <c r="C1210" s="433"/>
      <c r="D1210" s="433"/>
      <c r="E1210" s="434"/>
      <c r="F1210" s="435"/>
    </row>
    <row r="1211" spans="1:6" ht="20.25">
      <c r="A1211" s="429"/>
      <c r="B1211" s="433"/>
      <c r="C1211" s="433"/>
      <c r="D1211" s="433"/>
      <c r="E1211" s="434"/>
      <c r="F1211" s="435"/>
    </row>
    <row r="1212" spans="1:6" ht="20.25">
      <c r="A1212" s="429"/>
      <c r="B1212" s="433"/>
      <c r="C1212" s="433"/>
      <c r="D1212" s="433"/>
      <c r="E1212" s="434"/>
      <c r="F1212" s="435"/>
    </row>
    <row r="1213" spans="1:6" ht="20.25">
      <c r="A1213" s="429"/>
      <c r="B1213" s="433"/>
      <c r="C1213" s="433"/>
      <c r="D1213" s="433"/>
      <c r="E1213" s="434"/>
      <c r="F1213" s="435"/>
    </row>
    <row r="1214" spans="1:6" ht="20.25">
      <c r="A1214" s="429"/>
      <c r="B1214" s="433"/>
      <c r="C1214" s="433"/>
      <c r="D1214" s="433"/>
      <c r="E1214" s="434"/>
      <c r="F1214" s="435"/>
    </row>
    <row r="1215" spans="1:6" ht="20.25">
      <c r="A1215" s="429"/>
      <c r="B1215" s="433"/>
      <c r="C1215" s="433"/>
      <c r="D1215" s="433"/>
      <c r="E1215" s="434"/>
      <c r="F1215" s="435"/>
    </row>
    <row r="1216" spans="1:6" ht="20.25">
      <c r="A1216" s="429"/>
      <c r="B1216" s="433"/>
      <c r="C1216" s="433"/>
      <c r="D1216" s="433"/>
      <c r="E1216" s="434"/>
      <c r="F1216" s="435"/>
    </row>
    <row r="1217" spans="1:6" ht="20.25">
      <c r="A1217" s="429"/>
      <c r="B1217" s="433"/>
      <c r="C1217" s="433"/>
      <c r="D1217" s="433"/>
      <c r="E1217" s="434"/>
      <c r="F1217" s="435"/>
    </row>
    <row r="1218" spans="1:6" ht="20.25">
      <c r="A1218" s="429"/>
      <c r="B1218" s="433"/>
      <c r="C1218" s="433"/>
      <c r="D1218" s="433"/>
      <c r="E1218" s="434"/>
      <c r="F1218" s="435"/>
    </row>
    <row r="1219" spans="1:6" ht="20.25">
      <c r="A1219" s="429"/>
      <c r="B1219" s="433"/>
      <c r="C1219" s="433"/>
      <c r="D1219" s="433"/>
      <c r="E1219" s="434"/>
      <c r="F1219" s="435"/>
    </row>
    <row r="1220" spans="1:6" ht="20.25">
      <c r="A1220" s="429"/>
      <c r="B1220" s="433"/>
      <c r="C1220" s="433"/>
      <c r="D1220" s="433"/>
      <c r="E1220" s="434"/>
      <c r="F1220" s="435"/>
    </row>
    <row r="1221" spans="1:6" ht="20.25">
      <c r="A1221" s="429"/>
      <c r="B1221" s="433"/>
      <c r="C1221" s="433"/>
      <c r="D1221" s="433"/>
      <c r="E1221" s="434"/>
      <c r="F1221" s="435"/>
    </row>
    <row r="1222" spans="1:6" ht="20.25">
      <c r="A1222" s="429"/>
      <c r="B1222" s="433"/>
      <c r="C1222" s="433"/>
      <c r="D1222" s="433"/>
      <c r="E1222" s="434"/>
      <c r="F1222" s="435"/>
    </row>
    <row r="1223" spans="1:6" ht="20.25">
      <c r="A1223" s="429"/>
      <c r="B1223" s="433"/>
      <c r="C1223" s="433"/>
      <c r="D1223" s="433"/>
      <c r="E1223" s="434"/>
      <c r="F1223" s="435"/>
    </row>
    <row r="1224" spans="1:6" ht="20.25">
      <c r="A1224" s="429"/>
      <c r="B1224" s="433"/>
      <c r="C1224" s="433"/>
      <c r="D1224" s="433"/>
      <c r="E1224" s="434"/>
      <c r="F1224" s="435"/>
    </row>
    <row r="1225" spans="1:6" ht="20.25">
      <c r="A1225" s="429"/>
      <c r="B1225" s="433"/>
      <c r="C1225" s="433"/>
      <c r="D1225" s="433"/>
      <c r="E1225" s="434"/>
      <c r="F1225" s="435"/>
    </row>
    <row r="1226" spans="1:6" ht="20.25">
      <c r="A1226" s="429"/>
      <c r="B1226" s="433"/>
      <c r="C1226" s="433"/>
      <c r="D1226" s="433"/>
      <c r="E1226" s="434"/>
      <c r="F1226" s="435"/>
    </row>
    <row r="1227" spans="1:6" ht="20.25">
      <c r="A1227" s="429"/>
      <c r="B1227" s="433"/>
      <c r="C1227" s="433"/>
      <c r="D1227" s="433"/>
      <c r="E1227" s="434"/>
      <c r="F1227" s="435"/>
    </row>
    <row r="1228" spans="1:6" ht="20.25">
      <c r="A1228" s="429"/>
      <c r="B1228" s="433"/>
      <c r="C1228" s="433"/>
      <c r="D1228" s="433"/>
      <c r="E1228" s="434"/>
      <c r="F1228" s="435"/>
    </row>
    <row r="1229" spans="1:6" ht="20.25">
      <c r="A1229" s="429"/>
      <c r="B1229" s="433"/>
      <c r="C1229" s="433"/>
      <c r="D1229" s="433"/>
      <c r="E1229" s="434"/>
      <c r="F1229" s="435"/>
    </row>
    <row r="1230" spans="1:6" ht="20.25">
      <c r="A1230" s="429"/>
      <c r="B1230" s="433"/>
      <c r="C1230" s="433"/>
      <c r="D1230" s="433"/>
      <c r="E1230" s="434"/>
      <c r="F1230" s="435"/>
    </row>
    <row r="1231" spans="1:6" ht="20.25">
      <c r="A1231" s="429"/>
      <c r="B1231" s="433"/>
      <c r="C1231" s="433"/>
      <c r="D1231" s="433"/>
      <c r="E1231" s="434"/>
      <c r="F1231" s="435"/>
    </row>
    <row r="1232" spans="1:6" ht="20.25">
      <c r="A1232" s="429"/>
      <c r="B1232" s="433"/>
      <c r="C1232" s="433"/>
      <c r="D1232" s="433"/>
      <c r="E1232" s="434"/>
      <c r="F1232" s="435"/>
    </row>
    <row r="1233" spans="1:6" ht="20.25">
      <c r="A1233" s="429"/>
      <c r="B1233" s="433"/>
      <c r="C1233" s="433"/>
      <c r="D1233" s="433"/>
      <c r="E1233" s="434"/>
      <c r="F1233" s="435"/>
    </row>
    <row r="1234" spans="1:6" ht="20.25">
      <c r="A1234" s="429"/>
      <c r="B1234" s="433"/>
      <c r="C1234" s="433"/>
      <c r="D1234" s="433"/>
      <c r="E1234" s="434"/>
      <c r="F1234" s="435"/>
    </row>
    <row r="1235" spans="1:6" ht="20.25">
      <c r="A1235" s="429"/>
      <c r="B1235" s="433"/>
      <c r="C1235" s="433"/>
      <c r="D1235" s="433"/>
      <c r="E1235" s="434"/>
      <c r="F1235" s="435"/>
    </row>
    <row r="1236" spans="1:6" ht="20.25">
      <c r="A1236" s="429"/>
      <c r="B1236" s="433"/>
      <c r="C1236" s="433"/>
      <c r="D1236" s="433"/>
      <c r="E1236" s="434"/>
      <c r="F1236" s="435"/>
    </row>
    <row r="1237" spans="1:6" ht="20.25">
      <c r="A1237" s="429"/>
      <c r="B1237" s="433"/>
      <c r="C1237" s="433"/>
      <c r="D1237" s="433"/>
      <c r="E1237" s="434"/>
      <c r="F1237" s="435"/>
    </row>
    <row r="1238" spans="1:6" ht="20.25">
      <c r="A1238" s="429"/>
      <c r="B1238" s="433"/>
      <c r="C1238" s="433"/>
      <c r="D1238" s="433"/>
      <c r="E1238" s="434"/>
      <c r="F1238" s="435"/>
    </row>
    <row r="1239" spans="1:6" ht="20.25">
      <c r="A1239" s="429"/>
      <c r="B1239" s="433"/>
      <c r="C1239" s="433"/>
      <c r="D1239" s="433"/>
      <c r="E1239" s="434"/>
      <c r="F1239" s="435"/>
    </row>
    <row r="1240" spans="1:6" ht="20.25">
      <c r="A1240" s="429"/>
      <c r="B1240" s="433"/>
      <c r="C1240" s="433"/>
      <c r="D1240" s="433"/>
      <c r="E1240" s="434"/>
      <c r="F1240" s="435"/>
    </row>
    <row r="1241" spans="1:6" ht="20.25">
      <c r="A1241" s="429"/>
      <c r="B1241" s="433"/>
      <c r="C1241" s="433"/>
      <c r="D1241" s="433"/>
      <c r="E1241" s="434"/>
      <c r="F1241" s="435"/>
    </row>
    <row r="1242" spans="1:6" ht="20.25">
      <c r="A1242" s="429"/>
      <c r="B1242" s="433"/>
      <c r="C1242" s="433"/>
      <c r="D1242" s="433"/>
      <c r="E1242" s="434"/>
      <c r="F1242" s="435"/>
    </row>
    <row r="1243" spans="1:6" ht="20.25">
      <c r="A1243" s="429"/>
      <c r="B1243" s="433"/>
      <c r="C1243" s="433"/>
      <c r="D1243" s="433"/>
      <c r="E1243" s="434"/>
      <c r="F1243" s="435"/>
    </row>
    <row r="1244" spans="1:6" ht="20.25">
      <c r="A1244" s="429"/>
      <c r="B1244" s="433"/>
      <c r="C1244" s="433"/>
      <c r="D1244" s="433"/>
      <c r="E1244" s="434"/>
      <c r="F1244" s="435"/>
    </row>
    <row r="1245" spans="1:6" ht="20.25">
      <c r="A1245" s="429"/>
      <c r="B1245" s="433"/>
      <c r="C1245" s="433"/>
      <c r="D1245" s="433"/>
      <c r="E1245" s="434"/>
      <c r="F1245" s="435"/>
    </row>
    <row r="1246" spans="1:6" ht="20.25">
      <c r="A1246" s="429"/>
      <c r="B1246" s="433"/>
      <c r="C1246" s="433"/>
      <c r="D1246" s="433"/>
      <c r="E1246" s="434"/>
      <c r="F1246" s="435"/>
    </row>
    <row r="1247" spans="1:6" ht="20.25">
      <c r="A1247" s="429"/>
      <c r="B1247" s="433"/>
      <c r="C1247" s="433"/>
      <c r="D1247" s="433"/>
      <c r="E1247" s="434"/>
      <c r="F1247" s="435"/>
    </row>
    <row r="1248" spans="1:6" ht="20.25">
      <c r="A1248" s="429"/>
      <c r="B1248" s="433"/>
      <c r="C1248" s="433"/>
      <c r="D1248" s="433"/>
      <c r="E1248" s="434"/>
      <c r="F1248" s="435"/>
    </row>
    <row r="1249" spans="1:6" ht="20.25">
      <c r="A1249" s="429"/>
      <c r="B1249" s="433"/>
      <c r="C1249" s="433"/>
      <c r="D1249" s="433"/>
      <c r="E1249" s="434"/>
      <c r="F1249" s="435"/>
    </row>
    <row r="1250" spans="1:6" ht="20.25">
      <c r="A1250" s="429"/>
      <c r="B1250" s="433"/>
      <c r="C1250" s="433"/>
      <c r="D1250" s="433"/>
      <c r="E1250" s="434"/>
      <c r="F1250" s="435"/>
    </row>
    <row r="1251" spans="1:6" ht="20.25">
      <c r="A1251" s="429"/>
      <c r="B1251" s="433"/>
      <c r="C1251" s="433"/>
      <c r="D1251" s="433"/>
      <c r="E1251" s="434"/>
      <c r="F1251" s="435"/>
    </row>
    <row r="1252" spans="1:6" ht="20.25">
      <c r="A1252" s="429"/>
      <c r="B1252" s="433"/>
      <c r="C1252" s="433"/>
      <c r="D1252" s="433"/>
      <c r="E1252" s="434"/>
      <c r="F1252" s="435"/>
    </row>
    <row r="1253" spans="1:6" ht="20.25">
      <c r="A1253" s="429"/>
      <c r="B1253" s="433"/>
      <c r="C1253" s="433"/>
      <c r="D1253" s="433"/>
      <c r="E1253" s="434"/>
      <c r="F1253" s="435"/>
    </row>
    <row r="1254" spans="1:6" ht="20.25">
      <c r="A1254" s="429"/>
      <c r="B1254" s="433"/>
      <c r="C1254" s="433"/>
      <c r="D1254" s="433"/>
      <c r="E1254" s="434"/>
      <c r="F1254" s="435"/>
    </row>
    <row r="1255" spans="1:6" ht="20.25">
      <c r="A1255" s="429"/>
      <c r="B1255" s="433"/>
      <c r="C1255" s="433"/>
      <c r="D1255" s="433"/>
      <c r="E1255" s="434"/>
      <c r="F1255" s="435"/>
    </row>
    <row r="1256" spans="1:6" ht="20.25">
      <c r="A1256" s="429"/>
      <c r="B1256" s="433"/>
      <c r="C1256" s="433"/>
      <c r="D1256" s="433"/>
      <c r="E1256" s="434"/>
      <c r="F1256" s="435"/>
    </row>
    <row r="1257" spans="1:6" ht="20.25">
      <c r="A1257" s="429"/>
      <c r="B1257" s="433"/>
      <c r="C1257" s="433"/>
      <c r="D1257" s="433"/>
      <c r="E1257" s="434"/>
      <c r="F1257" s="435"/>
    </row>
    <row r="1258" spans="1:6" ht="20.25">
      <c r="A1258" s="429"/>
      <c r="B1258" s="433"/>
      <c r="C1258" s="433"/>
      <c r="D1258" s="433"/>
      <c r="E1258" s="434"/>
      <c r="F1258" s="435"/>
    </row>
    <row r="1259" spans="1:6" ht="20.25">
      <c r="A1259" s="429"/>
      <c r="B1259" s="433"/>
      <c r="C1259" s="433"/>
      <c r="D1259" s="433"/>
      <c r="E1259" s="434"/>
      <c r="F1259" s="435"/>
    </row>
    <row r="1260" spans="1:6" ht="20.25">
      <c r="A1260" s="429"/>
      <c r="B1260" s="433"/>
      <c r="C1260" s="433"/>
      <c r="D1260" s="433"/>
      <c r="E1260" s="434"/>
      <c r="F1260" s="435"/>
    </row>
    <row r="1261" spans="1:6" ht="20.25">
      <c r="A1261" s="429"/>
      <c r="B1261" s="433"/>
      <c r="C1261" s="433"/>
      <c r="D1261" s="433"/>
      <c r="E1261" s="434"/>
      <c r="F1261" s="435"/>
    </row>
    <row r="1262" spans="1:6" ht="20.25">
      <c r="A1262" s="429"/>
      <c r="B1262" s="433"/>
      <c r="C1262" s="433"/>
      <c r="D1262" s="433"/>
      <c r="E1262" s="434"/>
      <c r="F1262" s="435"/>
    </row>
    <row r="1263" spans="1:6" ht="20.25">
      <c r="A1263" s="429"/>
      <c r="B1263" s="433"/>
      <c r="C1263" s="433"/>
      <c r="D1263" s="433"/>
      <c r="E1263" s="434"/>
      <c r="F1263" s="435"/>
    </row>
    <row r="1264" spans="1:6" ht="20.25">
      <c r="A1264" s="429"/>
      <c r="B1264" s="433"/>
      <c r="C1264" s="433"/>
      <c r="D1264" s="433"/>
      <c r="E1264" s="434"/>
      <c r="F1264" s="435"/>
    </row>
    <row r="1265" spans="1:6" ht="20.25">
      <c r="A1265" s="429"/>
      <c r="B1265" s="433"/>
      <c r="C1265" s="433"/>
      <c r="D1265" s="433"/>
      <c r="E1265" s="434"/>
      <c r="F1265" s="435"/>
    </row>
    <row r="1266" spans="1:6" ht="20.25">
      <c r="A1266" s="429"/>
      <c r="B1266" s="433"/>
      <c r="C1266" s="433"/>
      <c r="D1266" s="433"/>
      <c r="E1266" s="434"/>
      <c r="F1266" s="435"/>
    </row>
    <row r="1267" spans="1:6" ht="20.25">
      <c r="A1267" s="429"/>
      <c r="B1267" s="433"/>
      <c r="C1267" s="433"/>
      <c r="D1267" s="433"/>
      <c r="E1267" s="434"/>
      <c r="F1267" s="435"/>
    </row>
    <row r="1268" spans="1:6" ht="20.25">
      <c r="A1268" s="429"/>
      <c r="B1268" s="433"/>
      <c r="C1268" s="433"/>
      <c r="D1268" s="433"/>
      <c r="E1268" s="434"/>
      <c r="F1268" s="435"/>
    </row>
    <row r="1269" spans="1:6" ht="20.25">
      <c r="A1269" s="429"/>
      <c r="B1269" s="433"/>
      <c r="C1269" s="433"/>
      <c r="D1269" s="433"/>
      <c r="E1269" s="434"/>
      <c r="F1269" s="435"/>
    </row>
    <row r="1270" spans="1:6" ht="20.25">
      <c r="A1270" s="429"/>
      <c r="B1270" s="433"/>
      <c r="C1270" s="433"/>
      <c r="D1270" s="433"/>
      <c r="E1270" s="434"/>
      <c r="F1270" s="435"/>
    </row>
    <row r="1271" spans="1:6" ht="20.25">
      <c r="A1271" s="429"/>
      <c r="B1271" s="433"/>
      <c r="C1271" s="433"/>
      <c r="D1271" s="433"/>
      <c r="E1271" s="434"/>
      <c r="F1271" s="435"/>
    </row>
    <row r="1272" spans="1:6" ht="20.25">
      <c r="A1272" s="429"/>
      <c r="B1272" s="433"/>
      <c r="C1272" s="433"/>
      <c r="D1272" s="433"/>
      <c r="E1272" s="434"/>
      <c r="F1272" s="435"/>
    </row>
    <row r="1273" spans="1:6" ht="20.25">
      <c r="A1273" s="429"/>
      <c r="B1273" s="433"/>
      <c r="C1273" s="433"/>
      <c r="D1273" s="433"/>
      <c r="E1273" s="434"/>
      <c r="F1273" s="435"/>
    </row>
    <row r="1274" spans="1:6" ht="20.25">
      <c r="A1274" s="429"/>
      <c r="B1274" s="433"/>
      <c r="C1274" s="433"/>
      <c r="D1274" s="433"/>
      <c r="E1274" s="434"/>
      <c r="F1274" s="435"/>
    </row>
    <row r="1275" spans="1:6" ht="20.25">
      <c r="A1275" s="429"/>
      <c r="B1275" s="433"/>
      <c r="C1275" s="433"/>
      <c r="D1275" s="433"/>
      <c r="E1275" s="434"/>
      <c r="F1275" s="435"/>
    </row>
    <row r="1276" spans="1:6" ht="20.25">
      <c r="A1276" s="429"/>
      <c r="B1276" s="433"/>
      <c r="C1276" s="433"/>
      <c r="D1276" s="433"/>
      <c r="E1276" s="434"/>
      <c r="F1276" s="435"/>
    </row>
    <row r="1277" spans="1:6" ht="20.25">
      <c r="A1277" s="429"/>
      <c r="B1277" s="433"/>
      <c r="C1277" s="433"/>
      <c r="D1277" s="433"/>
      <c r="E1277" s="434"/>
      <c r="F1277" s="435"/>
    </row>
    <row r="1278" spans="1:6" ht="20.25">
      <c r="A1278" s="429"/>
      <c r="B1278" s="433"/>
      <c r="C1278" s="433"/>
      <c r="D1278" s="433"/>
      <c r="E1278" s="434"/>
      <c r="F1278" s="435"/>
    </row>
    <row r="1279" spans="1:6" ht="20.25">
      <c r="A1279" s="429"/>
      <c r="B1279" s="433"/>
      <c r="C1279" s="433"/>
      <c r="D1279" s="433"/>
      <c r="E1279" s="434"/>
      <c r="F1279" s="435"/>
    </row>
    <row r="1280" spans="1:6" ht="20.25">
      <c r="A1280" s="429"/>
      <c r="B1280" s="433"/>
      <c r="C1280" s="433"/>
      <c r="D1280" s="433"/>
      <c r="E1280" s="434"/>
      <c r="F1280" s="435"/>
    </row>
    <row r="1281" spans="1:6" ht="20.25">
      <c r="A1281" s="429"/>
      <c r="B1281" s="433"/>
      <c r="C1281" s="433"/>
      <c r="D1281" s="433"/>
      <c r="E1281" s="434"/>
      <c r="F1281" s="435"/>
    </row>
    <row r="1282" spans="1:6" ht="20.25">
      <c r="A1282" s="429"/>
      <c r="B1282" s="433"/>
      <c r="C1282" s="433"/>
      <c r="D1282" s="433"/>
      <c r="E1282" s="434"/>
      <c r="F1282" s="435"/>
    </row>
    <row r="1283" spans="1:6" ht="20.25">
      <c r="A1283" s="429"/>
      <c r="B1283" s="433"/>
      <c r="C1283" s="433"/>
      <c r="D1283" s="433"/>
      <c r="E1283" s="434"/>
      <c r="F1283" s="435"/>
    </row>
    <row r="1284" spans="1:6" ht="20.25">
      <c r="A1284" s="429"/>
      <c r="B1284" s="433"/>
      <c r="C1284" s="433"/>
      <c r="D1284" s="433"/>
      <c r="E1284" s="434"/>
      <c r="F1284" s="435"/>
    </row>
    <row r="1285" spans="1:6" ht="20.25">
      <c r="A1285" s="429"/>
      <c r="B1285" s="433"/>
      <c r="C1285" s="433"/>
      <c r="D1285" s="433"/>
      <c r="E1285" s="434"/>
      <c r="F1285" s="435"/>
    </row>
    <row r="1286" spans="1:6" ht="20.25">
      <c r="A1286" s="429"/>
      <c r="B1286" s="433"/>
      <c r="C1286" s="433"/>
      <c r="D1286" s="433"/>
      <c r="E1286" s="434"/>
      <c r="F1286" s="435"/>
    </row>
    <row r="1287" spans="1:6" ht="20.25">
      <c r="A1287" s="429"/>
      <c r="B1287" s="433"/>
      <c r="C1287" s="433"/>
      <c r="D1287" s="433"/>
      <c r="E1287" s="434"/>
      <c r="F1287" s="435"/>
    </row>
    <row r="1288" spans="1:6" ht="20.25">
      <c r="A1288" s="429"/>
      <c r="B1288" s="433"/>
      <c r="C1288" s="433"/>
      <c r="D1288" s="433"/>
      <c r="E1288" s="434"/>
      <c r="F1288" s="435"/>
    </row>
    <row r="1289" spans="1:6" ht="20.25">
      <c r="A1289" s="429"/>
      <c r="B1289" s="433"/>
      <c r="C1289" s="433"/>
      <c r="D1289" s="433"/>
      <c r="E1289" s="434"/>
      <c r="F1289" s="435"/>
    </row>
    <row r="1290" spans="1:6" ht="20.25">
      <c r="A1290" s="429"/>
      <c r="B1290" s="433"/>
      <c r="C1290" s="433"/>
      <c r="D1290" s="433"/>
      <c r="E1290" s="434"/>
      <c r="F1290" s="435"/>
    </row>
    <row r="1291" spans="1:6" ht="20.25">
      <c r="A1291" s="429"/>
      <c r="B1291" s="433"/>
      <c r="C1291" s="433"/>
      <c r="D1291" s="433"/>
      <c r="E1291" s="434"/>
      <c r="F1291" s="435"/>
    </row>
    <row r="1292" spans="1:6" ht="20.25">
      <c r="A1292" s="429"/>
      <c r="B1292" s="433"/>
      <c r="C1292" s="433"/>
      <c r="D1292" s="433"/>
      <c r="E1292" s="434"/>
      <c r="F1292" s="435"/>
    </row>
    <row r="1293" spans="1:6" ht="20.25">
      <c r="A1293" s="429"/>
      <c r="B1293" s="433"/>
      <c r="C1293" s="433"/>
      <c r="D1293" s="433"/>
      <c r="E1293" s="434"/>
      <c r="F1293" s="435"/>
    </row>
    <row r="1294" spans="1:6" ht="20.25">
      <c r="A1294" s="429"/>
      <c r="B1294" s="433"/>
      <c r="C1294" s="433"/>
      <c r="D1294" s="433"/>
      <c r="E1294" s="434"/>
      <c r="F1294" s="435"/>
    </row>
    <row r="1295" spans="1:6" ht="20.25">
      <c r="A1295" s="429"/>
      <c r="B1295" s="433"/>
      <c r="C1295" s="433"/>
      <c r="D1295" s="433"/>
      <c r="E1295" s="434"/>
      <c r="F1295" s="435"/>
    </row>
    <row r="1296" spans="1:6" ht="20.25">
      <c r="A1296" s="429"/>
      <c r="B1296" s="433"/>
      <c r="C1296" s="433"/>
      <c r="D1296" s="433"/>
      <c r="E1296" s="434"/>
      <c r="F1296" s="435"/>
    </row>
    <row r="1297" spans="1:6" ht="20.25">
      <c r="A1297" s="429"/>
      <c r="B1297" s="433"/>
      <c r="C1297" s="433"/>
      <c r="D1297" s="433"/>
      <c r="E1297" s="434"/>
      <c r="F1297" s="435"/>
    </row>
    <row r="1298" spans="1:6" ht="20.25">
      <c r="A1298" s="429"/>
      <c r="B1298" s="433"/>
      <c r="C1298" s="433"/>
      <c r="D1298" s="433"/>
      <c r="E1298" s="434"/>
      <c r="F1298" s="435"/>
    </row>
    <row r="1299" spans="1:6" ht="20.25">
      <c r="A1299" s="429"/>
      <c r="B1299" s="433"/>
      <c r="C1299" s="433"/>
      <c r="D1299" s="433"/>
      <c r="E1299" s="434"/>
      <c r="F1299" s="435"/>
    </row>
    <row r="1300" spans="1:6" ht="20.25">
      <c r="A1300" s="429"/>
      <c r="B1300" s="433"/>
      <c r="C1300" s="433"/>
      <c r="D1300" s="433"/>
      <c r="E1300" s="434"/>
      <c r="F1300" s="435"/>
    </row>
    <row r="1301" spans="1:6" ht="20.25">
      <c r="A1301" s="429"/>
      <c r="B1301" s="433"/>
      <c r="C1301" s="433"/>
      <c r="D1301" s="433"/>
      <c r="E1301" s="434"/>
      <c r="F1301" s="435"/>
    </row>
    <row r="1302" spans="1:6" ht="20.25">
      <c r="A1302" s="429"/>
      <c r="B1302" s="433"/>
      <c r="C1302" s="433"/>
      <c r="D1302" s="433"/>
      <c r="E1302" s="434"/>
      <c r="F1302" s="435"/>
    </row>
    <row r="1303" spans="1:6" ht="20.25">
      <c r="A1303" s="429"/>
      <c r="B1303" s="433"/>
      <c r="C1303" s="433"/>
      <c r="D1303" s="433"/>
      <c r="E1303" s="434"/>
      <c r="F1303" s="435"/>
    </row>
    <row r="1304" spans="1:6" ht="20.25">
      <c r="A1304" s="429"/>
      <c r="B1304" s="433"/>
      <c r="C1304" s="433"/>
      <c r="D1304" s="433"/>
      <c r="E1304" s="434"/>
      <c r="F1304" s="435"/>
    </row>
    <row r="1305" spans="1:6" ht="20.25">
      <c r="A1305" s="429"/>
      <c r="B1305" s="433"/>
      <c r="C1305" s="433"/>
      <c r="D1305" s="433"/>
      <c r="E1305" s="434"/>
      <c r="F1305" s="435"/>
    </row>
    <row r="1306" spans="1:6" ht="20.25">
      <c r="A1306" s="429"/>
      <c r="B1306" s="433"/>
      <c r="C1306" s="433"/>
      <c r="D1306" s="433"/>
      <c r="E1306" s="434"/>
      <c r="F1306" s="435"/>
    </row>
    <row r="1307" spans="1:6" ht="20.25">
      <c r="A1307" s="429"/>
      <c r="B1307" s="433"/>
      <c r="C1307" s="433"/>
      <c r="D1307" s="433"/>
      <c r="E1307" s="434"/>
      <c r="F1307" s="435"/>
    </row>
    <row r="1308" spans="1:6" ht="20.25">
      <c r="A1308" s="429"/>
      <c r="B1308" s="433"/>
      <c r="C1308" s="433"/>
      <c r="D1308" s="433"/>
      <c r="E1308" s="434"/>
      <c r="F1308" s="435"/>
    </row>
    <row r="1309" spans="1:6" ht="20.25">
      <c r="A1309" s="429"/>
      <c r="B1309" s="433"/>
      <c r="C1309" s="433"/>
      <c r="D1309" s="433"/>
      <c r="E1309" s="434"/>
      <c r="F1309" s="435"/>
    </row>
    <row r="1310" spans="1:6" ht="20.25">
      <c r="A1310" s="429"/>
      <c r="B1310" s="433"/>
      <c r="C1310" s="433"/>
      <c r="D1310" s="433"/>
      <c r="E1310" s="434"/>
      <c r="F1310" s="435"/>
    </row>
    <row r="1311" spans="1:6" ht="20.25">
      <c r="A1311" s="429"/>
      <c r="B1311" s="433"/>
      <c r="C1311" s="433"/>
      <c r="D1311" s="433"/>
      <c r="E1311" s="434"/>
      <c r="F1311" s="435"/>
    </row>
    <row r="1312" spans="1:6" ht="20.25">
      <c r="A1312" s="429"/>
      <c r="B1312" s="433"/>
      <c r="C1312" s="433"/>
      <c r="D1312" s="433"/>
      <c r="E1312" s="434"/>
      <c r="F1312" s="435"/>
    </row>
    <row r="1313" spans="1:6" ht="20.25">
      <c r="A1313" s="429"/>
      <c r="B1313" s="433"/>
      <c r="C1313" s="433"/>
      <c r="D1313" s="433"/>
      <c r="E1313" s="434"/>
      <c r="F1313" s="435"/>
    </row>
    <row r="1314" spans="1:6" ht="20.25">
      <c r="A1314" s="429"/>
      <c r="B1314" s="433"/>
      <c r="C1314" s="433"/>
      <c r="D1314" s="433"/>
      <c r="E1314" s="434"/>
      <c r="F1314" s="435"/>
    </row>
    <row r="1315" spans="1:6" ht="20.25">
      <c r="A1315" s="429"/>
      <c r="B1315" s="433"/>
      <c r="C1315" s="433"/>
      <c r="D1315" s="433"/>
      <c r="E1315" s="434"/>
      <c r="F1315" s="435"/>
    </row>
    <row r="1316" spans="1:6" ht="20.25">
      <c r="A1316" s="429"/>
      <c r="B1316" s="433"/>
      <c r="C1316" s="433"/>
      <c r="D1316" s="433"/>
      <c r="E1316" s="434"/>
      <c r="F1316" s="435"/>
    </row>
    <row r="1317" spans="1:6" ht="20.25">
      <c r="A1317" s="429"/>
      <c r="B1317" s="433"/>
      <c r="C1317" s="433"/>
      <c r="D1317" s="433"/>
      <c r="E1317" s="434"/>
      <c r="F1317" s="435"/>
    </row>
    <row r="1318" spans="1:6" ht="20.25">
      <c r="A1318" s="429"/>
      <c r="B1318" s="433"/>
      <c r="C1318" s="433"/>
      <c r="D1318" s="433"/>
      <c r="E1318" s="434"/>
      <c r="F1318" s="435"/>
    </row>
    <row r="1319" spans="1:6" ht="20.25">
      <c r="A1319" s="429"/>
      <c r="B1319" s="433"/>
      <c r="C1319" s="433"/>
      <c r="D1319" s="433"/>
      <c r="E1319" s="434"/>
      <c r="F1319" s="435"/>
    </row>
    <row r="1320" spans="1:6" ht="20.25">
      <c r="A1320" s="429"/>
      <c r="B1320" s="433"/>
      <c r="C1320" s="433"/>
      <c r="D1320" s="433"/>
      <c r="E1320" s="434"/>
      <c r="F1320" s="435"/>
    </row>
    <row r="1321" spans="1:6" ht="20.25">
      <c r="A1321" s="429"/>
      <c r="B1321" s="433"/>
      <c r="C1321" s="433"/>
      <c r="D1321" s="433"/>
      <c r="E1321" s="434"/>
      <c r="F1321" s="435"/>
    </row>
    <row r="1322" spans="1:6" ht="20.25">
      <c r="A1322" s="429"/>
      <c r="B1322" s="433"/>
      <c r="C1322" s="433"/>
      <c r="D1322" s="433"/>
      <c r="E1322" s="434"/>
      <c r="F1322" s="435"/>
    </row>
    <row r="1323" spans="1:6" ht="20.25">
      <c r="A1323" s="429"/>
      <c r="B1323" s="433"/>
      <c r="C1323" s="433"/>
      <c r="D1323" s="433"/>
      <c r="E1323" s="434"/>
      <c r="F1323" s="435"/>
    </row>
    <row r="1324" spans="1:6" ht="20.25">
      <c r="A1324" s="429"/>
      <c r="B1324" s="433"/>
      <c r="C1324" s="433"/>
      <c r="D1324" s="433"/>
      <c r="E1324" s="434"/>
      <c r="F1324" s="435"/>
    </row>
    <row r="1325" spans="1:6" ht="20.25">
      <c r="A1325" s="429"/>
      <c r="B1325" s="433"/>
      <c r="C1325" s="433"/>
      <c r="D1325" s="433"/>
      <c r="E1325" s="434"/>
      <c r="F1325" s="435"/>
    </row>
    <row r="1326" spans="1:6" ht="20.25">
      <c r="A1326" s="429"/>
      <c r="B1326" s="433"/>
      <c r="C1326" s="433"/>
      <c r="D1326" s="433"/>
      <c r="E1326" s="434"/>
      <c r="F1326" s="435"/>
    </row>
    <row r="1327" spans="1:6" ht="20.25">
      <c r="A1327" s="429"/>
      <c r="B1327" s="433"/>
      <c r="C1327" s="433"/>
      <c r="D1327" s="433"/>
      <c r="E1327" s="434"/>
      <c r="F1327" s="435"/>
    </row>
    <row r="1328" spans="1:6" ht="20.25">
      <c r="A1328" s="429"/>
      <c r="B1328" s="433"/>
      <c r="C1328" s="433"/>
      <c r="D1328" s="433"/>
      <c r="E1328" s="434"/>
      <c r="F1328" s="435"/>
    </row>
    <row r="1329" spans="1:6" ht="20.25">
      <c r="A1329" s="429"/>
      <c r="B1329" s="433"/>
      <c r="C1329" s="433"/>
      <c r="D1329" s="433"/>
      <c r="E1329" s="434"/>
      <c r="F1329" s="435"/>
    </row>
    <row r="1330" spans="1:6" ht="20.25">
      <c r="A1330" s="429"/>
      <c r="B1330" s="433"/>
      <c r="C1330" s="433"/>
      <c r="D1330" s="433"/>
      <c r="E1330" s="434"/>
      <c r="F1330" s="435"/>
    </row>
    <row r="1331" spans="1:6" ht="20.25">
      <c r="A1331" s="429"/>
      <c r="B1331" s="433"/>
      <c r="C1331" s="433"/>
      <c r="D1331" s="433"/>
      <c r="E1331" s="434"/>
      <c r="F1331" s="435"/>
    </row>
    <row r="1332" spans="1:6" ht="20.25">
      <c r="A1332" s="429"/>
      <c r="B1332" s="433"/>
      <c r="C1332" s="433"/>
      <c r="D1332" s="433"/>
      <c r="E1332" s="434"/>
      <c r="F1332" s="435"/>
    </row>
    <row r="1333" spans="1:6" ht="20.25">
      <c r="A1333" s="429"/>
      <c r="B1333" s="433"/>
      <c r="C1333" s="433"/>
      <c r="D1333" s="433"/>
      <c r="E1333" s="434"/>
      <c r="F1333" s="435"/>
    </row>
    <row r="1334" spans="1:6" ht="20.25">
      <c r="A1334" s="429"/>
      <c r="B1334" s="433"/>
      <c r="C1334" s="433"/>
      <c r="D1334" s="433"/>
      <c r="E1334" s="434"/>
      <c r="F1334" s="435"/>
    </row>
    <row r="1335" spans="1:6" ht="20.25">
      <c r="A1335" s="429"/>
      <c r="B1335" s="433"/>
      <c r="C1335" s="433"/>
      <c r="D1335" s="433"/>
      <c r="E1335" s="434"/>
      <c r="F1335" s="435"/>
    </row>
    <row r="1336" spans="1:6" ht="20.25">
      <c r="A1336" s="429"/>
      <c r="B1336" s="433"/>
      <c r="C1336" s="433"/>
      <c r="D1336" s="433"/>
      <c r="E1336" s="434"/>
      <c r="F1336" s="435"/>
    </row>
    <row r="1337" spans="1:6" ht="20.25">
      <c r="A1337" s="429"/>
      <c r="B1337" s="433"/>
      <c r="C1337" s="433"/>
      <c r="D1337" s="433"/>
      <c r="E1337" s="434"/>
      <c r="F1337" s="435"/>
    </row>
    <row r="1338" spans="1:6" ht="20.25">
      <c r="A1338" s="429"/>
      <c r="B1338" s="433"/>
      <c r="C1338" s="433"/>
      <c r="D1338" s="433"/>
      <c r="E1338" s="434"/>
      <c r="F1338" s="435"/>
    </row>
    <row r="1339" spans="1:6" ht="20.25">
      <c r="A1339" s="429"/>
      <c r="B1339" s="433"/>
      <c r="C1339" s="433"/>
      <c r="D1339" s="433"/>
      <c r="E1339" s="434"/>
      <c r="F1339" s="435"/>
    </row>
    <row r="1340" spans="1:6" ht="20.25">
      <c r="A1340" s="429"/>
      <c r="B1340" s="433"/>
      <c r="C1340" s="433"/>
      <c r="D1340" s="433"/>
      <c r="E1340" s="434"/>
      <c r="F1340" s="435"/>
    </row>
    <row r="1341" spans="1:6" ht="20.25">
      <c r="A1341" s="429"/>
      <c r="B1341" s="433"/>
      <c r="C1341" s="433"/>
      <c r="D1341" s="433"/>
      <c r="E1341" s="434"/>
      <c r="F1341" s="435"/>
    </row>
    <row r="1342" spans="1:6" ht="20.25">
      <c r="A1342" s="429"/>
      <c r="B1342" s="433"/>
      <c r="C1342" s="433"/>
      <c r="D1342" s="433"/>
      <c r="E1342" s="434"/>
      <c r="F1342" s="435"/>
    </row>
    <row r="1343" spans="1:6" ht="20.25">
      <c r="A1343" s="429"/>
      <c r="B1343" s="433"/>
      <c r="C1343" s="433"/>
      <c r="D1343" s="433"/>
      <c r="E1343" s="434"/>
      <c r="F1343" s="435"/>
    </row>
    <row r="1344" spans="1:6" ht="20.25">
      <c r="A1344" s="429"/>
      <c r="B1344" s="433"/>
      <c r="C1344" s="433"/>
      <c r="D1344" s="433"/>
      <c r="E1344" s="434"/>
      <c r="F1344" s="435"/>
    </row>
    <row r="1345" spans="1:6" ht="20.25">
      <c r="A1345" s="429"/>
      <c r="B1345" s="433"/>
      <c r="C1345" s="433"/>
      <c r="D1345" s="433"/>
      <c r="E1345" s="434"/>
      <c r="F1345" s="435"/>
    </row>
    <row r="1346" spans="1:6" ht="20.25">
      <c r="A1346" s="429"/>
      <c r="B1346" s="433"/>
      <c r="C1346" s="433"/>
      <c r="D1346" s="433"/>
      <c r="E1346" s="434"/>
      <c r="F1346" s="435"/>
    </row>
    <row r="1347" spans="1:6" ht="20.25">
      <c r="A1347" s="429"/>
      <c r="B1347" s="433"/>
      <c r="C1347" s="433"/>
      <c r="D1347" s="433"/>
      <c r="E1347" s="434"/>
      <c r="F1347" s="435"/>
    </row>
    <row r="1348" spans="1:6" ht="20.25">
      <c r="A1348" s="429"/>
      <c r="B1348" s="433"/>
      <c r="C1348" s="433"/>
      <c r="D1348" s="433"/>
      <c r="E1348" s="434"/>
      <c r="F1348" s="435"/>
    </row>
    <row r="1349" spans="1:6" ht="20.25">
      <c r="A1349" s="429"/>
      <c r="B1349" s="433"/>
      <c r="C1349" s="433"/>
      <c r="D1349" s="433"/>
      <c r="E1349" s="434"/>
      <c r="F1349" s="435"/>
    </row>
    <row r="1350" spans="1:6" ht="20.25">
      <c r="A1350" s="429"/>
      <c r="B1350" s="433"/>
      <c r="C1350" s="433"/>
      <c r="D1350" s="433"/>
      <c r="E1350" s="434"/>
      <c r="F1350" s="435"/>
    </row>
    <row r="1351" spans="1:6" ht="20.25">
      <c r="A1351" s="429"/>
      <c r="B1351" s="433"/>
      <c r="C1351" s="433"/>
      <c r="D1351" s="433"/>
      <c r="E1351" s="434"/>
      <c r="F1351" s="435"/>
    </row>
    <row r="1352" spans="1:6" ht="20.25">
      <c r="A1352" s="429"/>
      <c r="B1352" s="433"/>
      <c r="C1352" s="433"/>
      <c r="D1352" s="433"/>
      <c r="E1352" s="434"/>
      <c r="F1352" s="435"/>
    </row>
    <row r="1353" spans="1:6" ht="20.25">
      <c r="A1353" s="429"/>
      <c r="B1353" s="433"/>
      <c r="C1353" s="433"/>
      <c r="D1353" s="433"/>
      <c r="E1353" s="434"/>
      <c r="F1353" s="435"/>
    </row>
    <row r="1354" spans="1:6" ht="20.25">
      <c r="A1354" s="429"/>
      <c r="B1354" s="433"/>
      <c r="C1354" s="433"/>
      <c r="D1354" s="433"/>
      <c r="E1354" s="434"/>
      <c r="F1354" s="435"/>
    </row>
    <row r="1355" spans="1:6" ht="20.25">
      <c r="A1355" s="429"/>
      <c r="B1355" s="433"/>
      <c r="C1355" s="433"/>
      <c r="D1355" s="433"/>
      <c r="E1355" s="434"/>
      <c r="F1355" s="435"/>
    </row>
    <row r="1356" spans="1:6" ht="20.25">
      <c r="A1356" s="429"/>
      <c r="B1356" s="433"/>
      <c r="C1356" s="433"/>
      <c r="D1356" s="433"/>
      <c r="E1356" s="434"/>
      <c r="F1356" s="435"/>
    </row>
    <row r="1357" spans="1:6" ht="20.25">
      <c r="A1357" s="429"/>
      <c r="B1357" s="433"/>
      <c r="C1357" s="433"/>
      <c r="D1357" s="433"/>
      <c r="E1357" s="434"/>
      <c r="F1357" s="435"/>
    </row>
    <row r="1358" spans="1:6" ht="20.25">
      <c r="A1358" s="429"/>
      <c r="B1358" s="433"/>
      <c r="C1358" s="433"/>
      <c r="D1358" s="433"/>
      <c r="E1358" s="434"/>
      <c r="F1358" s="435"/>
    </row>
    <row r="1359" spans="1:6" ht="20.25">
      <c r="A1359" s="429"/>
      <c r="B1359" s="433"/>
      <c r="C1359" s="433"/>
      <c r="D1359" s="433"/>
      <c r="E1359" s="434"/>
      <c r="F1359" s="435"/>
    </row>
    <row r="1360" spans="1:6" ht="20.25">
      <c r="A1360" s="429"/>
      <c r="B1360" s="433"/>
      <c r="C1360" s="433"/>
      <c r="D1360" s="433"/>
      <c r="E1360" s="434"/>
      <c r="F1360" s="435"/>
    </row>
    <row r="1361" spans="1:6" ht="20.25">
      <c r="A1361" s="429"/>
      <c r="B1361" s="433"/>
      <c r="C1361" s="433"/>
      <c r="D1361" s="433"/>
      <c r="E1361" s="434"/>
      <c r="F1361" s="435"/>
    </row>
    <row r="1362" spans="1:6" ht="20.25">
      <c r="A1362" s="429"/>
      <c r="B1362" s="433"/>
      <c r="C1362" s="433"/>
      <c r="D1362" s="433"/>
      <c r="E1362" s="434"/>
      <c r="F1362" s="435"/>
    </row>
    <row r="1363" spans="1:6" ht="20.25">
      <c r="A1363" s="429"/>
      <c r="B1363" s="433"/>
      <c r="C1363" s="433"/>
      <c r="D1363" s="433"/>
      <c r="E1363" s="434"/>
      <c r="F1363" s="435"/>
    </row>
    <row r="1364" spans="1:6" ht="20.25">
      <c r="A1364" s="429"/>
      <c r="B1364" s="433"/>
      <c r="C1364" s="433"/>
      <c r="D1364" s="433"/>
      <c r="E1364" s="434"/>
      <c r="F1364" s="435"/>
    </row>
    <row r="1365" spans="1:6" ht="20.25">
      <c r="A1365" s="429"/>
      <c r="B1365" s="433"/>
      <c r="C1365" s="433"/>
      <c r="D1365" s="433"/>
      <c r="E1365" s="434"/>
      <c r="F1365" s="435"/>
    </row>
    <row r="1366" spans="1:6" ht="20.25">
      <c r="A1366" s="429"/>
      <c r="B1366" s="433"/>
      <c r="C1366" s="433"/>
      <c r="D1366" s="433"/>
      <c r="E1366" s="434"/>
      <c r="F1366" s="435"/>
    </row>
    <row r="1367" spans="1:6" ht="20.25">
      <c r="A1367" s="429"/>
      <c r="B1367" s="433"/>
      <c r="C1367" s="433"/>
      <c r="D1367" s="433"/>
      <c r="E1367" s="434"/>
      <c r="F1367" s="435"/>
    </row>
    <row r="1368" spans="1:6" ht="20.25">
      <c r="A1368" s="429"/>
      <c r="B1368" s="433"/>
      <c r="C1368" s="433"/>
      <c r="D1368" s="433"/>
      <c r="E1368" s="434"/>
      <c r="F1368" s="435"/>
    </row>
    <row r="1369" spans="1:6" ht="20.25">
      <c r="A1369" s="429"/>
      <c r="B1369" s="433"/>
      <c r="C1369" s="433"/>
      <c r="D1369" s="433"/>
      <c r="E1369" s="434"/>
      <c r="F1369" s="435"/>
    </row>
    <row r="1370" spans="1:6" ht="20.25">
      <c r="A1370" s="429"/>
      <c r="B1370" s="433"/>
      <c r="C1370" s="433"/>
      <c r="D1370" s="433"/>
      <c r="E1370" s="434"/>
      <c r="F1370" s="435"/>
    </row>
    <row r="1371" spans="1:6" ht="20.25">
      <c r="A1371" s="429"/>
      <c r="B1371" s="433"/>
      <c r="C1371" s="433"/>
      <c r="D1371" s="433"/>
      <c r="E1371" s="434"/>
      <c r="F1371" s="435"/>
    </row>
    <row r="1372" spans="1:6" ht="20.25">
      <c r="A1372" s="429"/>
      <c r="B1372" s="433"/>
      <c r="C1372" s="433"/>
      <c r="D1372" s="433"/>
      <c r="E1372" s="434"/>
      <c r="F1372" s="435"/>
    </row>
    <row r="1373" spans="1:6" ht="20.25">
      <c r="A1373" s="429"/>
      <c r="B1373" s="433"/>
      <c r="C1373" s="433"/>
      <c r="D1373" s="433"/>
      <c r="E1373" s="434"/>
      <c r="F1373" s="435"/>
    </row>
    <row r="1374" spans="1:6" ht="20.25">
      <c r="A1374" s="429"/>
      <c r="B1374" s="433"/>
      <c r="C1374" s="433"/>
      <c r="D1374" s="433"/>
      <c r="E1374" s="434"/>
      <c r="F1374" s="435"/>
    </row>
    <row r="1375" spans="1:6" ht="20.25">
      <c r="A1375" s="429"/>
      <c r="B1375" s="433"/>
      <c r="C1375" s="433"/>
      <c r="D1375" s="433"/>
      <c r="E1375" s="434"/>
      <c r="F1375" s="435"/>
    </row>
    <row r="1376" spans="1:6" ht="20.25">
      <c r="A1376" s="429"/>
      <c r="B1376" s="433"/>
      <c r="C1376" s="433"/>
      <c r="D1376" s="433"/>
      <c r="E1376" s="434"/>
      <c r="F1376" s="435"/>
    </row>
    <row r="1377" spans="1:6" ht="20.25">
      <c r="A1377" s="429"/>
      <c r="B1377" s="433"/>
      <c r="C1377" s="433"/>
      <c r="D1377" s="433"/>
      <c r="E1377" s="434"/>
      <c r="F1377" s="435"/>
    </row>
    <row r="1378" spans="1:6" ht="20.25">
      <c r="A1378" s="429"/>
      <c r="B1378" s="433"/>
      <c r="C1378" s="433"/>
      <c r="D1378" s="433"/>
      <c r="E1378" s="434"/>
      <c r="F1378" s="435"/>
    </row>
    <row r="1379" spans="1:6" ht="20.25">
      <c r="A1379" s="429"/>
      <c r="B1379" s="433"/>
      <c r="C1379" s="433"/>
      <c r="D1379" s="433"/>
      <c r="E1379" s="434"/>
      <c r="F1379" s="435"/>
    </row>
    <row r="1380" spans="1:6" ht="20.25">
      <c r="A1380" s="429"/>
      <c r="B1380" s="433"/>
      <c r="C1380" s="433"/>
      <c r="D1380" s="433"/>
      <c r="E1380" s="434"/>
      <c r="F1380" s="435"/>
    </row>
    <row r="1381" spans="1:6" ht="20.25">
      <c r="A1381" s="429"/>
      <c r="B1381" s="433"/>
      <c r="C1381" s="433"/>
      <c r="D1381" s="433"/>
      <c r="E1381" s="434"/>
      <c r="F1381" s="435"/>
    </row>
    <row r="1382" spans="1:6" ht="20.25">
      <c r="A1382" s="429"/>
      <c r="B1382" s="433"/>
      <c r="C1382" s="433"/>
      <c r="D1382" s="433"/>
      <c r="E1382" s="434"/>
      <c r="F1382" s="435"/>
    </row>
    <row r="1383" spans="1:6" ht="20.25">
      <c r="A1383" s="429"/>
      <c r="B1383" s="433"/>
      <c r="C1383" s="433"/>
      <c r="D1383" s="433"/>
      <c r="E1383" s="434"/>
      <c r="F1383" s="435"/>
    </row>
    <row r="1384" spans="1:6" ht="20.25">
      <c r="A1384" s="429"/>
      <c r="B1384" s="433"/>
      <c r="C1384" s="433"/>
      <c r="D1384" s="433"/>
      <c r="E1384" s="434"/>
      <c r="F1384" s="435"/>
    </row>
    <row r="1385" spans="1:6" ht="20.25">
      <c r="A1385" s="429"/>
      <c r="B1385" s="433"/>
      <c r="C1385" s="433"/>
      <c r="D1385" s="433"/>
      <c r="E1385" s="434"/>
      <c r="F1385" s="435"/>
    </row>
    <row r="1386" spans="1:6" ht="20.25">
      <c r="A1386" s="429"/>
      <c r="B1386" s="433"/>
      <c r="C1386" s="433"/>
      <c r="D1386" s="433"/>
      <c r="E1386" s="434"/>
      <c r="F1386" s="435"/>
    </row>
    <row r="1387" spans="1:6" ht="20.25">
      <c r="A1387" s="429"/>
      <c r="B1387" s="433"/>
      <c r="C1387" s="433"/>
      <c r="D1387" s="433"/>
      <c r="E1387" s="434"/>
      <c r="F1387" s="435"/>
    </row>
    <row r="1388" spans="1:6" ht="20.25">
      <c r="A1388" s="429"/>
      <c r="B1388" s="433"/>
      <c r="C1388" s="433"/>
      <c r="D1388" s="433"/>
      <c r="E1388" s="434"/>
      <c r="F1388" s="435"/>
    </row>
    <row r="1389" spans="1:6" ht="20.25">
      <c r="A1389" s="429"/>
      <c r="B1389" s="433"/>
      <c r="C1389" s="433"/>
      <c r="D1389" s="433"/>
      <c r="E1389" s="434"/>
      <c r="F1389" s="435"/>
    </row>
    <row r="1390" spans="1:6" ht="20.25">
      <c r="A1390" s="429"/>
      <c r="B1390" s="433"/>
      <c r="C1390" s="433"/>
      <c r="D1390" s="433"/>
      <c r="E1390" s="434"/>
      <c r="F1390" s="435"/>
    </row>
    <row r="1391" spans="1:6" ht="20.25">
      <c r="A1391" s="429"/>
      <c r="B1391" s="433"/>
      <c r="C1391" s="433"/>
      <c r="D1391" s="433"/>
      <c r="E1391" s="434"/>
      <c r="F1391" s="435"/>
    </row>
    <row r="1392" spans="1:6" ht="20.25">
      <c r="A1392" s="429"/>
      <c r="B1392" s="433"/>
      <c r="C1392" s="433"/>
      <c r="D1392" s="433"/>
      <c r="E1392" s="434"/>
      <c r="F1392" s="435"/>
    </row>
    <row r="1393" spans="1:6" ht="20.25">
      <c r="A1393" s="429"/>
      <c r="B1393" s="433"/>
      <c r="C1393" s="433"/>
      <c r="D1393" s="433"/>
      <c r="E1393" s="434"/>
      <c r="F1393" s="435"/>
    </row>
    <row r="1394" spans="1:6" ht="20.25">
      <c r="A1394" s="429"/>
      <c r="B1394" s="433"/>
      <c r="C1394" s="433"/>
      <c r="D1394" s="433"/>
      <c r="E1394" s="434"/>
      <c r="F1394" s="435"/>
    </row>
    <row r="1395" spans="1:6" ht="20.25">
      <c r="A1395" s="429"/>
      <c r="B1395" s="433"/>
      <c r="C1395" s="433"/>
      <c r="D1395" s="433"/>
      <c r="E1395" s="434"/>
      <c r="F1395" s="435"/>
    </row>
    <row r="1396" spans="1:6" ht="20.25">
      <c r="A1396" s="429"/>
      <c r="B1396" s="433"/>
      <c r="C1396" s="433"/>
      <c r="D1396" s="433"/>
      <c r="E1396" s="434"/>
      <c r="F1396" s="435"/>
    </row>
    <row r="1397" spans="1:6" ht="20.25">
      <c r="A1397" s="429"/>
      <c r="B1397" s="433"/>
      <c r="C1397" s="433"/>
      <c r="D1397" s="433"/>
      <c r="E1397" s="434"/>
      <c r="F1397" s="435"/>
    </row>
    <row r="1398" spans="1:6" ht="20.25">
      <c r="A1398" s="429"/>
      <c r="B1398" s="433"/>
      <c r="C1398" s="433"/>
      <c r="D1398" s="433"/>
      <c r="E1398" s="434"/>
      <c r="F1398" s="435"/>
    </row>
    <row r="1399" spans="1:6" ht="20.25">
      <c r="A1399" s="429"/>
      <c r="B1399" s="433"/>
      <c r="C1399" s="433"/>
      <c r="D1399" s="433"/>
      <c r="E1399" s="434"/>
      <c r="F1399" s="435"/>
    </row>
    <row r="1400" spans="1:6" ht="20.25">
      <c r="A1400" s="429"/>
      <c r="B1400" s="433"/>
      <c r="C1400" s="433"/>
      <c r="D1400" s="433"/>
      <c r="E1400" s="434"/>
      <c r="F1400" s="435"/>
    </row>
    <row r="1401" spans="1:6" ht="20.25">
      <c r="A1401" s="429"/>
      <c r="B1401" s="433"/>
      <c r="C1401" s="433"/>
      <c r="D1401" s="433"/>
      <c r="E1401" s="434"/>
      <c r="F1401" s="435"/>
    </row>
    <row r="1402" spans="1:6" ht="20.25">
      <c r="A1402" s="429"/>
      <c r="B1402" s="433"/>
      <c r="C1402" s="433"/>
      <c r="D1402" s="433"/>
      <c r="E1402" s="434"/>
      <c r="F1402" s="435"/>
    </row>
    <row r="1403" spans="1:6" ht="20.25">
      <c r="A1403" s="429"/>
      <c r="B1403" s="433"/>
      <c r="C1403" s="433"/>
      <c r="D1403" s="433"/>
      <c r="E1403" s="434"/>
      <c r="F1403" s="435"/>
    </row>
    <row r="1404" spans="1:6" ht="20.25">
      <c r="A1404" s="429"/>
      <c r="B1404" s="433"/>
      <c r="C1404" s="433"/>
      <c r="D1404" s="433"/>
      <c r="E1404" s="434"/>
      <c r="F1404" s="435"/>
    </row>
    <row r="1405" spans="1:6" ht="20.25">
      <c r="A1405" s="429"/>
      <c r="B1405" s="433"/>
      <c r="C1405" s="433"/>
      <c r="D1405" s="433"/>
      <c r="E1405" s="434"/>
      <c r="F1405" s="435"/>
    </row>
    <row r="1406" spans="1:6" ht="20.25">
      <c r="A1406" s="429"/>
      <c r="B1406" s="433"/>
      <c r="C1406" s="433"/>
      <c r="D1406" s="433"/>
      <c r="E1406" s="434"/>
      <c r="F1406" s="435"/>
    </row>
    <row r="1407" spans="1:6" ht="20.25">
      <c r="A1407" s="429"/>
      <c r="B1407" s="433"/>
      <c r="C1407" s="433"/>
      <c r="D1407" s="433"/>
      <c r="E1407" s="434"/>
      <c r="F1407" s="435"/>
    </row>
    <row r="1408" spans="1:6" ht="20.25">
      <c r="A1408" s="429"/>
      <c r="B1408" s="433"/>
      <c r="C1408" s="433"/>
      <c r="D1408" s="433"/>
      <c r="E1408" s="434"/>
      <c r="F1408" s="435"/>
    </row>
    <row r="1409" spans="1:6" ht="20.25">
      <c r="A1409" s="429"/>
      <c r="B1409" s="433"/>
      <c r="C1409" s="433"/>
      <c r="D1409" s="433"/>
      <c r="E1409" s="434"/>
      <c r="F1409" s="435"/>
    </row>
    <row r="1410" spans="1:6" ht="20.25">
      <c r="A1410" s="429"/>
      <c r="B1410" s="433"/>
      <c r="C1410" s="433"/>
      <c r="D1410" s="433"/>
      <c r="E1410" s="434"/>
      <c r="F1410" s="435"/>
    </row>
    <row r="1411" spans="1:6" ht="20.25">
      <c r="A1411" s="429"/>
      <c r="B1411" s="433"/>
      <c r="C1411" s="433"/>
      <c r="D1411" s="433"/>
      <c r="E1411" s="434"/>
      <c r="F1411" s="435"/>
    </row>
    <row r="1412" spans="1:6" ht="20.25">
      <c r="A1412" s="429"/>
      <c r="B1412" s="433"/>
      <c r="C1412" s="433"/>
      <c r="D1412" s="433"/>
      <c r="E1412" s="434"/>
      <c r="F1412" s="435"/>
    </row>
    <row r="1413" spans="1:6" ht="20.25">
      <c r="A1413" s="429"/>
      <c r="B1413" s="433"/>
      <c r="C1413" s="433"/>
      <c r="D1413" s="433"/>
      <c r="E1413" s="434"/>
      <c r="F1413" s="435"/>
    </row>
    <row r="1414" spans="1:6" ht="20.25">
      <c r="A1414" s="429"/>
      <c r="B1414" s="433"/>
      <c r="C1414" s="433"/>
      <c r="D1414" s="433"/>
      <c r="E1414" s="434"/>
      <c r="F1414" s="435"/>
    </row>
    <row r="1415" spans="1:6" ht="20.25">
      <c r="A1415" s="429"/>
      <c r="B1415" s="433"/>
      <c r="C1415" s="433"/>
      <c r="D1415" s="433"/>
      <c r="E1415" s="434"/>
      <c r="F1415" s="435"/>
    </row>
    <row r="1416" spans="1:6" ht="20.25">
      <c r="A1416" s="429"/>
      <c r="B1416" s="433"/>
      <c r="C1416" s="433"/>
      <c r="D1416" s="433"/>
      <c r="E1416" s="434"/>
      <c r="F1416" s="435"/>
    </row>
    <row r="1417" spans="1:6" ht="20.25">
      <c r="A1417" s="429"/>
      <c r="B1417" s="433"/>
      <c r="C1417" s="433"/>
      <c r="D1417" s="433"/>
      <c r="E1417" s="434"/>
      <c r="F1417" s="435"/>
    </row>
    <row r="1418" spans="1:6" ht="20.25">
      <c r="A1418" s="429"/>
      <c r="B1418" s="433"/>
      <c r="C1418" s="433"/>
      <c r="D1418" s="433"/>
      <c r="E1418" s="434"/>
      <c r="F1418" s="435"/>
    </row>
    <row r="1419" spans="1:6" ht="20.25">
      <c r="A1419" s="429"/>
      <c r="B1419" s="433"/>
      <c r="C1419" s="433"/>
      <c r="D1419" s="433"/>
      <c r="E1419" s="434"/>
      <c r="F1419" s="435"/>
    </row>
    <row r="1420" spans="1:6" ht="20.25">
      <c r="A1420" s="429"/>
      <c r="B1420" s="433"/>
      <c r="C1420" s="433"/>
      <c r="D1420" s="433"/>
      <c r="E1420" s="434"/>
      <c r="F1420" s="435"/>
    </row>
    <row r="1421" spans="1:6" ht="20.25">
      <c r="A1421" s="429"/>
      <c r="B1421" s="433"/>
      <c r="C1421" s="433"/>
      <c r="D1421" s="433"/>
      <c r="E1421" s="434"/>
      <c r="F1421" s="435"/>
    </row>
    <row r="1422" spans="1:6" ht="20.25">
      <c r="A1422" s="429"/>
      <c r="B1422" s="433"/>
      <c r="C1422" s="433"/>
      <c r="D1422" s="433"/>
      <c r="E1422" s="434"/>
      <c r="F1422" s="435"/>
    </row>
    <row r="1423" spans="1:6" ht="20.25">
      <c r="A1423" s="429"/>
      <c r="B1423" s="433"/>
      <c r="C1423" s="433"/>
      <c r="D1423" s="433"/>
      <c r="E1423" s="434"/>
      <c r="F1423" s="435"/>
    </row>
    <row r="1424" spans="1:6" ht="20.25">
      <c r="A1424" s="429"/>
      <c r="B1424" s="433"/>
      <c r="C1424" s="433"/>
      <c r="D1424" s="433"/>
      <c r="E1424" s="434"/>
      <c r="F1424" s="435"/>
    </row>
    <row r="1425" spans="1:6" ht="20.25">
      <c r="A1425" s="429"/>
      <c r="B1425" s="433"/>
      <c r="C1425" s="433"/>
      <c r="D1425" s="433"/>
      <c r="E1425" s="434"/>
      <c r="F1425" s="435"/>
    </row>
    <row r="1426" spans="1:6" ht="20.25">
      <c r="A1426" s="429"/>
      <c r="B1426" s="433"/>
      <c r="C1426" s="433"/>
      <c r="D1426" s="433"/>
      <c r="E1426" s="434"/>
      <c r="F1426" s="435"/>
    </row>
    <row r="1427" spans="1:6" ht="20.25">
      <c r="A1427" s="429"/>
      <c r="B1427" s="433"/>
      <c r="C1427" s="433"/>
      <c r="D1427" s="433"/>
      <c r="E1427" s="434"/>
      <c r="F1427" s="435"/>
    </row>
    <row r="1428" spans="1:6" ht="20.25">
      <c r="A1428" s="429"/>
      <c r="B1428" s="433"/>
      <c r="C1428" s="433"/>
      <c r="D1428" s="433"/>
      <c r="E1428" s="434"/>
      <c r="F1428" s="435"/>
    </row>
    <row r="1429" spans="1:6" ht="20.25">
      <c r="A1429" s="429"/>
      <c r="B1429" s="433"/>
      <c r="C1429" s="433"/>
      <c r="D1429" s="433"/>
      <c r="E1429" s="434"/>
      <c r="F1429" s="435"/>
    </row>
    <row r="1430" spans="1:6" ht="20.25">
      <c r="A1430" s="429"/>
      <c r="B1430" s="433"/>
      <c r="C1430" s="433"/>
      <c r="D1430" s="433"/>
      <c r="E1430" s="434"/>
      <c r="F1430" s="435"/>
    </row>
    <row r="1431" spans="1:6" ht="20.25">
      <c r="A1431" s="429"/>
      <c r="B1431" s="433"/>
      <c r="C1431" s="433"/>
      <c r="D1431" s="433"/>
      <c r="E1431" s="434"/>
      <c r="F1431" s="435"/>
    </row>
    <row r="1432" spans="1:6" ht="20.25">
      <c r="A1432" s="429"/>
      <c r="B1432" s="433"/>
      <c r="C1432" s="433"/>
      <c r="D1432" s="433"/>
      <c r="E1432" s="434"/>
      <c r="F1432" s="435"/>
    </row>
    <row r="1433" spans="1:6" ht="20.25">
      <c r="A1433" s="429"/>
      <c r="B1433" s="433"/>
      <c r="C1433" s="433"/>
      <c r="D1433" s="433"/>
      <c r="E1433" s="434"/>
      <c r="F1433" s="435"/>
    </row>
    <row r="1434" spans="1:6" ht="20.25">
      <c r="A1434" s="429"/>
      <c r="B1434" s="433"/>
      <c r="C1434" s="433"/>
      <c r="D1434" s="433"/>
      <c r="E1434" s="434"/>
      <c r="F1434" s="435"/>
    </row>
    <row r="1435" spans="1:6" ht="20.25">
      <c r="A1435" s="429"/>
      <c r="B1435" s="433"/>
      <c r="C1435" s="433"/>
      <c r="D1435" s="433"/>
      <c r="E1435" s="434"/>
      <c r="F1435" s="435"/>
    </row>
    <row r="1436" spans="1:6" ht="20.25">
      <c r="A1436" s="429"/>
      <c r="B1436" s="433"/>
      <c r="C1436" s="433"/>
      <c r="D1436" s="433"/>
      <c r="E1436" s="434"/>
      <c r="F1436" s="435"/>
    </row>
    <row r="1437" spans="1:6" ht="20.25">
      <c r="A1437" s="429"/>
      <c r="B1437" s="433"/>
      <c r="C1437" s="433"/>
      <c r="D1437" s="433"/>
      <c r="E1437" s="434"/>
      <c r="F1437" s="435"/>
    </row>
    <row r="1438" spans="1:6" ht="20.25">
      <c r="A1438" s="429"/>
      <c r="B1438" s="433"/>
      <c r="C1438" s="433"/>
      <c r="D1438" s="433"/>
      <c r="E1438" s="434"/>
      <c r="F1438" s="435"/>
    </row>
    <row r="1439" spans="1:6" ht="20.25">
      <c r="A1439" s="429"/>
      <c r="B1439" s="433"/>
      <c r="C1439" s="433"/>
      <c r="D1439" s="433"/>
      <c r="E1439" s="434"/>
      <c r="F1439" s="435"/>
    </row>
    <row r="1440" spans="1:6" ht="20.25">
      <c r="A1440" s="429"/>
      <c r="B1440" s="433"/>
      <c r="C1440" s="433"/>
      <c r="D1440" s="433"/>
      <c r="E1440" s="434"/>
      <c r="F1440" s="435"/>
    </row>
    <row r="1441" spans="1:6" ht="20.25">
      <c r="A1441" s="429"/>
      <c r="B1441" s="433"/>
      <c r="C1441" s="433"/>
      <c r="D1441" s="433"/>
      <c r="E1441" s="434"/>
      <c r="F1441" s="435"/>
    </row>
    <row r="1442" spans="1:6" ht="20.25">
      <c r="A1442" s="429"/>
      <c r="B1442" s="433"/>
      <c r="C1442" s="433"/>
      <c r="D1442" s="433"/>
      <c r="E1442" s="434"/>
      <c r="F1442" s="435"/>
    </row>
    <row r="1443" spans="1:6" ht="20.25">
      <c r="A1443" s="429"/>
      <c r="B1443" s="433"/>
      <c r="C1443" s="433"/>
      <c r="D1443" s="433"/>
      <c r="E1443" s="434"/>
      <c r="F1443" s="435"/>
    </row>
    <row r="1444" spans="1:6" ht="20.25">
      <c r="A1444" s="429"/>
      <c r="B1444" s="433"/>
      <c r="C1444" s="433"/>
      <c r="D1444" s="433"/>
      <c r="E1444" s="434"/>
      <c r="F1444" s="435"/>
    </row>
    <row r="1445" spans="1:6" ht="20.25">
      <c r="A1445" s="429"/>
      <c r="B1445" s="433"/>
      <c r="C1445" s="433"/>
      <c r="D1445" s="433"/>
      <c r="E1445" s="434"/>
      <c r="F1445" s="435"/>
    </row>
    <row r="1446" spans="1:6" ht="20.25">
      <c r="A1446" s="429"/>
      <c r="B1446" s="433"/>
      <c r="C1446" s="433"/>
      <c r="D1446" s="433"/>
      <c r="E1446" s="434"/>
      <c r="F1446" s="435"/>
    </row>
    <row r="1447" spans="1:6" ht="20.25">
      <c r="A1447" s="429"/>
      <c r="B1447" s="433"/>
      <c r="C1447" s="433"/>
      <c r="D1447" s="433"/>
      <c r="E1447" s="434"/>
      <c r="F1447" s="435"/>
    </row>
    <row r="1448" spans="1:6" ht="20.25">
      <c r="A1448" s="429"/>
      <c r="B1448" s="433"/>
      <c r="C1448" s="433"/>
      <c r="D1448" s="433"/>
      <c r="E1448" s="434"/>
      <c r="F1448" s="435"/>
    </row>
    <row r="1449" spans="1:6" ht="20.25">
      <c r="A1449" s="429"/>
      <c r="B1449" s="433"/>
      <c r="C1449" s="433"/>
      <c r="D1449" s="433"/>
      <c r="E1449" s="434"/>
      <c r="F1449" s="435"/>
    </row>
    <row r="1450" spans="1:6" ht="20.25">
      <c r="A1450" s="429"/>
      <c r="B1450" s="433"/>
      <c r="C1450" s="433"/>
      <c r="D1450" s="433"/>
      <c r="E1450" s="434"/>
      <c r="F1450" s="435"/>
    </row>
    <row r="1451" spans="1:6" ht="20.25">
      <c r="A1451" s="429"/>
      <c r="B1451" s="433"/>
      <c r="C1451" s="433"/>
      <c r="D1451" s="433"/>
      <c r="E1451" s="434"/>
      <c r="F1451" s="435"/>
    </row>
    <row r="1452" spans="1:6" ht="20.25">
      <c r="A1452" s="429"/>
      <c r="B1452" s="433"/>
      <c r="C1452" s="433"/>
      <c r="D1452" s="433"/>
      <c r="E1452" s="434"/>
      <c r="F1452" s="435"/>
    </row>
    <row r="1453" spans="1:6" ht="20.25">
      <c r="A1453" s="429"/>
      <c r="B1453" s="433"/>
      <c r="C1453" s="433"/>
      <c r="D1453" s="433"/>
      <c r="E1453" s="434"/>
      <c r="F1453" s="435"/>
    </row>
    <row r="1454" spans="1:6" ht="20.25">
      <c r="A1454" s="429"/>
      <c r="B1454" s="433"/>
      <c r="C1454" s="433"/>
      <c r="D1454" s="433"/>
      <c r="E1454" s="434"/>
      <c r="F1454" s="435"/>
    </row>
    <row r="1455" spans="1:6" ht="20.25">
      <c r="A1455" s="429"/>
      <c r="B1455" s="433"/>
      <c r="C1455" s="433"/>
      <c r="D1455" s="433"/>
      <c r="E1455" s="434"/>
      <c r="F1455" s="435"/>
    </row>
    <row r="1456" spans="1:6" ht="20.25">
      <c r="A1456" s="429"/>
      <c r="B1456" s="433"/>
      <c r="C1456" s="433"/>
      <c r="D1456" s="433"/>
      <c r="E1456" s="434"/>
      <c r="F1456" s="435"/>
    </row>
    <row r="1457" spans="1:6" ht="20.25">
      <c r="A1457" s="429"/>
      <c r="B1457" s="433"/>
      <c r="C1457" s="433"/>
      <c r="D1457" s="433"/>
      <c r="E1457" s="434"/>
      <c r="F1457" s="435"/>
    </row>
    <row r="1458" spans="1:6" ht="20.25">
      <c r="A1458" s="429"/>
      <c r="B1458" s="433"/>
      <c r="C1458" s="433"/>
      <c r="D1458" s="433"/>
      <c r="E1458" s="434"/>
      <c r="F1458" s="435"/>
    </row>
    <row r="1459" spans="1:6" ht="20.25">
      <c r="A1459" s="429"/>
      <c r="B1459" s="433"/>
      <c r="C1459" s="433"/>
      <c r="D1459" s="433"/>
      <c r="E1459" s="434"/>
      <c r="F1459" s="435"/>
    </row>
    <row r="1460" spans="1:6" ht="20.25">
      <c r="A1460" s="429"/>
      <c r="B1460" s="433"/>
      <c r="C1460" s="433"/>
      <c r="D1460" s="433"/>
      <c r="E1460" s="434"/>
      <c r="F1460" s="435"/>
    </row>
    <row r="1461" spans="1:6" ht="20.25">
      <c r="A1461" s="429"/>
      <c r="B1461" s="433"/>
      <c r="C1461" s="433"/>
      <c r="D1461" s="433"/>
      <c r="E1461" s="434"/>
      <c r="F1461" s="435"/>
    </row>
    <row r="1462" spans="1:6" ht="20.25">
      <c r="A1462" s="429"/>
      <c r="B1462" s="433"/>
      <c r="C1462" s="433"/>
      <c r="D1462" s="433"/>
      <c r="E1462" s="434"/>
      <c r="F1462" s="435"/>
    </row>
    <row r="1463" spans="1:6" ht="20.25">
      <c r="A1463" s="429"/>
      <c r="B1463" s="433"/>
      <c r="C1463" s="433"/>
      <c r="D1463" s="433"/>
      <c r="E1463" s="434"/>
      <c r="F1463" s="435"/>
    </row>
    <row r="1464" spans="1:6" ht="20.25">
      <c r="A1464" s="429"/>
      <c r="B1464" s="433"/>
      <c r="C1464" s="433"/>
      <c r="D1464" s="433"/>
      <c r="E1464" s="434"/>
      <c r="F1464" s="435"/>
    </row>
    <row r="1465" spans="1:6" ht="20.25">
      <c r="A1465" s="429"/>
      <c r="B1465" s="433"/>
      <c r="C1465" s="433"/>
      <c r="D1465" s="433"/>
      <c r="E1465" s="434"/>
      <c r="F1465" s="435"/>
    </row>
    <row r="1466" spans="1:6" ht="20.25">
      <c r="A1466" s="429"/>
      <c r="B1466" s="433"/>
      <c r="C1466" s="433"/>
      <c r="D1466" s="433"/>
      <c r="E1466" s="434"/>
      <c r="F1466" s="435"/>
    </row>
    <row r="1467" spans="1:6" ht="20.25">
      <c r="A1467" s="429"/>
      <c r="B1467" s="433"/>
      <c r="C1467" s="433"/>
      <c r="D1467" s="433"/>
      <c r="E1467" s="434"/>
      <c r="F1467" s="435"/>
    </row>
    <row r="1468" spans="1:6" ht="20.25">
      <c r="A1468" s="429"/>
      <c r="B1468" s="433"/>
      <c r="C1468" s="433"/>
      <c r="D1468" s="433"/>
      <c r="E1468" s="434"/>
      <c r="F1468" s="435"/>
    </row>
    <row r="1469" spans="1:6" ht="20.25">
      <c r="A1469" s="429"/>
      <c r="B1469" s="433"/>
      <c r="C1469" s="433"/>
      <c r="D1469" s="433"/>
      <c r="E1469" s="434"/>
      <c r="F1469" s="435"/>
    </row>
    <row r="1470" spans="1:6" ht="20.25">
      <c r="A1470" s="429"/>
      <c r="B1470" s="433"/>
      <c r="C1470" s="433"/>
      <c r="D1470" s="433"/>
      <c r="E1470" s="434"/>
      <c r="F1470" s="435"/>
    </row>
    <row r="1471" spans="1:6" ht="20.25">
      <c r="A1471" s="429"/>
      <c r="B1471" s="433"/>
      <c r="C1471" s="433"/>
      <c r="D1471" s="433"/>
      <c r="E1471" s="434"/>
      <c r="F1471" s="435"/>
    </row>
    <row r="1472" spans="1:6" ht="20.25">
      <c r="A1472" s="429"/>
      <c r="B1472" s="433"/>
      <c r="C1472" s="433"/>
      <c r="D1472" s="433"/>
      <c r="E1472" s="434"/>
      <c r="F1472" s="435"/>
    </row>
    <row r="1473" spans="1:6" ht="20.25">
      <c r="A1473" s="429"/>
      <c r="B1473" s="433"/>
      <c r="C1473" s="433"/>
      <c r="D1473" s="433"/>
      <c r="E1473" s="434"/>
      <c r="F1473" s="435"/>
    </row>
    <row r="1474" spans="1:6" ht="20.25">
      <c r="A1474" s="429"/>
      <c r="B1474" s="433"/>
      <c r="C1474" s="433"/>
      <c r="D1474" s="433"/>
      <c r="E1474" s="434"/>
      <c r="F1474" s="435"/>
    </row>
    <row r="1475" spans="1:6" ht="20.25">
      <c r="A1475" s="429"/>
      <c r="B1475" s="433"/>
      <c r="C1475" s="433"/>
      <c r="D1475" s="433"/>
      <c r="E1475" s="434"/>
      <c r="F1475" s="435"/>
    </row>
    <row r="1476" spans="1:6" ht="20.25">
      <c r="A1476" s="429"/>
      <c r="B1476" s="433"/>
      <c r="C1476" s="433"/>
      <c r="D1476" s="433"/>
      <c r="E1476" s="434"/>
      <c r="F1476" s="435"/>
    </row>
    <row r="1477" spans="1:6" ht="20.25">
      <c r="A1477" s="429"/>
      <c r="B1477" s="433"/>
      <c r="C1477" s="433"/>
      <c r="D1477" s="433"/>
      <c r="E1477" s="434"/>
      <c r="F1477" s="435"/>
    </row>
    <row r="1478" spans="1:6" ht="20.25">
      <c r="A1478" s="429"/>
      <c r="B1478" s="433"/>
      <c r="C1478" s="433"/>
      <c r="D1478" s="433"/>
      <c r="E1478" s="434"/>
      <c r="F1478" s="435"/>
    </row>
    <row r="1479" spans="1:6" ht="20.25">
      <c r="A1479" s="429"/>
      <c r="B1479" s="433"/>
      <c r="C1479" s="433"/>
      <c r="D1479" s="433"/>
      <c r="E1479" s="434"/>
      <c r="F1479" s="435"/>
    </row>
    <row r="1480" spans="1:6" ht="20.25">
      <c r="A1480" s="429"/>
      <c r="B1480" s="433"/>
      <c r="C1480" s="433"/>
      <c r="D1480" s="433"/>
      <c r="E1480" s="434"/>
      <c r="F1480" s="435"/>
    </row>
    <row r="1481" spans="1:6" ht="20.25">
      <c r="A1481" s="429"/>
      <c r="B1481" s="433"/>
      <c r="C1481" s="433"/>
      <c r="D1481" s="433"/>
      <c r="E1481" s="434"/>
      <c r="F1481" s="435"/>
    </row>
    <row r="1482" spans="1:6" ht="20.25">
      <c r="A1482" s="429"/>
      <c r="B1482" s="433"/>
      <c r="C1482" s="433"/>
      <c r="D1482" s="433"/>
      <c r="E1482" s="434"/>
      <c r="F1482" s="435"/>
    </row>
    <row r="1483" spans="1:6" ht="20.25">
      <c r="A1483" s="429"/>
      <c r="B1483" s="433"/>
      <c r="C1483" s="433"/>
      <c r="D1483" s="433"/>
      <c r="E1483" s="434"/>
      <c r="F1483" s="435"/>
    </row>
    <row r="1484" spans="1:6" ht="20.25">
      <c r="A1484" s="429"/>
      <c r="B1484" s="433"/>
      <c r="C1484" s="433"/>
      <c r="D1484" s="433"/>
      <c r="E1484" s="434"/>
      <c r="F1484" s="435"/>
    </row>
    <row r="1485" spans="1:6" ht="20.25">
      <c r="A1485" s="429"/>
      <c r="B1485" s="433"/>
      <c r="C1485" s="433"/>
      <c r="D1485" s="433"/>
      <c r="E1485" s="434"/>
      <c r="F1485" s="435"/>
    </row>
    <row r="1486" spans="1:6" ht="20.25">
      <c r="A1486" s="429"/>
      <c r="B1486" s="433"/>
      <c r="C1486" s="433"/>
      <c r="D1486" s="433"/>
      <c r="E1486" s="434"/>
      <c r="F1486" s="435"/>
    </row>
    <row r="1487" spans="1:6" ht="20.25">
      <c r="A1487" s="429"/>
      <c r="B1487" s="433"/>
      <c r="C1487" s="433"/>
      <c r="D1487" s="433"/>
      <c r="E1487" s="434"/>
      <c r="F1487" s="435"/>
    </row>
    <row r="1488" spans="1:6" ht="20.25">
      <c r="A1488" s="429"/>
      <c r="B1488" s="433"/>
      <c r="C1488" s="433"/>
      <c r="D1488" s="433"/>
      <c r="E1488" s="434"/>
      <c r="F1488" s="435"/>
    </row>
    <row r="1489" spans="1:6" ht="20.25">
      <c r="A1489" s="429"/>
      <c r="B1489" s="433"/>
      <c r="C1489" s="433"/>
      <c r="D1489" s="433"/>
      <c r="E1489" s="434"/>
      <c r="F1489" s="435"/>
    </row>
    <row r="1490" spans="1:6" ht="20.25">
      <c r="A1490" s="429"/>
      <c r="B1490" s="433"/>
      <c r="C1490" s="433"/>
      <c r="D1490" s="433"/>
      <c r="E1490" s="434"/>
      <c r="F1490" s="435"/>
    </row>
    <row r="1491" spans="1:6" ht="20.25">
      <c r="A1491" s="429"/>
      <c r="B1491" s="433"/>
      <c r="C1491" s="433"/>
      <c r="D1491" s="433"/>
      <c r="E1491" s="434"/>
      <c r="F1491" s="435"/>
    </row>
    <row r="1492" spans="1:6" ht="20.25">
      <c r="A1492" s="429"/>
      <c r="B1492" s="433"/>
      <c r="C1492" s="433"/>
      <c r="D1492" s="433"/>
      <c r="E1492" s="434"/>
      <c r="F1492" s="435"/>
    </row>
    <row r="1493" spans="1:6" ht="20.25">
      <c r="A1493" s="429"/>
      <c r="B1493" s="433"/>
      <c r="C1493" s="433"/>
      <c r="D1493" s="433"/>
      <c r="E1493" s="434"/>
      <c r="F1493" s="435"/>
    </row>
    <row r="1494" spans="1:6" ht="20.25">
      <c r="A1494" s="429"/>
      <c r="B1494" s="433"/>
      <c r="C1494" s="433"/>
      <c r="D1494" s="433"/>
      <c r="E1494" s="434"/>
      <c r="F1494" s="435"/>
    </row>
    <row r="1495" spans="1:6" ht="20.25">
      <c r="A1495" s="429"/>
      <c r="B1495" s="433"/>
      <c r="C1495" s="433"/>
      <c r="D1495" s="433"/>
      <c r="E1495" s="434"/>
      <c r="F1495" s="435"/>
    </row>
    <row r="1496" spans="1:6" ht="20.25">
      <c r="A1496" s="429"/>
      <c r="B1496" s="433"/>
      <c r="C1496" s="433"/>
      <c r="D1496" s="433"/>
      <c r="E1496" s="434"/>
      <c r="F1496" s="435"/>
    </row>
    <row r="1497" spans="1:6" ht="20.25">
      <c r="A1497" s="429"/>
      <c r="B1497" s="433"/>
      <c r="C1497" s="433"/>
      <c r="D1497" s="433"/>
      <c r="E1497" s="434"/>
      <c r="F1497" s="435"/>
    </row>
    <row r="1498" spans="1:6" ht="20.25">
      <c r="A1498" s="429"/>
      <c r="B1498" s="433"/>
      <c r="C1498" s="433"/>
      <c r="D1498" s="433"/>
      <c r="E1498" s="434"/>
      <c r="F1498" s="435"/>
    </row>
    <row r="1499" spans="1:6" ht="20.25">
      <c r="A1499" s="429"/>
      <c r="B1499" s="433"/>
      <c r="C1499" s="433"/>
      <c r="D1499" s="433"/>
      <c r="E1499" s="434"/>
      <c r="F1499" s="435"/>
    </row>
    <row r="1500" spans="1:6" ht="20.25">
      <c r="A1500" s="429"/>
      <c r="B1500" s="433"/>
      <c r="C1500" s="433"/>
      <c r="D1500" s="433"/>
      <c r="E1500" s="434"/>
      <c r="F1500" s="435"/>
    </row>
    <row r="1501" spans="1:6" ht="20.25">
      <c r="A1501" s="429"/>
      <c r="B1501" s="433"/>
      <c r="C1501" s="433"/>
      <c r="D1501" s="433"/>
      <c r="E1501" s="434"/>
      <c r="F1501" s="435"/>
    </row>
    <row r="1502" spans="1:6" ht="20.25">
      <c r="A1502" s="429"/>
      <c r="B1502" s="433"/>
      <c r="C1502" s="433"/>
      <c r="D1502" s="433"/>
      <c r="E1502" s="434"/>
      <c r="F1502" s="435"/>
    </row>
    <row r="1503" spans="1:6" ht="20.25">
      <c r="A1503" s="429"/>
      <c r="B1503" s="433"/>
      <c r="C1503" s="433"/>
      <c r="D1503" s="433"/>
      <c r="E1503" s="434"/>
      <c r="F1503" s="435"/>
    </row>
    <row r="1504" spans="1:6" ht="20.25">
      <c r="A1504" s="429"/>
      <c r="B1504" s="433"/>
      <c r="C1504" s="433"/>
      <c r="D1504" s="433"/>
      <c r="E1504" s="434"/>
      <c r="F1504" s="435"/>
    </row>
    <row r="1505" spans="1:6" ht="20.25">
      <c r="A1505" s="429"/>
      <c r="B1505" s="433"/>
      <c r="C1505" s="433"/>
      <c r="D1505" s="433"/>
      <c r="E1505" s="434"/>
      <c r="F1505" s="435"/>
    </row>
    <row r="1506" spans="1:6" ht="20.25">
      <c r="A1506" s="429"/>
      <c r="B1506" s="433"/>
      <c r="C1506" s="433"/>
      <c r="D1506" s="433"/>
      <c r="E1506" s="434"/>
      <c r="F1506" s="435"/>
    </row>
    <row r="1507" spans="1:6" ht="20.25">
      <c r="A1507" s="429"/>
      <c r="B1507" s="433"/>
      <c r="C1507" s="433"/>
      <c r="D1507" s="433"/>
      <c r="E1507" s="434"/>
      <c r="F1507" s="435"/>
    </row>
    <row r="1508" spans="1:6" ht="20.25">
      <c r="A1508" s="429"/>
      <c r="B1508" s="433"/>
      <c r="C1508" s="433"/>
      <c r="D1508" s="433"/>
      <c r="E1508" s="434"/>
      <c r="F1508" s="435"/>
    </row>
    <row r="1509" spans="1:6" ht="20.25">
      <c r="A1509" s="429"/>
      <c r="B1509" s="433"/>
      <c r="C1509" s="433"/>
      <c r="D1509" s="433"/>
      <c r="E1509" s="434"/>
      <c r="F1509" s="435"/>
    </row>
    <row r="1510" spans="1:6" ht="20.25">
      <c r="A1510" s="429"/>
      <c r="B1510" s="433"/>
      <c r="C1510" s="433"/>
      <c r="D1510" s="433"/>
      <c r="E1510" s="434"/>
      <c r="F1510" s="435"/>
    </row>
    <row r="1511" spans="1:6" ht="20.25">
      <c r="A1511" s="429"/>
      <c r="B1511" s="433"/>
      <c r="C1511" s="433"/>
      <c r="D1511" s="433"/>
      <c r="E1511" s="434"/>
      <c r="F1511" s="435"/>
    </row>
    <row r="1512" spans="1:6" ht="20.25">
      <c r="A1512" s="429"/>
      <c r="B1512" s="433"/>
      <c r="C1512" s="433"/>
      <c r="D1512" s="433"/>
      <c r="E1512" s="434"/>
      <c r="F1512" s="435"/>
    </row>
    <row r="1513" spans="1:6" ht="20.25">
      <c r="A1513" s="429"/>
      <c r="B1513" s="433"/>
      <c r="C1513" s="433"/>
      <c r="D1513" s="433"/>
      <c r="E1513" s="434"/>
      <c r="F1513" s="435"/>
    </row>
    <row r="1514" spans="1:6" ht="20.25">
      <c r="A1514" s="429"/>
      <c r="B1514" s="433"/>
      <c r="C1514" s="433"/>
      <c r="D1514" s="433"/>
      <c r="E1514" s="434"/>
      <c r="F1514" s="435"/>
    </row>
    <row r="1515" spans="1:6" ht="20.25">
      <c r="A1515" s="429"/>
      <c r="B1515" s="433"/>
      <c r="C1515" s="433"/>
      <c r="D1515" s="433"/>
      <c r="E1515" s="434"/>
      <c r="F1515" s="435"/>
    </row>
    <row r="1516" spans="1:6" ht="20.25">
      <c r="A1516" s="429"/>
      <c r="B1516" s="433"/>
      <c r="C1516" s="433"/>
      <c r="D1516" s="433"/>
      <c r="E1516" s="434"/>
      <c r="F1516" s="435"/>
    </row>
    <row r="1517" spans="1:6" ht="20.25">
      <c r="A1517" s="429"/>
      <c r="B1517" s="433"/>
      <c r="C1517" s="433"/>
      <c r="D1517" s="433"/>
      <c r="E1517" s="434"/>
      <c r="F1517" s="435"/>
    </row>
    <row r="1518" spans="1:6" ht="20.25">
      <c r="A1518" s="429"/>
      <c r="B1518" s="433"/>
      <c r="C1518" s="433"/>
      <c r="D1518" s="433"/>
      <c r="E1518" s="434"/>
      <c r="F1518" s="435"/>
    </row>
    <row r="1519" spans="1:6" ht="20.25">
      <c r="A1519" s="429"/>
      <c r="B1519" s="433"/>
      <c r="C1519" s="433"/>
      <c r="D1519" s="433"/>
      <c r="E1519" s="434"/>
      <c r="F1519" s="435"/>
    </row>
    <row r="1520" spans="1:6" ht="20.25">
      <c r="A1520" s="429"/>
      <c r="B1520" s="433"/>
      <c r="C1520" s="433"/>
      <c r="D1520" s="433"/>
      <c r="E1520" s="434"/>
      <c r="F1520" s="435"/>
    </row>
    <row r="1521" spans="1:6" ht="20.25">
      <c r="A1521" s="429"/>
      <c r="B1521" s="433"/>
      <c r="C1521" s="433"/>
      <c r="D1521" s="433"/>
      <c r="E1521" s="434"/>
      <c r="F1521" s="435"/>
    </row>
    <row r="1522" spans="1:6" ht="20.25">
      <c r="A1522" s="429"/>
      <c r="B1522" s="433"/>
      <c r="C1522" s="433"/>
      <c r="D1522" s="433"/>
      <c r="E1522" s="434"/>
      <c r="F1522" s="435"/>
    </row>
    <row r="1523" spans="1:6" ht="20.25">
      <c r="A1523" s="429"/>
      <c r="B1523" s="433"/>
      <c r="C1523" s="433"/>
      <c r="D1523" s="433"/>
      <c r="E1523" s="434"/>
      <c r="F1523" s="435"/>
    </row>
    <row r="1524" spans="1:6" ht="20.25">
      <c r="A1524" s="429"/>
      <c r="B1524" s="433"/>
      <c r="C1524" s="433"/>
      <c r="D1524" s="433"/>
      <c r="E1524" s="434"/>
      <c r="F1524" s="435"/>
    </row>
    <row r="1525" spans="1:6" ht="20.25">
      <c r="A1525" s="429"/>
      <c r="B1525" s="433"/>
      <c r="C1525" s="433"/>
      <c r="D1525" s="433"/>
      <c r="E1525" s="434"/>
      <c r="F1525" s="435"/>
    </row>
    <row r="1526" spans="1:6" ht="20.25">
      <c r="A1526" s="429"/>
      <c r="B1526" s="433"/>
      <c r="C1526" s="433"/>
      <c r="D1526" s="433"/>
      <c r="E1526" s="434"/>
      <c r="F1526" s="435"/>
    </row>
    <row r="1527" spans="1:6" ht="20.25">
      <c r="A1527" s="429"/>
      <c r="B1527" s="433"/>
      <c r="C1527" s="433"/>
      <c r="D1527" s="433"/>
      <c r="E1527" s="434"/>
      <c r="F1527" s="435"/>
    </row>
    <row r="1528" spans="1:6" ht="20.25">
      <c r="A1528" s="429"/>
      <c r="B1528" s="433"/>
      <c r="C1528" s="433"/>
      <c r="D1528" s="433"/>
      <c r="E1528" s="434"/>
      <c r="F1528" s="435"/>
    </row>
    <row r="1529" spans="1:6" ht="20.25">
      <c r="A1529" s="429"/>
      <c r="B1529" s="433"/>
      <c r="C1529" s="433"/>
      <c r="D1529" s="433"/>
      <c r="E1529" s="434"/>
      <c r="F1529" s="435"/>
    </row>
    <row r="1530" spans="1:6" ht="20.25">
      <c r="A1530" s="429"/>
      <c r="B1530" s="433"/>
      <c r="C1530" s="433"/>
      <c r="D1530" s="433"/>
      <c r="E1530" s="434"/>
      <c r="F1530" s="435"/>
    </row>
    <row r="1531" spans="1:6" ht="20.25">
      <c r="A1531" s="429"/>
      <c r="B1531" s="433"/>
      <c r="C1531" s="433"/>
      <c r="D1531" s="433"/>
      <c r="E1531" s="434"/>
      <c r="F1531" s="435"/>
    </row>
    <row r="1532" spans="1:6" ht="20.25">
      <c r="A1532" s="429"/>
      <c r="B1532" s="433"/>
      <c r="C1532" s="433"/>
      <c r="D1532" s="433"/>
      <c r="E1532" s="434"/>
      <c r="F1532" s="435"/>
    </row>
    <row r="1533" spans="1:6" ht="20.25">
      <c r="A1533" s="429"/>
      <c r="B1533" s="433"/>
      <c r="C1533" s="433"/>
      <c r="D1533" s="433"/>
      <c r="E1533" s="434"/>
      <c r="F1533" s="435"/>
    </row>
    <row r="1534" spans="1:6" ht="20.25">
      <c r="A1534" s="429"/>
      <c r="B1534" s="433"/>
      <c r="C1534" s="433"/>
      <c r="D1534" s="433"/>
      <c r="E1534" s="434"/>
      <c r="F1534" s="435"/>
    </row>
    <row r="1535" spans="1:6" ht="20.25">
      <c r="A1535" s="429"/>
      <c r="B1535" s="433"/>
      <c r="C1535" s="433"/>
      <c r="D1535" s="433"/>
      <c r="E1535" s="434"/>
      <c r="F1535" s="435"/>
    </row>
    <row r="1536" spans="1:6" ht="20.25">
      <c r="A1536" s="429"/>
      <c r="B1536" s="433"/>
      <c r="C1536" s="433"/>
      <c r="D1536" s="433"/>
      <c r="E1536" s="434"/>
      <c r="F1536" s="435"/>
    </row>
    <row r="1537" spans="1:6" ht="20.25">
      <c r="A1537" s="429"/>
      <c r="B1537" s="433"/>
      <c r="C1537" s="433"/>
      <c r="D1537" s="433"/>
      <c r="E1537" s="434"/>
      <c r="F1537" s="435"/>
    </row>
    <row r="1538" spans="1:6" ht="20.25">
      <c r="A1538" s="429"/>
      <c r="B1538" s="433"/>
      <c r="C1538" s="433"/>
      <c r="D1538" s="433"/>
      <c r="E1538" s="434"/>
      <c r="F1538" s="435"/>
    </row>
    <row r="1539" spans="1:6" ht="20.25">
      <c r="A1539" s="429"/>
      <c r="B1539" s="433"/>
      <c r="C1539" s="433"/>
      <c r="D1539" s="433"/>
      <c r="E1539" s="434"/>
      <c r="F1539" s="435"/>
    </row>
    <row r="1540" spans="1:6" ht="20.25">
      <c r="A1540" s="429"/>
      <c r="B1540" s="433"/>
      <c r="C1540" s="433"/>
      <c r="D1540" s="433"/>
      <c r="E1540" s="434"/>
      <c r="F1540" s="435"/>
    </row>
    <row r="1541" spans="1:6" ht="20.25">
      <c r="A1541" s="429"/>
      <c r="B1541" s="433"/>
      <c r="C1541" s="433"/>
      <c r="D1541" s="433"/>
      <c r="E1541" s="434"/>
      <c r="F1541" s="435"/>
    </row>
    <row r="1542" spans="1:6" ht="20.25">
      <c r="A1542" s="429"/>
      <c r="B1542" s="433"/>
      <c r="C1542" s="433"/>
      <c r="D1542" s="433"/>
      <c r="E1542" s="434"/>
      <c r="F1542" s="435"/>
    </row>
    <row r="1543" spans="1:6" ht="20.25">
      <c r="A1543" s="429"/>
      <c r="B1543" s="433"/>
      <c r="C1543" s="433"/>
      <c r="D1543" s="433"/>
      <c r="E1543" s="434"/>
      <c r="F1543" s="435"/>
    </row>
    <row r="1544" spans="1:6" ht="20.25">
      <c r="A1544" s="429"/>
      <c r="B1544" s="433"/>
      <c r="C1544" s="433"/>
      <c r="D1544" s="433"/>
      <c r="E1544" s="434"/>
      <c r="F1544" s="435"/>
    </row>
    <row r="1545" spans="1:6" ht="20.25">
      <c r="A1545" s="429"/>
      <c r="B1545" s="433"/>
      <c r="C1545" s="433"/>
      <c r="D1545" s="433"/>
      <c r="E1545" s="434"/>
      <c r="F1545" s="435"/>
    </row>
    <row r="1546" spans="1:6" ht="20.25">
      <c r="A1546" s="429"/>
      <c r="B1546" s="433"/>
      <c r="C1546" s="433"/>
      <c r="D1546" s="433"/>
      <c r="E1546" s="434"/>
      <c r="F1546" s="435"/>
    </row>
    <row r="1547" spans="1:6" ht="20.25">
      <c r="A1547" s="429"/>
      <c r="B1547" s="433"/>
      <c r="C1547" s="433"/>
      <c r="D1547" s="433"/>
      <c r="E1547" s="434"/>
      <c r="F1547" s="435"/>
    </row>
    <row r="1548" spans="1:6" ht="20.25">
      <c r="A1548" s="429"/>
      <c r="B1548" s="433"/>
      <c r="C1548" s="433"/>
      <c r="D1548" s="433"/>
      <c r="E1548" s="434"/>
      <c r="F1548" s="435"/>
    </row>
    <row r="1549" spans="1:6" ht="20.25">
      <c r="A1549" s="429"/>
      <c r="B1549" s="433"/>
      <c r="C1549" s="433"/>
      <c r="D1549" s="433"/>
      <c r="E1549" s="434"/>
      <c r="F1549" s="435"/>
    </row>
    <row r="1550" spans="1:6" ht="20.25">
      <c r="A1550" s="429"/>
      <c r="B1550" s="433"/>
      <c r="C1550" s="433"/>
      <c r="D1550" s="433"/>
      <c r="E1550" s="434"/>
      <c r="F1550" s="435"/>
    </row>
    <row r="1551" spans="1:6" ht="20.25">
      <c r="A1551" s="429"/>
      <c r="B1551" s="433"/>
      <c r="C1551" s="433"/>
      <c r="D1551" s="433"/>
      <c r="E1551" s="434"/>
      <c r="F1551" s="435"/>
    </row>
    <row r="1552" spans="1:6" ht="20.25">
      <c r="A1552" s="429"/>
      <c r="B1552" s="433"/>
      <c r="C1552" s="433"/>
      <c r="D1552" s="433"/>
      <c r="E1552" s="434"/>
      <c r="F1552" s="435"/>
    </row>
    <row r="1553" spans="1:6" ht="20.25">
      <c r="A1553" s="429"/>
      <c r="B1553" s="433"/>
      <c r="C1553" s="433"/>
      <c r="D1553" s="433"/>
      <c r="E1553" s="434"/>
      <c r="F1553" s="435"/>
    </row>
    <row r="1554" spans="1:6" ht="20.25">
      <c r="A1554" s="429"/>
      <c r="B1554" s="433"/>
      <c r="C1554" s="433"/>
      <c r="D1554" s="433"/>
      <c r="E1554" s="434"/>
      <c r="F1554" s="435"/>
    </row>
    <row r="1555" spans="1:6" ht="20.25">
      <c r="A1555" s="429"/>
      <c r="B1555" s="433"/>
      <c r="C1555" s="433"/>
      <c r="D1555" s="433"/>
      <c r="E1555" s="434"/>
      <c r="F1555" s="435"/>
    </row>
    <row r="1556" spans="1:6" ht="20.25">
      <c r="A1556" s="429"/>
      <c r="B1556" s="433"/>
      <c r="C1556" s="433"/>
      <c r="D1556" s="433"/>
      <c r="E1556" s="434"/>
      <c r="F1556" s="435"/>
    </row>
    <row r="1557" spans="1:6" ht="20.25">
      <c r="A1557" s="429"/>
      <c r="B1557" s="433"/>
      <c r="C1557" s="433"/>
      <c r="D1557" s="433"/>
      <c r="E1557" s="434"/>
      <c r="F1557" s="435"/>
    </row>
    <row r="1558" spans="1:6" ht="20.25">
      <c r="A1558" s="429"/>
      <c r="B1558" s="433"/>
      <c r="C1558" s="433"/>
      <c r="D1558" s="433"/>
      <c r="E1558" s="434"/>
      <c r="F1558" s="435"/>
    </row>
    <row r="1559" spans="1:6" ht="20.25">
      <c r="A1559" s="429"/>
      <c r="B1559" s="433"/>
      <c r="C1559" s="433"/>
      <c r="D1559" s="433"/>
      <c r="E1559" s="434"/>
      <c r="F1559" s="435"/>
    </row>
    <row r="1560" spans="1:6" ht="20.25">
      <c r="A1560" s="429"/>
      <c r="B1560" s="433"/>
      <c r="C1560" s="433"/>
      <c r="D1560" s="433"/>
      <c r="E1560" s="434"/>
      <c r="F1560" s="435"/>
    </row>
    <row r="1561" spans="1:6" ht="20.25">
      <c r="A1561" s="429"/>
      <c r="B1561" s="433"/>
      <c r="C1561" s="433"/>
      <c r="D1561" s="433"/>
      <c r="E1561" s="434"/>
      <c r="F1561" s="435"/>
    </row>
    <row r="1562" spans="1:6" ht="20.25">
      <c r="A1562" s="429"/>
      <c r="B1562" s="433"/>
      <c r="C1562" s="433"/>
      <c r="D1562" s="433"/>
      <c r="E1562" s="434"/>
      <c r="F1562" s="435"/>
    </row>
    <row r="1563" spans="1:6" ht="20.25">
      <c r="A1563" s="429"/>
      <c r="B1563" s="433"/>
      <c r="C1563" s="433"/>
      <c r="D1563" s="433"/>
      <c r="E1563" s="434"/>
      <c r="F1563" s="435"/>
    </row>
    <row r="1564" spans="1:6" ht="20.25">
      <c r="A1564" s="429"/>
      <c r="B1564" s="433"/>
      <c r="C1564" s="433"/>
      <c r="D1564" s="433"/>
      <c r="E1564" s="434"/>
      <c r="F1564" s="435"/>
    </row>
    <row r="1565" spans="1:6" ht="20.25">
      <c r="A1565" s="429"/>
      <c r="B1565" s="433"/>
      <c r="C1565" s="433"/>
      <c r="D1565" s="433"/>
      <c r="E1565" s="434"/>
      <c r="F1565" s="435"/>
    </row>
    <row r="1566" spans="1:6" ht="20.25">
      <c r="A1566" s="429"/>
      <c r="B1566" s="433"/>
      <c r="C1566" s="433"/>
      <c r="D1566" s="433"/>
      <c r="E1566" s="434"/>
      <c r="F1566" s="435"/>
    </row>
    <row r="1567" spans="1:6" ht="20.25">
      <c r="A1567" s="429"/>
      <c r="B1567" s="433"/>
      <c r="C1567" s="433"/>
      <c r="D1567" s="433"/>
      <c r="E1567" s="434"/>
      <c r="F1567" s="435"/>
    </row>
    <row r="1568" spans="1:6" ht="20.25">
      <c r="A1568" s="429"/>
      <c r="B1568" s="433"/>
      <c r="C1568" s="433"/>
      <c r="D1568" s="433"/>
      <c r="E1568" s="434"/>
      <c r="F1568" s="435"/>
    </row>
    <row r="1569" spans="1:6" ht="20.25">
      <c r="A1569" s="429"/>
      <c r="B1569" s="433"/>
      <c r="C1569" s="433"/>
      <c r="D1569" s="433"/>
      <c r="E1569" s="434"/>
      <c r="F1569" s="435"/>
    </row>
    <row r="1570" spans="1:6" ht="20.25">
      <c r="A1570" s="429"/>
      <c r="B1570" s="433"/>
      <c r="C1570" s="433"/>
      <c r="D1570" s="433"/>
      <c r="E1570" s="434"/>
      <c r="F1570" s="435"/>
    </row>
    <row r="1571" spans="1:6" ht="20.25">
      <c r="A1571" s="429"/>
      <c r="B1571" s="433"/>
      <c r="C1571" s="433"/>
      <c r="D1571" s="433"/>
      <c r="E1571" s="434"/>
      <c r="F1571" s="435"/>
    </row>
    <row r="1572" spans="1:6" ht="20.25">
      <c r="A1572" s="429"/>
      <c r="B1572" s="433"/>
      <c r="C1572" s="433"/>
      <c r="D1572" s="433"/>
      <c r="E1572" s="434"/>
      <c r="F1572" s="435"/>
    </row>
    <row r="1573" spans="1:6" ht="20.25">
      <c r="A1573" s="429"/>
      <c r="B1573" s="433"/>
      <c r="C1573" s="433"/>
      <c r="D1573" s="433"/>
      <c r="E1573" s="434"/>
      <c r="F1573" s="435"/>
    </row>
    <row r="1574" spans="1:6" ht="20.25">
      <c r="A1574" s="429"/>
      <c r="B1574" s="433"/>
      <c r="C1574" s="433"/>
      <c r="D1574" s="433"/>
      <c r="E1574" s="434"/>
      <c r="F1574" s="435"/>
    </row>
    <row r="1575" spans="1:6" ht="20.25">
      <c r="A1575" s="429"/>
      <c r="B1575" s="433"/>
      <c r="C1575" s="433"/>
      <c r="D1575" s="433"/>
      <c r="E1575" s="434"/>
      <c r="F1575" s="435"/>
    </row>
    <row r="1576" spans="1:6" ht="20.25">
      <c r="A1576" s="429"/>
      <c r="B1576" s="433"/>
      <c r="C1576" s="433"/>
      <c r="D1576" s="433"/>
      <c r="E1576" s="434"/>
      <c r="F1576" s="435"/>
    </row>
    <row r="1577" spans="1:6" ht="20.25">
      <c r="A1577" s="429"/>
      <c r="B1577" s="433"/>
      <c r="C1577" s="433"/>
      <c r="D1577" s="433"/>
      <c r="E1577" s="434"/>
      <c r="F1577" s="435"/>
    </row>
    <row r="1578" spans="1:6" ht="20.25">
      <c r="A1578" s="429"/>
      <c r="B1578" s="433"/>
      <c r="C1578" s="433"/>
      <c r="D1578" s="433"/>
      <c r="E1578" s="434"/>
      <c r="F1578" s="435"/>
    </row>
    <row r="1579" spans="1:6" ht="20.25">
      <c r="A1579" s="429"/>
      <c r="B1579" s="433"/>
      <c r="C1579" s="433"/>
      <c r="D1579" s="433"/>
      <c r="E1579" s="434"/>
      <c r="F1579" s="435"/>
    </row>
    <row r="1580" spans="1:6" ht="20.25">
      <c r="A1580" s="429"/>
      <c r="B1580" s="433"/>
      <c r="C1580" s="433"/>
      <c r="D1580" s="433"/>
      <c r="E1580" s="434"/>
      <c r="F1580" s="435"/>
    </row>
    <row r="1581" spans="1:6" ht="20.25">
      <c r="A1581" s="429"/>
      <c r="B1581" s="433"/>
      <c r="C1581" s="433"/>
      <c r="D1581" s="433"/>
      <c r="E1581" s="434"/>
      <c r="F1581" s="435"/>
    </row>
    <row r="1582" spans="1:6" ht="20.25">
      <c r="A1582" s="429"/>
      <c r="B1582" s="433"/>
      <c r="C1582" s="433"/>
      <c r="D1582" s="433"/>
      <c r="E1582" s="434"/>
      <c r="F1582" s="435"/>
    </row>
    <row r="1583" spans="1:6" ht="20.25">
      <c r="A1583" s="429"/>
      <c r="B1583" s="433"/>
      <c r="C1583" s="433"/>
      <c r="D1583" s="433"/>
      <c r="E1583" s="434"/>
      <c r="F1583" s="435"/>
    </row>
    <row r="1584" spans="1:6" ht="20.25">
      <c r="A1584" s="429"/>
      <c r="B1584" s="433"/>
      <c r="C1584" s="433"/>
      <c r="D1584" s="433"/>
      <c r="E1584" s="434"/>
      <c r="F1584" s="435"/>
    </row>
    <row r="1585" spans="1:6" ht="20.25">
      <c r="A1585" s="429"/>
      <c r="B1585" s="433"/>
      <c r="C1585" s="433"/>
      <c r="D1585" s="433"/>
      <c r="E1585" s="434"/>
      <c r="F1585" s="435"/>
    </row>
    <row r="1586" spans="1:6" ht="20.25">
      <c r="A1586" s="429"/>
      <c r="B1586" s="433"/>
      <c r="C1586" s="433"/>
      <c r="D1586" s="433"/>
      <c r="E1586" s="434"/>
      <c r="F1586" s="435"/>
    </row>
    <row r="1587" spans="1:6" ht="20.25">
      <c r="A1587" s="429"/>
      <c r="B1587" s="433"/>
      <c r="C1587" s="433"/>
      <c r="D1587" s="433"/>
      <c r="E1587" s="434"/>
      <c r="F1587" s="435"/>
    </row>
    <row r="1588" spans="1:6" ht="20.25">
      <c r="A1588" s="429"/>
      <c r="B1588" s="433"/>
      <c r="C1588" s="433"/>
      <c r="D1588" s="433"/>
      <c r="E1588" s="434"/>
      <c r="F1588" s="435"/>
    </row>
    <row r="1589" spans="1:6" ht="20.25">
      <c r="A1589" s="429"/>
      <c r="B1589" s="433"/>
      <c r="C1589" s="433"/>
      <c r="D1589" s="433"/>
      <c r="E1589" s="434"/>
      <c r="F1589" s="435"/>
    </row>
    <row r="1590" spans="1:6" ht="20.25">
      <c r="A1590" s="429"/>
      <c r="B1590" s="433"/>
      <c r="C1590" s="433"/>
      <c r="D1590" s="433"/>
      <c r="E1590" s="434"/>
      <c r="F1590" s="435"/>
    </row>
    <row r="1591" spans="1:6" ht="20.25">
      <c r="A1591" s="429"/>
      <c r="B1591" s="433"/>
      <c r="C1591" s="433"/>
      <c r="D1591" s="433"/>
      <c r="E1591" s="434"/>
      <c r="F1591" s="435"/>
    </row>
    <row r="1592" spans="1:6" ht="20.25">
      <c r="A1592" s="429"/>
      <c r="B1592" s="433"/>
      <c r="C1592" s="433"/>
      <c r="D1592" s="433"/>
      <c r="E1592" s="434"/>
      <c r="F1592" s="435"/>
    </row>
    <row r="1593" spans="1:6" ht="20.25">
      <c r="A1593" s="429"/>
      <c r="B1593" s="433"/>
      <c r="C1593" s="433"/>
      <c r="D1593" s="433"/>
      <c r="E1593" s="434"/>
      <c r="F1593" s="435"/>
    </row>
    <row r="1594" spans="1:6" ht="20.25">
      <c r="A1594" s="429"/>
      <c r="B1594" s="433"/>
      <c r="C1594" s="433"/>
      <c r="D1594" s="433"/>
      <c r="E1594" s="434"/>
      <c r="F1594" s="435"/>
    </row>
    <row r="1595" spans="1:6" ht="20.25">
      <c r="A1595" s="429"/>
      <c r="B1595" s="433"/>
      <c r="C1595" s="433"/>
      <c r="D1595" s="433"/>
      <c r="E1595" s="434"/>
      <c r="F1595" s="435"/>
    </row>
    <row r="1596" spans="1:6" ht="20.25">
      <c r="A1596" s="429"/>
      <c r="B1596" s="433"/>
      <c r="C1596" s="433"/>
      <c r="D1596" s="433"/>
      <c r="E1596" s="434"/>
      <c r="F1596" s="435"/>
    </row>
    <row r="1597" spans="1:6" ht="20.25">
      <c r="A1597" s="429"/>
      <c r="B1597" s="433"/>
      <c r="C1597" s="433"/>
      <c r="D1597" s="433"/>
      <c r="E1597" s="434"/>
      <c r="F1597" s="435"/>
    </row>
    <row r="1598" spans="1:6" ht="20.25">
      <c r="A1598" s="429"/>
      <c r="B1598" s="433"/>
      <c r="C1598" s="433"/>
      <c r="D1598" s="433"/>
      <c r="E1598" s="434"/>
      <c r="F1598" s="435"/>
    </row>
    <row r="1599" spans="1:6" ht="20.25">
      <c r="A1599" s="429"/>
      <c r="B1599" s="433"/>
      <c r="C1599" s="433"/>
      <c r="D1599" s="433"/>
      <c r="E1599" s="434"/>
      <c r="F1599" s="435"/>
    </row>
    <row r="1600" spans="1:6" ht="20.25">
      <c r="A1600" s="429"/>
      <c r="B1600" s="433"/>
      <c r="C1600" s="433"/>
      <c r="D1600" s="433"/>
      <c r="E1600" s="434"/>
      <c r="F1600" s="435"/>
    </row>
    <row r="1601" spans="1:6" ht="20.25">
      <c r="A1601" s="429"/>
      <c r="B1601" s="433"/>
      <c r="C1601" s="433"/>
      <c r="D1601" s="433"/>
      <c r="E1601" s="434"/>
      <c r="F1601" s="435"/>
    </row>
    <row r="1602" spans="1:6" ht="20.25">
      <c r="A1602" s="429"/>
      <c r="B1602" s="433"/>
      <c r="C1602" s="433"/>
      <c r="D1602" s="433"/>
      <c r="E1602" s="434"/>
      <c r="F1602" s="435"/>
    </row>
    <row r="1603" spans="1:6" ht="20.25">
      <c r="A1603" s="429"/>
      <c r="B1603" s="433"/>
      <c r="C1603" s="433"/>
      <c r="D1603" s="433"/>
      <c r="E1603" s="434"/>
      <c r="F1603" s="435"/>
    </row>
    <row r="1604" spans="1:6" ht="20.25">
      <c r="A1604" s="429"/>
      <c r="B1604" s="433"/>
      <c r="C1604" s="433"/>
      <c r="D1604" s="433"/>
      <c r="E1604" s="434"/>
      <c r="F1604" s="435"/>
    </row>
    <row r="1605" spans="1:6" ht="20.25">
      <c r="A1605" s="429"/>
      <c r="B1605" s="433"/>
      <c r="C1605" s="433"/>
      <c r="D1605" s="433"/>
      <c r="E1605" s="434"/>
      <c r="F1605" s="435"/>
    </row>
    <row r="1606" spans="1:6" ht="20.25">
      <c r="A1606" s="429"/>
      <c r="B1606" s="433"/>
      <c r="C1606" s="433"/>
      <c r="D1606" s="433"/>
      <c r="E1606" s="434"/>
      <c r="F1606" s="435"/>
    </row>
    <row r="1607" spans="1:6" ht="20.25">
      <c r="A1607" s="429"/>
      <c r="B1607" s="433"/>
      <c r="C1607" s="433"/>
      <c r="D1607" s="433"/>
      <c r="E1607" s="434"/>
      <c r="F1607" s="435"/>
    </row>
    <row r="1608" spans="1:6" ht="20.25">
      <c r="A1608" s="429"/>
      <c r="B1608" s="433"/>
      <c r="C1608" s="433"/>
      <c r="D1608" s="433"/>
      <c r="E1608" s="434"/>
      <c r="F1608" s="435"/>
    </row>
    <row r="1609" spans="1:6" ht="20.25">
      <c r="A1609" s="429"/>
      <c r="B1609" s="433"/>
      <c r="C1609" s="433"/>
      <c r="D1609" s="433"/>
      <c r="E1609" s="434"/>
      <c r="F1609" s="435"/>
    </row>
    <row r="1610" spans="1:6" ht="20.25">
      <c r="A1610" s="429"/>
      <c r="B1610" s="433"/>
      <c r="C1610" s="433"/>
      <c r="D1610" s="433"/>
      <c r="E1610" s="434"/>
      <c r="F1610" s="435"/>
    </row>
    <row r="1611" spans="1:6" ht="20.25">
      <c r="A1611" s="429"/>
      <c r="B1611" s="433"/>
      <c r="C1611" s="433"/>
      <c r="D1611" s="433"/>
      <c r="E1611" s="434"/>
      <c r="F1611" s="435"/>
    </row>
    <row r="1612" spans="1:6" ht="20.25">
      <c r="A1612" s="429"/>
      <c r="B1612" s="433"/>
      <c r="C1612" s="433"/>
      <c r="D1612" s="433"/>
      <c r="E1612" s="434"/>
      <c r="F1612" s="435"/>
    </row>
    <row r="1613" spans="1:6" ht="20.25">
      <c r="A1613" s="429"/>
      <c r="B1613" s="433"/>
      <c r="C1613" s="433"/>
      <c r="D1613" s="433"/>
      <c r="E1613" s="434"/>
      <c r="F1613" s="435"/>
    </row>
    <row r="1614" spans="1:6" ht="20.25">
      <c r="A1614" s="429"/>
      <c r="B1614" s="433"/>
      <c r="C1614" s="433"/>
      <c r="D1614" s="433"/>
      <c r="E1614" s="434"/>
      <c r="F1614" s="435"/>
    </row>
    <row r="1615" spans="1:6" ht="20.25">
      <c r="A1615" s="429"/>
      <c r="B1615" s="433"/>
      <c r="C1615" s="433"/>
      <c r="D1615" s="433"/>
      <c r="E1615" s="434"/>
      <c r="F1615" s="435"/>
    </row>
    <row r="1616" spans="1:6" ht="20.25">
      <c r="A1616" s="429"/>
      <c r="B1616" s="433"/>
      <c r="C1616" s="433"/>
      <c r="D1616" s="433"/>
      <c r="E1616" s="434"/>
      <c r="F1616" s="435"/>
    </row>
    <row r="1617" spans="1:6" ht="20.25">
      <c r="A1617" s="429"/>
      <c r="B1617" s="433"/>
      <c r="C1617" s="433"/>
      <c r="D1617" s="433"/>
      <c r="E1617" s="434"/>
      <c r="F1617" s="435"/>
    </row>
    <row r="1618" spans="1:6" ht="20.25">
      <c r="A1618" s="429"/>
      <c r="B1618" s="433"/>
      <c r="C1618" s="433"/>
      <c r="D1618" s="433"/>
      <c r="E1618" s="434"/>
      <c r="F1618" s="435"/>
    </row>
    <row r="1619" spans="1:6" ht="20.25">
      <c r="A1619" s="429"/>
      <c r="B1619" s="433"/>
      <c r="C1619" s="433"/>
      <c r="D1619" s="433"/>
      <c r="E1619" s="434"/>
      <c r="F1619" s="435"/>
    </row>
    <row r="1620" spans="1:6" ht="20.25">
      <c r="A1620" s="429"/>
      <c r="B1620" s="433"/>
      <c r="C1620" s="433"/>
      <c r="D1620" s="433"/>
      <c r="E1620" s="434"/>
      <c r="F1620" s="435"/>
    </row>
    <row r="1621" spans="1:6" ht="20.25">
      <c r="A1621" s="429"/>
      <c r="B1621" s="433"/>
      <c r="C1621" s="433"/>
      <c r="D1621" s="433"/>
      <c r="E1621" s="434"/>
      <c r="F1621" s="435"/>
    </row>
    <row r="1622" spans="1:6" ht="20.25">
      <c r="A1622" s="429"/>
      <c r="B1622" s="433"/>
      <c r="C1622" s="433"/>
      <c r="D1622" s="433"/>
      <c r="E1622" s="434"/>
      <c r="F1622" s="435"/>
    </row>
    <row r="1623" spans="1:6" ht="20.25">
      <c r="A1623" s="429"/>
      <c r="B1623" s="433"/>
      <c r="C1623" s="433"/>
      <c r="D1623" s="433"/>
      <c r="E1623" s="434"/>
      <c r="F1623" s="435"/>
    </row>
    <row r="1624" spans="1:6" ht="20.25">
      <c r="A1624" s="429"/>
      <c r="B1624" s="433"/>
      <c r="C1624" s="433"/>
      <c r="D1624" s="433"/>
      <c r="E1624" s="434"/>
      <c r="F1624" s="435"/>
    </row>
    <row r="1625" spans="1:6" ht="20.25">
      <c r="A1625" s="429"/>
      <c r="B1625" s="433"/>
      <c r="C1625" s="433"/>
      <c r="D1625" s="433"/>
      <c r="E1625" s="434"/>
      <c r="F1625" s="435"/>
    </row>
    <row r="1626" spans="1:6" ht="20.25">
      <c r="A1626" s="429"/>
      <c r="B1626" s="433"/>
      <c r="C1626" s="433"/>
      <c r="D1626" s="433"/>
      <c r="E1626" s="434"/>
      <c r="F1626" s="435"/>
    </row>
    <row r="1627" spans="1:6" ht="20.25">
      <c r="A1627" s="429"/>
      <c r="B1627" s="433"/>
      <c r="C1627" s="433"/>
      <c r="D1627" s="433"/>
      <c r="E1627" s="434"/>
      <c r="F1627" s="435"/>
    </row>
    <row r="1628" spans="1:6" ht="20.25">
      <c r="A1628" s="429"/>
      <c r="B1628" s="433"/>
      <c r="C1628" s="433"/>
      <c r="D1628" s="433"/>
      <c r="E1628" s="434"/>
      <c r="F1628" s="435"/>
    </row>
    <row r="1629" spans="1:6" ht="20.25">
      <c r="A1629" s="429"/>
      <c r="B1629" s="433"/>
      <c r="C1629" s="433"/>
      <c r="D1629" s="433"/>
      <c r="E1629" s="434"/>
      <c r="F1629" s="435"/>
    </row>
    <row r="1630" spans="1:6" ht="20.25">
      <c r="A1630" s="429"/>
      <c r="B1630" s="433"/>
      <c r="C1630" s="433"/>
      <c r="D1630" s="433"/>
      <c r="E1630" s="434"/>
      <c r="F1630" s="435"/>
    </row>
    <row r="1631" spans="1:6" ht="20.25">
      <c r="A1631" s="429"/>
      <c r="B1631" s="433"/>
      <c r="C1631" s="433"/>
      <c r="D1631" s="433"/>
      <c r="E1631" s="434"/>
      <c r="F1631" s="435"/>
    </row>
    <row r="1632" spans="1:6" ht="20.25">
      <c r="A1632" s="429"/>
      <c r="B1632" s="433"/>
      <c r="C1632" s="433"/>
      <c r="D1632" s="433"/>
      <c r="E1632" s="434"/>
      <c r="F1632" s="435"/>
    </row>
    <row r="1633" spans="1:6" ht="20.25">
      <c r="A1633" s="429"/>
      <c r="B1633" s="433"/>
      <c r="C1633" s="433"/>
      <c r="D1633" s="433"/>
      <c r="E1633" s="434"/>
      <c r="F1633" s="435"/>
    </row>
    <row r="1634" spans="1:6" ht="20.25">
      <c r="A1634" s="429"/>
      <c r="B1634" s="433"/>
      <c r="C1634" s="433"/>
      <c r="D1634" s="433"/>
      <c r="E1634" s="434"/>
      <c r="F1634" s="435"/>
    </row>
    <row r="1635" spans="1:6" ht="20.25">
      <c r="A1635" s="429"/>
      <c r="B1635" s="433"/>
      <c r="C1635" s="433"/>
      <c r="D1635" s="433"/>
      <c r="E1635" s="434"/>
      <c r="F1635" s="435"/>
    </row>
    <row r="1636" spans="1:6" ht="20.25">
      <c r="A1636" s="429"/>
      <c r="B1636" s="433"/>
      <c r="C1636" s="433"/>
      <c r="D1636" s="433"/>
      <c r="E1636" s="434"/>
      <c r="F1636" s="435"/>
    </row>
    <row r="1637" spans="1:6" ht="20.25">
      <c r="A1637" s="429"/>
      <c r="B1637" s="433"/>
      <c r="C1637" s="433"/>
      <c r="D1637" s="433"/>
      <c r="E1637" s="434"/>
      <c r="F1637" s="435"/>
    </row>
    <row r="1638" spans="1:6" ht="20.25">
      <c r="A1638" s="429"/>
      <c r="B1638" s="433"/>
      <c r="C1638" s="433"/>
      <c r="D1638" s="433"/>
      <c r="E1638" s="434"/>
      <c r="F1638" s="435"/>
    </row>
    <row r="1639" spans="1:6" ht="20.25">
      <c r="A1639" s="429"/>
      <c r="B1639" s="433"/>
      <c r="C1639" s="433"/>
      <c r="D1639" s="433"/>
      <c r="E1639" s="434"/>
      <c r="F1639" s="435"/>
    </row>
    <row r="1640" spans="1:6" ht="20.25">
      <c r="A1640" s="429"/>
      <c r="B1640" s="433"/>
      <c r="C1640" s="433"/>
      <c r="D1640" s="433"/>
      <c r="E1640" s="434"/>
      <c r="F1640" s="435"/>
    </row>
    <row r="1641" spans="1:6" ht="20.25">
      <c r="A1641" s="429"/>
      <c r="B1641" s="433"/>
      <c r="C1641" s="433"/>
      <c r="D1641" s="433"/>
      <c r="E1641" s="434"/>
      <c r="F1641" s="435"/>
    </row>
    <row r="1642" spans="1:6" ht="20.25">
      <c r="A1642" s="429"/>
      <c r="B1642" s="433"/>
      <c r="C1642" s="433"/>
      <c r="D1642" s="433"/>
      <c r="E1642" s="434"/>
      <c r="F1642" s="435"/>
    </row>
    <row r="1643" spans="1:6" ht="20.25">
      <c r="A1643" s="429"/>
      <c r="B1643" s="433"/>
      <c r="C1643" s="433"/>
      <c r="D1643" s="433"/>
      <c r="E1643" s="434"/>
      <c r="F1643" s="435"/>
    </row>
    <row r="1644" spans="1:6" ht="20.25">
      <c r="A1644" s="429"/>
      <c r="B1644" s="433"/>
      <c r="C1644" s="433"/>
      <c r="D1644" s="433"/>
      <c r="E1644" s="434"/>
      <c r="F1644" s="435"/>
    </row>
    <row r="1645" spans="1:6" ht="20.25">
      <c r="A1645" s="429"/>
      <c r="B1645" s="433"/>
      <c r="C1645" s="433"/>
      <c r="D1645" s="433"/>
      <c r="E1645" s="434"/>
      <c r="F1645" s="435"/>
    </row>
    <row r="1646" spans="1:6" ht="20.25">
      <c r="A1646" s="429"/>
      <c r="B1646" s="433"/>
      <c r="C1646" s="433"/>
      <c r="D1646" s="433"/>
      <c r="E1646" s="434"/>
      <c r="F1646" s="435"/>
    </row>
    <row r="1647" spans="1:6" ht="20.25">
      <c r="A1647" s="429"/>
      <c r="B1647" s="433"/>
      <c r="C1647" s="433"/>
      <c r="D1647" s="433"/>
      <c r="E1647" s="434"/>
      <c r="F1647" s="435"/>
    </row>
    <row r="1648" spans="1:6" ht="20.25">
      <c r="A1648" s="429"/>
      <c r="B1648" s="433"/>
      <c r="C1648" s="433"/>
      <c r="D1648" s="433"/>
      <c r="E1648" s="434"/>
      <c r="F1648" s="435"/>
    </row>
    <row r="1649" spans="1:6" ht="20.25">
      <c r="A1649" s="429"/>
      <c r="B1649" s="433"/>
      <c r="C1649" s="433"/>
      <c r="D1649" s="433"/>
      <c r="E1649" s="434"/>
      <c r="F1649" s="435"/>
    </row>
    <row r="1650" spans="1:6" ht="20.25">
      <c r="A1650" s="429"/>
      <c r="B1650" s="433"/>
      <c r="C1650" s="433"/>
      <c r="D1650" s="433"/>
      <c r="E1650" s="434"/>
      <c r="F1650" s="435"/>
    </row>
    <row r="1651" spans="1:6" ht="20.25">
      <c r="A1651" s="429"/>
      <c r="B1651" s="433"/>
      <c r="C1651" s="433"/>
      <c r="D1651" s="433"/>
      <c r="E1651" s="434"/>
      <c r="F1651" s="435"/>
    </row>
    <row r="1652" spans="1:6" ht="20.25">
      <c r="A1652" s="429"/>
      <c r="B1652" s="433"/>
      <c r="C1652" s="433"/>
      <c r="D1652" s="433"/>
      <c r="E1652" s="434"/>
      <c r="F1652" s="435"/>
    </row>
    <row r="1653" spans="1:6" ht="20.25">
      <c r="A1653" s="429"/>
      <c r="B1653" s="433"/>
      <c r="C1653" s="433"/>
      <c r="D1653" s="433"/>
      <c r="E1653" s="434"/>
      <c r="F1653" s="435"/>
    </row>
    <row r="1654" spans="1:6" ht="20.25">
      <c r="A1654" s="429"/>
      <c r="B1654" s="433"/>
      <c r="C1654" s="433"/>
      <c r="D1654" s="433"/>
      <c r="E1654" s="434"/>
      <c r="F1654" s="435"/>
    </row>
    <row r="1655" spans="1:6" ht="20.25">
      <c r="A1655" s="429"/>
      <c r="B1655" s="433"/>
      <c r="C1655" s="433"/>
      <c r="D1655" s="433"/>
      <c r="E1655" s="434"/>
      <c r="F1655" s="435"/>
    </row>
    <row r="1656" spans="1:6" ht="20.25">
      <c r="A1656" s="429"/>
      <c r="B1656" s="433"/>
      <c r="C1656" s="433"/>
      <c r="D1656" s="433"/>
      <c r="E1656" s="434"/>
      <c r="F1656" s="435"/>
    </row>
    <row r="1657" spans="1:6" ht="20.25">
      <c r="A1657" s="429"/>
      <c r="B1657" s="433"/>
      <c r="C1657" s="433"/>
      <c r="D1657" s="433"/>
      <c r="E1657" s="434"/>
      <c r="F1657" s="435"/>
    </row>
    <row r="1658" spans="1:6" ht="20.25">
      <c r="A1658" s="429"/>
      <c r="B1658" s="433"/>
      <c r="C1658" s="433"/>
      <c r="D1658" s="433"/>
      <c r="E1658" s="434"/>
      <c r="F1658" s="435"/>
    </row>
    <row r="1659" spans="1:6" ht="20.25">
      <c r="A1659" s="429"/>
      <c r="B1659" s="433"/>
      <c r="C1659" s="433"/>
      <c r="D1659" s="433"/>
      <c r="E1659" s="434"/>
      <c r="F1659" s="435"/>
    </row>
    <row r="1660" spans="1:6" ht="20.25">
      <c r="A1660" s="429"/>
      <c r="B1660" s="433"/>
      <c r="C1660" s="433"/>
      <c r="D1660" s="433"/>
      <c r="E1660" s="434"/>
      <c r="F1660" s="435"/>
    </row>
    <row r="1661" spans="1:6" ht="20.25">
      <c r="A1661" s="429"/>
      <c r="B1661" s="433"/>
      <c r="C1661" s="433"/>
      <c r="D1661" s="433"/>
      <c r="E1661" s="434"/>
      <c r="F1661" s="435"/>
    </row>
    <row r="1662" spans="1:6" ht="20.25">
      <c r="A1662" s="429"/>
      <c r="B1662" s="433"/>
      <c r="C1662" s="433"/>
      <c r="D1662" s="433"/>
      <c r="E1662" s="434"/>
      <c r="F1662" s="435"/>
    </row>
    <row r="1663" spans="1:6" ht="20.25">
      <c r="A1663" s="429"/>
      <c r="B1663" s="433"/>
      <c r="C1663" s="433"/>
      <c r="D1663" s="433"/>
      <c r="E1663" s="434"/>
      <c r="F1663" s="435"/>
    </row>
    <row r="1664" spans="1:6" ht="20.25">
      <c r="A1664" s="429"/>
      <c r="B1664" s="433"/>
      <c r="C1664" s="433"/>
      <c r="D1664" s="433"/>
      <c r="E1664" s="434"/>
      <c r="F1664" s="435"/>
    </row>
    <row r="1665" spans="1:6" ht="20.25">
      <c r="A1665" s="429"/>
      <c r="B1665" s="433"/>
      <c r="C1665" s="433"/>
      <c r="D1665" s="433"/>
      <c r="E1665" s="434"/>
      <c r="F1665" s="435"/>
    </row>
    <row r="1666" spans="1:6" ht="20.25">
      <c r="A1666" s="429"/>
      <c r="B1666" s="433"/>
      <c r="C1666" s="433"/>
      <c r="D1666" s="433"/>
      <c r="E1666" s="434"/>
      <c r="F1666" s="435"/>
    </row>
    <row r="1667" spans="1:6" ht="20.25">
      <c r="A1667" s="429"/>
      <c r="B1667" s="433"/>
      <c r="C1667" s="433"/>
      <c r="D1667" s="433"/>
      <c r="E1667" s="434"/>
      <c r="F1667" s="435"/>
    </row>
    <row r="1668" spans="1:6" ht="20.25">
      <c r="A1668" s="429"/>
      <c r="B1668" s="433"/>
      <c r="C1668" s="433"/>
      <c r="D1668" s="433"/>
      <c r="E1668" s="434"/>
      <c r="F1668" s="435"/>
    </row>
    <row r="1669" spans="1:6" ht="20.25">
      <c r="A1669" s="429"/>
      <c r="B1669" s="433"/>
      <c r="C1669" s="433"/>
      <c r="D1669" s="433"/>
      <c r="E1669" s="434"/>
      <c r="F1669" s="435"/>
    </row>
    <row r="1670" spans="1:6" ht="20.25">
      <c r="A1670" s="429"/>
      <c r="B1670" s="433"/>
      <c r="C1670" s="433"/>
      <c r="D1670" s="433"/>
      <c r="E1670" s="434"/>
      <c r="F1670" s="435"/>
    </row>
    <row r="1671" spans="1:6" ht="20.25">
      <c r="A1671" s="429"/>
      <c r="B1671" s="433"/>
      <c r="C1671" s="433"/>
      <c r="D1671" s="433"/>
      <c r="E1671" s="434"/>
      <c r="F1671" s="435"/>
    </row>
    <row r="1672" spans="1:6" ht="20.25">
      <c r="A1672" s="429"/>
      <c r="B1672" s="433"/>
      <c r="C1672" s="433"/>
      <c r="D1672" s="433"/>
      <c r="E1672" s="434"/>
      <c r="F1672" s="435"/>
    </row>
    <row r="1673" spans="1:6" ht="20.25">
      <c r="A1673" s="429"/>
      <c r="B1673" s="433"/>
      <c r="C1673" s="433"/>
      <c r="D1673" s="433"/>
      <c r="E1673" s="434"/>
      <c r="F1673" s="435"/>
    </row>
    <row r="1674" spans="1:6" ht="20.25">
      <c r="A1674" s="429"/>
      <c r="B1674" s="433"/>
      <c r="C1674" s="433"/>
      <c r="D1674" s="433"/>
      <c r="E1674" s="434"/>
      <c r="F1674" s="435"/>
    </row>
    <row r="1675" spans="1:6" ht="20.25">
      <c r="A1675" s="429"/>
      <c r="B1675" s="433"/>
      <c r="C1675" s="433"/>
      <c r="D1675" s="433"/>
      <c r="E1675" s="434"/>
      <c r="F1675" s="435"/>
    </row>
    <row r="1676" spans="1:6" ht="20.25">
      <c r="A1676" s="429"/>
      <c r="B1676" s="433"/>
      <c r="C1676" s="433"/>
      <c r="D1676" s="433"/>
      <c r="E1676" s="434"/>
      <c r="F1676" s="435"/>
    </row>
    <row r="1677" spans="1:6" ht="20.25">
      <c r="A1677" s="429"/>
      <c r="B1677" s="433"/>
      <c r="C1677" s="433"/>
      <c r="D1677" s="433"/>
      <c r="E1677" s="434"/>
      <c r="F1677" s="435"/>
    </row>
    <row r="1678" spans="1:6" ht="20.25">
      <c r="A1678" s="429"/>
      <c r="B1678" s="433"/>
      <c r="C1678" s="433"/>
      <c r="D1678" s="433"/>
      <c r="E1678" s="434"/>
      <c r="F1678" s="435"/>
    </row>
    <row r="1679" spans="1:6" ht="20.25">
      <c r="A1679" s="429"/>
      <c r="B1679" s="433"/>
      <c r="C1679" s="433"/>
      <c r="D1679" s="433"/>
      <c r="E1679" s="434"/>
      <c r="F1679" s="435"/>
    </row>
    <row r="1680" spans="1:6" ht="20.25">
      <c r="A1680" s="429"/>
      <c r="B1680" s="433"/>
      <c r="C1680" s="433"/>
      <c r="D1680" s="433"/>
      <c r="E1680" s="434"/>
      <c r="F1680" s="435"/>
    </row>
    <row r="1681" spans="1:6" ht="20.25">
      <c r="A1681" s="429"/>
      <c r="B1681" s="433"/>
      <c r="C1681" s="433"/>
      <c r="D1681" s="433"/>
      <c r="E1681" s="434"/>
      <c r="F1681" s="435"/>
    </row>
    <row r="1682" spans="1:6" ht="20.25">
      <c r="A1682" s="429"/>
      <c r="B1682" s="433"/>
      <c r="C1682" s="433"/>
      <c r="D1682" s="433"/>
      <c r="E1682" s="434"/>
      <c r="F1682" s="435"/>
    </row>
    <row r="1683" spans="1:6" ht="20.25">
      <c r="A1683" s="429"/>
      <c r="B1683" s="433"/>
      <c r="C1683" s="433"/>
      <c r="D1683" s="433"/>
      <c r="E1683" s="434"/>
      <c r="F1683" s="435"/>
    </row>
    <row r="1684" spans="1:6" ht="20.25">
      <c r="A1684" s="429"/>
      <c r="B1684" s="433"/>
      <c r="C1684" s="433"/>
      <c r="D1684" s="433"/>
      <c r="E1684" s="434"/>
      <c r="F1684" s="435"/>
    </row>
    <row r="1685" spans="1:6" ht="20.25">
      <c r="A1685" s="429"/>
      <c r="B1685" s="433"/>
      <c r="C1685" s="433"/>
      <c r="D1685" s="433"/>
      <c r="E1685" s="434"/>
      <c r="F1685" s="435"/>
    </row>
    <row r="1686" spans="1:6" ht="20.25">
      <c r="A1686" s="429"/>
      <c r="B1686" s="433"/>
      <c r="C1686" s="433"/>
      <c r="D1686" s="433"/>
      <c r="E1686" s="434"/>
      <c r="F1686" s="435"/>
    </row>
    <row r="1687" spans="1:6" ht="20.25">
      <c r="A1687" s="429"/>
      <c r="B1687" s="433"/>
      <c r="C1687" s="433"/>
      <c r="D1687" s="433"/>
      <c r="E1687" s="434"/>
      <c r="F1687" s="435"/>
    </row>
    <row r="1688" spans="1:6" ht="20.25">
      <c r="A1688" s="429"/>
      <c r="B1688" s="433"/>
      <c r="C1688" s="433"/>
      <c r="D1688" s="433"/>
      <c r="E1688" s="434"/>
      <c r="F1688" s="435"/>
    </row>
    <row r="1689" spans="1:6" ht="20.25">
      <c r="A1689" s="429"/>
      <c r="B1689" s="433"/>
      <c r="C1689" s="433"/>
      <c r="D1689" s="433"/>
      <c r="E1689" s="434"/>
      <c r="F1689" s="435"/>
    </row>
    <row r="1690" spans="1:6" ht="20.25">
      <c r="A1690" s="429"/>
      <c r="B1690" s="433"/>
      <c r="C1690" s="433"/>
      <c r="D1690" s="433"/>
      <c r="E1690" s="434"/>
      <c r="F1690" s="435"/>
    </row>
    <row r="1691" spans="1:6" ht="20.25">
      <c r="A1691" s="429"/>
      <c r="B1691" s="433"/>
      <c r="C1691" s="433"/>
      <c r="D1691" s="433"/>
      <c r="E1691" s="434"/>
      <c r="F1691" s="435"/>
    </row>
    <row r="1692" spans="1:6" ht="20.25">
      <c r="A1692" s="429"/>
      <c r="B1692" s="433"/>
      <c r="C1692" s="433"/>
      <c r="D1692" s="433"/>
      <c r="E1692" s="434"/>
      <c r="F1692" s="435"/>
    </row>
    <row r="1693" spans="1:6" ht="20.25">
      <c r="A1693" s="429"/>
      <c r="B1693" s="433"/>
      <c r="C1693" s="433"/>
      <c r="D1693" s="433"/>
      <c r="E1693" s="434"/>
      <c r="F1693" s="435"/>
    </row>
    <row r="1694" spans="1:6" ht="20.25">
      <c r="A1694" s="429"/>
      <c r="B1694" s="433"/>
      <c r="C1694" s="433"/>
      <c r="D1694" s="433"/>
      <c r="E1694" s="434"/>
      <c r="F1694" s="435"/>
    </row>
    <row r="1695" spans="1:6" ht="20.25">
      <c r="A1695" s="429"/>
      <c r="B1695" s="433"/>
      <c r="C1695" s="433"/>
      <c r="D1695" s="433"/>
      <c r="E1695" s="434"/>
      <c r="F1695" s="435"/>
    </row>
    <row r="1696" spans="1:6" ht="20.25">
      <c r="A1696" s="429"/>
      <c r="B1696" s="433"/>
      <c r="C1696" s="433"/>
      <c r="D1696" s="433"/>
      <c r="E1696" s="434"/>
      <c r="F1696" s="435"/>
    </row>
    <row r="1697" spans="1:6" ht="20.25">
      <c r="A1697" s="429"/>
      <c r="B1697" s="433"/>
      <c r="C1697" s="433"/>
      <c r="D1697" s="433"/>
      <c r="E1697" s="434"/>
      <c r="F1697" s="435"/>
    </row>
    <row r="1698" spans="1:6" ht="20.25">
      <c r="A1698" s="429"/>
      <c r="B1698" s="433"/>
      <c r="C1698" s="433"/>
      <c r="D1698" s="433"/>
      <c r="E1698" s="434"/>
      <c r="F1698" s="435"/>
    </row>
    <row r="1699" spans="1:6" ht="20.25">
      <c r="A1699" s="429"/>
      <c r="B1699" s="433"/>
      <c r="C1699" s="433"/>
      <c r="D1699" s="433"/>
      <c r="E1699" s="434"/>
      <c r="F1699" s="435"/>
    </row>
    <row r="1700" spans="1:6" ht="20.25">
      <c r="A1700" s="429"/>
      <c r="B1700" s="433"/>
      <c r="C1700" s="433"/>
      <c r="D1700" s="433"/>
      <c r="E1700" s="434"/>
      <c r="F1700" s="435"/>
    </row>
    <row r="1701" spans="1:6" ht="20.25">
      <c r="A1701" s="429"/>
      <c r="B1701" s="433"/>
      <c r="C1701" s="433"/>
      <c r="D1701" s="433"/>
      <c r="E1701" s="434"/>
      <c r="F1701" s="435"/>
    </row>
    <row r="1702" spans="1:6" ht="20.25">
      <c r="A1702" s="429"/>
      <c r="B1702" s="433"/>
      <c r="C1702" s="433"/>
      <c r="D1702" s="433"/>
      <c r="E1702" s="434"/>
      <c r="F1702" s="435"/>
    </row>
    <row r="1703" spans="1:6" ht="20.25">
      <c r="A1703" s="429"/>
      <c r="B1703" s="433"/>
      <c r="C1703" s="433"/>
      <c r="D1703" s="433"/>
      <c r="E1703" s="434"/>
      <c r="F1703" s="435"/>
    </row>
    <row r="1704" spans="1:6" ht="20.25">
      <c r="A1704" s="429"/>
      <c r="B1704" s="433"/>
      <c r="C1704" s="433"/>
      <c r="D1704" s="433"/>
      <c r="E1704" s="434"/>
      <c r="F1704" s="435"/>
    </row>
    <row r="1705" spans="1:6" ht="20.25">
      <c r="A1705" s="429"/>
      <c r="B1705" s="433"/>
      <c r="C1705" s="433"/>
      <c r="D1705" s="433"/>
      <c r="E1705" s="434"/>
      <c r="F1705" s="435"/>
    </row>
    <row r="1706" spans="1:6" ht="20.25">
      <c r="A1706" s="429"/>
      <c r="B1706" s="433"/>
      <c r="C1706" s="433"/>
      <c r="D1706" s="433"/>
      <c r="E1706" s="434"/>
      <c r="F1706" s="435"/>
    </row>
    <row r="1707" spans="1:6" ht="20.25">
      <c r="A1707" s="429"/>
      <c r="B1707" s="433"/>
      <c r="C1707" s="433"/>
      <c r="D1707" s="433"/>
      <c r="E1707" s="434"/>
      <c r="F1707" s="435"/>
    </row>
    <row r="1708" spans="1:6" ht="20.25">
      <c r="A1708" s="429"/>
      <c r="B1708" s="433"/>
      <c r="C1708" s="433"/>
      <c r="D1708" s="433"/>
      <c r="E1708" s="434"/>
      <c r="F1708" s="435"/>
    </row>
    <row r="1709" spans="1:6" ht="20.25">
      <c r="A1709" s="429"/>
      <c r="B1709" s="433"/>
      <c r="C1709" s="433"/>
      <c r="D1709" s="433"/>
      <c r="E1709" s="434"/>
      <c r="F1709" s="435"/>
    </row>
    <row r="1710" spans="1:6" ht="20.25">
      <c r="A1710" s="429"/>
      <c r="B1710" s="433"/>
      <c r="C1710" s="433"/>
      <c r="D1710" s="433"/>
      <c r="E1710" s="434"/>
      <c r="F1710" s="435"/>
    </row>
    <row r="1711" spans="1:6" ht="20.25">
      <c r="A1711" s="429"/>
      <c r="B1711" s="433"/>
      <c r="C1711" s="433"/>
      <c r="D1711" s="433"/>
      <c r="E1711" s="434"/>
      <c r="F1711" s="435"/>
    </row>
    <row r="1712" spans="1:6" ht="20.25">
      <c r="A1712" s="429"/>
      <c r="B1712" s="433"/>
      <c r="C1712" s="433"/>
      <c r="D1712" s="433"/>
      <c r="E1712" s="434"/>
      <c r="F1712" s="435"/>
    </row>
    <row r="1713" spans="1:6" ht="20.25">
      <c r="A1713" s="429"/>
      <c r="B1713" s="433"/>
      <c r="C1713" s="433"/>
      <c r="D1713" s="433"/>
      <c r="E1713" s="434"/>
      <c r="F1713" s="435"/>
    </row>
    <row r="1714" spans="1:6" ht="20.25">
      <c r="A1714" s="429"/>
      <c r="B1714" s="433"/>
      <c r="C1714" s="433"/>
      <c r="D1714" s="433"/>
      <c r="E1714" s="434"/>
      <c r="F1714" s="435"/>
    </row>
    <row r="1715" spans="1:6" ht="20.25">
      <c r="A1715" s="429"/>
      <c r="B1715" s="433"/>
      <c r="C1715" s="433"/>
      <c r="D1715" s="433"/>
      <c r="E1715" s="434"/>
      <c r="F1715" s="435"/>
    </row>
    <row r="1716" spans="1:6" ht="20.25">
      <c r="A1716" s="429"/>
      <c r="B1716" s="433"/>
      <c r="C1716" s="433"/>
      <c r="D1716" s="433"/>
      <c r="E1716" s="434"/>
      <c r="F1716" s="435"/>
    </row>
    <row r="1717" spans="1:6" ht="20.25">
      <c r="A1717" s="429"/>
      <c r="B1717" s="433"/>
      <c r="C1717" s="433"/>
      <c r="D1717" s="433"/>
      <c r="E1717" s="434"/>
      <c r="F1717" s="435"/>
    </row>
    <row r="1718" spans="1:6" ht="20.25">
      <c r="A1718" s="429"/>
      <c r="B1718" s="433"/>
      <c r="C1718" s="433"/>
      <c r="D1718" s="433"/>
      <c r="E1718" s="434"/>
      <c r="F1718" s="435"/>
    </row>
    <row r="1719" spans="1:6" ht="20.25">
      <c r="A1719" s="429"/>
      <c r="B1719" s="433"/>
      <c r="C1719" s="433"/>
      <c r="D1719" s="433"/>
      <c r="E1719" s="434"/>
      <c r="F1719" s="435"/>
    </row>
    <row r="1720" spans="1:6" ht="20.25">
      <c r="A1720" s="429"/>
      <c r="B1720" s="433"/>
      <c r="C1720" s="433"/>
      <c r="D1720" s="433"/>
      <c r="E1720" s="434"/>
      <c r="F1720" s="435"/>
    </row>
    <row r="1721" spans="1:6" ht="20.25">
      <c r="A1721" s="429"/>
      <c r="B1721" s="433"/>
      <c r="C1721" s="433"/>
      <c r="D1721" s="433"/>
      <c r="E1721" s="434"/>
      <c r="F1721" s="435"/>
    </row>
    <row r="1722" spans="1:6" ht="20.25">
      <c r="A1722" s="429"/>
      <c r="B1722" s="433"/>
      <c r="C1722" s="433"/>
      <c r="D1722" s="433"/>
      <c r="E1722" s="434"/>
      <c r="F1722" s="435"/>
    </row>
    <row r="1723" spans="1:6" ht="20.25">
      <c r="A1723" s="429"/>
      <c r="B1723" s="433"/>
      <c r="C1723" s="433"/>
      <c r="D1723" s="433"/>
      <c r="E1723" s="434"/>
      <c r="F1723" s="435"/>
    </row>
    <row r="1724" spans="1:6" ht="20.25">
      <c r="A1724" s="429"/>
      <c r="B1724" s="433"/>
      <c r="C1724" s="433"/>
      <c r="D1724" s="433"/>
      <c r="E1724" s="434"/>
      <c r="F1724" s="435"/>
    </row>
    <row r="1725" spans="1:6" ht="20.25">
      <c r="A1725" s="429"/>
      <c r="B1725" s="433"/>
      <c r="C1725" s="433"/>
      <c r="D1725" s="433"/>
      <c r="E1725" s="434"/>
      <c r="F1725" s="435"/>
    </row>
    <row r="1726" spans="1:6" ht="20.25">
      <c r="A1726" s="429"/>
      <c r="B1726" s="433"/>
      <c r="C1726" s="433"/>
      <c r="D1726" s="433"/>
      <c r="E1726" s="434"/>
      <c r="F1726" s="435"/>
    </row>
    <row r="1727" spans="1:6" ht="20.25">
      <c r="A1727" s="429"/>
      <c r="B1727" s="433"/>
      <c r="C1727" s="433"/>
      <c r="D1727" s="433"/>
      <c r="E1727" s="434"/>
      <c r="F1727" s="435"/>
    </row>
    <row r="1728" spans="1:6" ht="20.25">
      <c r="A1728" s="429"/>
      <c r="B1728" s="433"/>
      <c r="C1728" s="433"/>
      <c r="D1728" s="433"/>
      <c r="E1728" s="434"/>
      <c r="F1728" s="435"/>
    </row>
    <row r="1729" spans="1:6" ht="20.25">
      <c r="A1729" s="429"/>
      <c r="B1729" s="433"/>
      <c r="C1729" s="433"/>
      <c r="D1729" s="433"/>
      <c r="E1729" s="434"/>
      <c r="F1729" s="435"/>
    </row>
    <row r="1730" spans="1:6" ht="20.25">
      <c r="A1730" s="429"/>
      <c r="B1730" s="433"/>
      <c r="C1730" s="433"/>
      <c r="D1730" s="433"/>
      <c r="E1730" s="434"/>
      <c r="F1730" s="435"/>
    </row>
    <row r="1731" spans="1:6" ht="20.25">
      <c r="A1731" s="429"/>
      <c r="B1731" s="433"/>
      <c r="C1731" s="433"/>
      <c r="D1731" s="433"/>
      <c r="E1731" s="434"/>
      <c r="F1731" s="435"/>
    </row>
    <row r="1732" spans="1:6" ht="20.25">
      <c r="A1732" s="429"/>
      <c r="B1732" s="433"/>
      <c r="C1732" s="433"/>
      <c r="D1732" s="433"/>
      <c r="E1732" s="434"/>
      <c r="F1732" s="435"/>
    </row>
    <row r="1733" spans="1:6" ht="20.25">
      <c r="A1733" s="429"/>
      <c r="B1733" s="433"/>
      <c r="C1733" s="433"/>
      <c r="D1733" s="433"/>
      <c r="E1733" s="434"/>
      <c r="F1733" s="435"/>
    </row>
    <row r="1734" spans="1:6" ht="20.25">
      <c r="A1734" s="429"/>
      <c r="B1734" s="433"/>
      <c r="C1734" s="433"/>
      <c r="D1734" s="433"/>
      <c r="E1734" s="434"/>
      <c r="F1734" s="435"/>
    </row>
    <row r="1735" spans="1:6" ht="20.25">
      <c r="A1735" s="429"/>
      <c r="B1735" s="433"/>
      <c r="C1735" s="433"/>
      <c r="D1735" s="433"/>
      <c r="E1735" s="434"/>
      <c r="F1735" s="435"/>
    </row>
    <row r="1736" spans="1:6" ht="20.25">
      <c r="A1736" s="429"/>
      <c r="B1736" s="433"/>
      <c r="C1736" s="433"/>
      <c r="D1736" s="433"/>
      <c r="E1736" s="434"/>
      <c r="F1736" s="435"/>
    </row>
    <row r="1737" spans="1:6" ht="20.25">
      <c r="A1737" s="429"/>
      <c r="B1737" s="433"/>
      <c r="C1737" s="433"/>
      <c r="D1737" s="433"/>
      <c r="E1737" s="434"/>
      <c r="F1737" s="435"/>
    </row>
    <row r="1738" spans="1:6" ht="20.25">
      <c r="A1738" s="429"/>
      <c r="B1738" s="433"/>
      <c r="C1738" s="433"/>
      <c r="D1738" s="433"/>
      <c r="E1738" s="434"/>
      <c r="F1738" s="435"/>
    </row>
    <row r="1739" spans="1:6" ht="20.25">
      <c r="A1739" s="429"/>
      <c r="B1739" s="433"/>
      <c r="C1739" s="433"/>
      <c r="D1739" s="433"/>
      <c r="E1739" s="434"/>
      <c r="F1739" s="435"/>
    </row>
    <row r="1740" spans="1:6" ht="20.25">
      <c r="A1740" s="429"/>
      <c r="B1740" s="433"/>
      <c r="C1740" s="433"/>
      <c r="D1740" s="433"/>
      <c r="E1740" s="434"/>
      <c r="F1740" s="435"/>
    </row>
    <row r="1741" spans="1:6" ht="20.25">
      <c r="A1741" s="429"/>
      <c r="B1741" s="433"/>
      <c r="C1741" s="433"/>
      <c r="D1741" s="433"/>
      <c r="E1741" s="434"/>
      <c r="F1741" s="435"/>
    </row>
    <row r="1742" spans="1:6" ht="20.25">
      <c r="A1742" s="429"/>
      <c r="B1742" s="433"/>
      <c r="C1742" s="433"/>
      <c r="D1742" s="433"/>
      <c r="E1742" s="434"/>
      <c r="F1742" s="435"/>
    </row>
    <row r="1743" spans="1:6" ht="20.25">
      <c r="A1743" s="429"/>
      <c r="B1743" s="433"/>
      <c r="C1743" s="433"/>
      <c r="D1743" s="433"/>
      <c r="E1743" s="434"/>
      <c r="F1743" s="435"/>
    </row>
    <row r="1744" spans="1:6" ht="20.25">
      <c r="A1744" s="429"/>
      <c r="B1744" s="433"/>
      <c r="C1744" s="433"/>
      <c r="D1744" s="433"/>
      <c r="E1744" s="434"/>
      <c r="F1744" s="435"/>
    </row>
    <row r="1745" spans="1:6" ht="20.25">
      <c r="A1745" s="429"/>
      <c r="B1745" s="433"/>
      <c r="C1745" s="433"/>
      <c r="D1745" s="433"/>
      <c r="E1745" s="434"/>
      <c r="F1745" s="435"/>
    </row>
    <row r="1746" spans="1:6" ht="20.25">
      <c r="A1746" s="429"/>
      <c r="B1746" s="433"/>
      <c r="C1746" s="433"/>
      <c r="D1746" s="433"/>
      <c r="E1746" s="434"/>
      <c r="F1746" s="435"/>
    </row>
    <row r="1747" spans="1:6" ht="20.25">
      <c r="A1747" s="429"/>
      <c r="B1747" s="433"/>
      <c r="C1747" s="433"/>
      <c r="D1747" s="433"/>
      <c r="E1747" s="434"/>
      <c r="F1747" s="435"/>
    </row>
    <row r="1748" spans="1:6" ht="20.25">
      <c r="A1748" s="429"/>
      <c r="B1748" s="433"/>
      <c r="C1748" s="433"/>
      <c r="D1748" s="433"/>
      <c r="E1748" s="434"/>
      <c r="F1748" s="435"/>
    </row>
    <row r="1749" spans="1:6" ht="20.25">
      <c r="A1749" s="429"/>
      <c r="B1749" s="433"/>
      <c r="C1749" s="433"/>
      <c r="D1749" s="433"/>
      <c r="E1749" s="434"/>
      <c r="F1749" s="435"/>
    </row>
    <row r="1750" spans="1:6" ht="20.25">
      <c r="A1750" s="429"/>
      <c r="B1750" s="433"/>
      <c r="C1750" s="433"/>
      <c r="D1750" s="433"/>
      <c r="E1750" s="434"/>
      <c r="F1750" s="435"/>
    </row>
    <row r="1751" spans="1:6" ht="20.25">
      <c r="A1751" s="429"/>
      <c r="B1751" s="433"/>
      <c r="C1751" s="433"/>
      <c r="D1751" s="433"/>
      <c r="E1751" s="434"/>
      <c r="F1751" s="435"/>
    </row>
    <row r="1752" spans="1:6" ht="20.25">
      <c r="A1752" s="429"/>
      <c r="B1752" s="433"/>
      <c r="C1752" s="433"/>
      <c r="D1752" s="433"/>
      <c r="E1752" s="434"/>
      <c r="F1752" s="435"/>
    </row>
    <row r="1753" spans="1:6" ht="20.25">
      <c r="A1753" s="429"/>
      <c r="B1753" s="433"/>
      <c r="C1753" s="433"/>
      <c r="D1753" s="433"/>
      <c r="E1753" s="434"/>
      <c r="F1753" s="435"/>
    </row>
    <row r="1754" spans="1:6" ht="20.25">
      <c r="A1754" s="429"/>
      <c r="B1754" s="433"/>
      <c r="C1754" s="433"/>
      <c r="D1754" s="433"/>
      <c r="E1754" s="434"/>
      <c r="F1754" s="435"/>
    </row>
    <row r="1755" spans="1:6" ht="20.25">
      <c r="A1755" s="429"/>
      <c r="B1755" s="433"/>
      <c r="C1755" s="433"/>
      <c r="D1755" s="433"/>
      <c r="E1755" s="434"/>
      <c r="F1755" s="435"/>
    </row>
    <row r="1756" spans="1:6" ht="20.25">
      <c r="A1756" s="429"/>
      <c r="B1756" s="433"/>
      <c r="C1756" s="433"/>
      <c r="D1756" s="433"/>
      <c r="E1756" s="434"/>
      <c r="F1756" s="435"/>
    </row>
    <row r="1757" spans="1:6" ht="20.25">
      <c r="A1757" s="429"/>
      <c r="B1757" s="433"/>
      <c r="C1757" s="433"/>
      <c r="D1757" s="433"/>
      <c r="E1757" s="434"/>
      <c r="F1757" s="435"/>
    </row>
    <row r="1758" spans="1:6" ht="20.25">
      <c r="A1758" s="429"/>
      <c r="B1758" s="433"/>
      <c r="C1758" s="433"/>
      <c r="D1758" s="433"/>
      <c r="E1758" s="434"/>
      <c r="F1758" s="435"/>
    </row>
    <row r="1759" spans="1:6" ht="20.25">
      <c r="A1759" s="429"/>
      <c r="B1759" s="433"/>
      <c r="C1759" s="433"/>
      <c r="D1759" s="433"/>
      <c r="E1759" s="434"/>
      <c r="F1759" s="435"/>
    </row>
    <row r="1760" spans="1:6" ht="20.25">
      <c r="A1760" s="429"/>
      <c r="B1760" s="433"/>
      <c r="C1760" s="433"/>
      <c r="D1760" s="433"/>
      <c r="E1760" s="434"/>
      <c r="F1760" s="435"/>
    </row>
    <row r="1761" spans="1:6" ht="20.25">
      <c r="A1761" s="429"/>
      <c r="B1761" s="433"/>
      <c r="C1761" s="433"/>
      <c r="D1761" s="433"/>
      <c r="E1761" s="434"/>
      <c r="F1761" s="435"/>
    </row>
    <row r="1762" spans="1:6" ht="20.25">
      <c r="A1762" s="429"/>
      <c r="B1762" s="433"/>
      <c r="C1762" s="433"/>
      <c r="D1762" s="433"/>
      <c r="E1762" s="434"/>
      <c r="F1762" s="435"/>
    </row>
    <row r="1763" spans="1:6" ht="20.25">
      <c r="A1763" s="429"/>
      <c r="B1763" s="433"/>
      <c r="C1763" s="433"/>
      <c r="D1763" s="433"/>
      <c r="E1763" s="434"/>
      <c r="F1763" s="435"/>
    </row>
    <row r="1764" spans="1:6" ht="20.25">
      <c r="A1764" s="429"/>
      <c r="B1764" s="433"/>
      <c r="C1764" s="433"/>
      <c r="D1764" s="433"/>
      <c r="E1764" s="434"/>
      <c r="F1764" s="435"/>
    </row>
    <row r="1765" spans="1:6" ht="20.25">
      <c r="A1765" s="429"/>
      <c r="B1765" s="433"/>
      <c r="C1765" s="433"/>
      <c r="D1765" s="433"/>
      <c r="E1765" s="434"/>
      <c r="F1765" s="435"/>
    </row>
    <row r="1766" spans="1:6" ht="20.25">
      <c r="A1766" s="429"/>
      <c r="B1766" s="433"/>
      <c r="C1766" s="433"/>
      <c r="D1766" s="433"/>
      <c r="E1766" s="434"/>
      <c r="F1766" s="435"/>
    </row>
    <row r="1767" spans="1:6" ht="20.25">
      <c r="A1767" s="429"/>
      <c r="B1767" s="433"/>
      <c r="C1767" s="433"/>
      <c r="D1767" s="433"/>
      <c r="E1767" s="434"/>
      <c r="F1767" s="435"/>
    </row>
    <row r="1768" spans="1:6" ht="20.25">
      <c r="A1768" s="429"/>
      <c r="B1768" s="433"/>
      <c r="C1768" s="433"/>
      <c r="D1768" s="433"/>
      <c r="E1768" s="434"/>
      <c r="F1768" s="435"/>
    </row>
    <row r="1769" spans="1:6" ht="20.25">
      <c r="A1769" s="429"/>
      <c r="B1769" s="433"/>
      <c r="C1769" s="433"/>
      <c r="D1769" s="433"/>
      <c r="E1769" s="434"/>
      <c r="F1769" s="435"/>
    </row>
    <row r="1770" spans="1:6" ht="20.25">
      <c r="A1770" s="429"/>
      <c r="B1770" s="433"/>
      <c r="C1770" s="433"/>
      <c r="D1770" s="433"/>
      <c r="E1770" s="434"/>
      <c r="F1770" s="435"/>
    </row>
    <row r="1771" spans="1:6" ht="20.25">
      <c r="A1771" s="429"/>
      <c r="B1771" s="433"/>
      <c r="C1771" s="433"/>
      <c r="D1771" s="433"/>
      <c r="E1771" s="434"/>
      <c r="F1771" s="435"/>
    </row>
    <row r="1772" spans="1:6" ht="20.25">
      <c r="A1772" s="429"/>
      <c r="B1772" s="433"/>
      <c r="C1772" s="433"/>
      <c r="D1772" s="433"/>
      <c r="E1772" s="434"/>
      <c r="F1772" s="435"/>
    </row>
    <row r="1773" spans="1:6" ht="20.25">
      <c r="A1773" s="429"/>
      <c r="B1773" s="433"/>
      <c r="C1773" s="433"/>
      <c r="D1773" s="433"/>
      <c r="E1773" s="434"/>
      <c r="F1773" s="435"/>
    </row>
    <row r="1774" spans="1:6" ht="20.25">
      <c r="A1774" s="429"/>
      <c r="B1774" s="433"/>
      <c r="C1774" s="433"/>
      <c r="D1774" s="433"/>
      <c r="E1774" s="434"/>
      <c r="F1774" s="435"/>
    </row>
    <row r="1775" spans="1:6" ht="20.25">
      <c r="A1775" s="429"/>
      <c r="B1775" s="433"/>
      <c r="C1775" s="433"/>
      <c r="D1775" s="433"/>
      <c r="E1775" s="434"/>
      <c r="F1775" s="435"/>
    </row>
    <row r="1776" spans="1:6" ht="20.25">
      <c r="A1776" s="429"/>
      <c r="B1776" s="433"/>
      <c r="C1776" s="433"/>
      <c r="D1776" s="433"/>
      <c r="E1776" s="434"/>
      <c r="F1776" s="435"/>
    </row>
    <row r="1777" spans="1:6" ht="20.25">
      <c r="A1777" s="429"/>
      <c r="B1777" s="433"/>
      <c r="C1777" s="433"/>
      <c r="D1777" s="433"/>
      <c r="E1777" s="434"/>
      <c r="F1777" s="435"/>
    </row>
    <row r="1778" spans="1:6" ht="20.25">
      <c r="A1778" s="429"/>
      <c r="B1778" s="433"/>
      <c r="C1778" s="433"/>
      <c r="D1778" s="433"/>
      <c r="E1778" s="434"/>
      <c r="F1778" s="435"/>
    </row>
    <row r="1779" spans="1:6" ht="20.25">
      <c r="A1779" s="429"/>
      <c r="B1779" s="433"/>
      <c r="C1779" s="433"/>
      <c r="D1779" s="433"/>
      <c r="E1779" s="434"/>
      <c r="F1779" s="435"/>
    </row>
    <row r="1780" spans="1:6" ht="20.25">
      <c r="A1780" s="429"/>
      <c r="B1780" s="433"/>
      <c r="C1780" s="433"/>
      <c r="D1780" s="433"/>
      <c r="E1780" s="434"/>
      <c r="F1780" s="435"/>
    </row>
    <row r="1781" spans="1:6" ht="20.25">
      <c r="A1781" s="429"/>
      <c r="B1781" s="433"/>
      <c r="C1781" s="433"/>
      <c r="D1781" s="433"/>
      <c r="E1781" s="434"/>
      <c r="F1781" s="435"/>
    </row>
    <row r="1782" spans="1:6" ht="20.25">
      <c r="A1782" s="429"/>
      <c r="B1782" s="433"/>
      <c r="C1782" s="433"/>
      <c r="D1782" s="433"/>
      <c r="E1782" s="434"/>
      <c r="F1782" s="435"/>
    </row>
    <row r="1783" spans="1:6" ht="20.25">
      <c r="A1783" s="429"/>
      <c r="B1783" s="433"/>
      <c r="C1783" s="433"/>
      <c r="D1783" s="433"/>
      <c r="E1783" s="434"/>
      <c r="F1783" s="435"/>
    </row>
    <row r="1784" spans="1:6" ht="20.25">
      <c r="A1784" s="429"/>
      <c r="B1784" s="433"/>
      <c r="C1784" s="433"/>
      <c r="D1784" s="433"/>
      <c r="E1784" s="434"/>
      <c r="F1784" s="435"/>
    </row>
    <row r="1785" spans="1:6" ht="20.25">
      <c r="A1785" s="429"/>
      <c r="B1785" s="433"/>
      <c r="C1785" s="433"/>
      <c r="D1785" s="433"/>
      <c r="E1785" s="434"/>
      <c r="F1785" s="435"/>
    </row>
    <row r="1786" spans="1:6" ht="20.25">
      <c r="A1786" s="429"/>
      <c r="B1786" s="433"/>
      <c r="C1786" s="433"/>
      <c r="D1786" s="433"/>
      <c r="E1786" s="434"/>
      <c r="F1786" s="435"/>
    </row>
    <row r="1787" spans="1:6" ht="20.25">
      <c r="A1787" s="429"/>
      <c r="B1787" s="433"/>
      <c r="C1787" s="433"/>
      <c r="D1787" s="433"/>
      <c r="E1787" s="434"/>
      <c r="F1787" s="435"/>
    </row>
    <row r="1788" spans="1:6" ht="20.25">
      <c r="A1788" s="429"/>
      <c r="B1788" s="433"/>
      <c r="C1788" s="433"/>
      <c r="D1788" s="433"/>
      <c r="E1788" s="434"/>
      <c r="F1788" s="435"/>
    </row>
    <row r="1789" spans="1:6" ht="20.25">
      <c r="A1789" s="429"/>
      <c r="B1789" s="433"/>
      <c r="C1789" s="433"/>
      <c r="D1789" s="433"/>
      <c r="E1789" s="434"/>
      <c r="F1789" s="435"/>
    </row>
    <row r="1790" spans="1:6" ht="20.25">
      <c r="A1790" s="429"/>
      <c r="B1790" s="433"/>
      <c r="C1790" s="433"/>
      <c r="D1790" s="433"/>
      <c r="E1790" s="434"/>
      <c r="F1790" s="435"/>
    </row>
    <row r="1791" spans="1:6" ht="20.25">
      <c r="A1791" s="429"/>
      <c r="B1791" s="433"/>
      <c r="C1791" s="433"/>
      <c r="D1791" s="433"/>
      <c r="E1791" s="434"/>
      <c r="F1791" s="435"/>
    </row>
    <row r="1792" spans="1:6" ht="20.25">
      <c r="A1792" s="429"/>
      <c r="B1792" s="433"/>
      <c r="C1792" s="433"/>
      <c r="D1792" s="433"/>
      <c r="E1792" s="434"/>
      <c r="F1792" s="435"/>
    </row>
    <row r="1793" spans="1:6" ht="20.25">
      <c r="A1793" s="429"/>
      <c r="B1793" s="433"/>
      <c r="C1793" s="433"/>
      <c r="D1793" s="433"/>
      <c r="E1793" s="434"/>
      <c r="F1793" s="435"/>
    </row>
    <row r="1794" spans="1:6" ht="20.25">
      <c r="A1794" s="429"/>
      <c r="B1794" s="433"/>
      <c r="C1794" s="433"/>
      <c r="D1794" s="433"/>
      <c r="E1794" s="434"/>
      <c r="F1794" s="435"/>
    </row>
    <row r="1795" spans="1:6" ht="20.25">
      <c r="A1795" s="429"/>
      <c r="B1795" s="433"/>
      <c r="C1795" s="433"/>
      <c r="D1795" s="433"/>
      <c r="E1795" s="434"/>
      <c r="F1795" s="435"/>
    </row>
    <row r="1796" spans="1:6" ht="20.25">
      <c r="A1796" s="429"/>
      <c r="B1796" s="433"/>
      <c r="C1796" s="433"/>
      <c r="D1796" s="433"/>
      <c r="E1796" s="434"/>
      <c r="F1796" s="435"/>
    </row>
    <row r="1797" spans="1:6" ht="20.25">
      <c r="A1797" s="429"/>
      <c r="B1797" s="433"/>
      <c r="C1797" s="433"/>
      <c r="D1797" s="433"/>
      <c r="E1797" s="434"/>
      <c r="F1797" s="435"/>
    </row>
    <row r="1798" spans="1:6" ht="20.25">
      <c r="A1798" s="429"/>
      <c r="B1798" s="433"/>
      <c r="C1798" s="433"/>
      <c r="D1798" s="433"/>
      <c r="E1798" s="434"/>
      <c r="F1798" s="435"/>
    </row>
    <row r="1799" spans="1:6" ht="20.25">
      <c r="A1799" s="429"/>
      <c r="B1799" s="433"/>
      <c r="C1799" s="433"/>
      <c r="D1799" s="433"/>
      <c r="E1799" s="434"/>
      <c r="F1799" s="435"/>
    </row>
    <row r="1800" spans="1:6" ht="20.25">
      <c r="A1800" s="429"/>
      <c r="B1800" s="433"/>
      <c r="C1800" s="433"/>
      <c r="D1800" s="433"/>
      <c r="E1800" s="434"/>
      <c r="F1800" s="435"/>
    </row>
    <row r="1801" spans="1:6" ht="20.25">
      <c r="A1801" s="429"/>
      <c r="B1801" s="433"/>
      <c r="C1801" s="433"/>
      <c r="D1801" s="433"/>
      <c r="E1801" s="434"/>
      <c r="F1801" s="435"/>
    </row>
    <row r="1802" spans="1:6" ht="20.25">
      <c r="A1802" s="429"/>
      <c r="B1802" s="433"/>
      <c r="C1802" s="433"/>
      <c r="D1802" s="433"/>
      <c r="E1802" s="434"/>
      <c r="F1802" s="435"/>
    </row>
    <row r="1803" spans="1:6" ht="20.25">
      <c r="A1803" s="429"/>
      <c r="B1803" s="433"/>
      <c r="C1803" s="433"/>
      <c r="D1803" s="433"/>
      <c r="E1803" s="434"/>
      <c r="F1803" s="435"/>
    </row>
    <row r="1804" spans="1:6" ht="20.25">
      <c r="A1804" s="429"/>
      <c r="B1804" s="433"/>
      <c r="C1804" s="433"/>
      <c r="D1804" s="433"/>
      <c r="E1804" s="434"/>
      <c r="F1804" s="435"/>
    </row>
    <row r="1805" spans="1:6" ht="20.25">
      <c r="A1805" s="429"/>
      <c r="B1805" s="433"/>
      <c r="C1805" s="433"/>
      <c r="D1805" s="433"/>
      <c r="E1805" s="434"/>
      <c r="F1805" s="435"/>
    </row>
    <row r="1806" spans="1:6" ht="20.25">
      <c r="A1806" s="429"/>
      <c r="B1806" s="433"/>
      <c r="C1806" s="433"/>
      <c r="D1806" s="433"/>
      <c r="E1806" s="434"/>
      <c r="F1806" s="435"/>
    </row>
    <row r="1807" spans="1:6" ht="20.25">
      <c r="A1807" s="429"/>
      <c r="B1807" s="433"/>
      <c r="C1807" s="433"/>
      <c r="D1807" s="433"/>
      <c r="E1807" s="434"/>
      <c r="F1807" s="435"/>
    </row>
    <row r="1808" spans="1:6" ht="20.25">
      <c r="A1808" s="429"/>
      <c r="B1808" s="433"/>
      <c r="C1808" s="433"/>
      <c r="D1808" s="433"/>
      <c r="E1808" s="434"/>
      <c r="F1808" s="435"/>
    </row>
    <row r="1809" spans="1:6" ht="20.25">
      <c r="A1809" s="429"/>
      <c r="B1809" s="433"/>
      <c r="C1809" s="433"/>
      <c r="D1809" s="433"/>
      <c r="E1809" s="434"/>
      <c r="F1809" s="435"/>
    </row>
    <row r="1810" spans="1:6" ht="20.25">
      <c r="A1810" s="429"/>
      <c r="B1810" s="433"/>
      <c r="C1810" s="433"/>
      <c r="D1810" s="433"/>
      <c r="E1810" s="434"/>
      <c r="F1810" s="435"/>
    </row>
    <row r="1811" spans="1:6" ht="20.25">
      <c r="A1811" s="429"/>
      <c r="B1811" s="433"/>
      <c r="C1811" s="433"/>
      <c r="D1811" s="433"/>
      <c r="E1811" s="434"/>
      <c r="F1811" s="435"/>
    </row>
    <row r="1812" spans="1:6" ht="20.25">
      <c r="A1812" s="429"/>
      <c r="B1812" s="433"/>
      <c r="C1812" s="433"/>
      <c r="D1812" s="433"/>
      <c r="E1812" s="434"/>
      <c r="F1812" s="435"/>
    </row>
    <row r="1813" spans="1:6" ht="20.25">
      <c r="A1813" s="429"/>
      <c r="B1813" s="433"/>
      <c r="C1813" s="433"/>
      <c r="D1813" s="433"/>
      <c r="E1813" s="434"/>
      <c r="F1813" s="435"/>
    </row>
    <row r="1814" spans="1:6" ht="20.25">
      <c r="A1814" s="429"/>
      <c r="B1814" s="433"/>
      <c r="C1814" s="433"/>
      <c r="D1814" s="433"/>
      <c r="E1814" s="434"/>
      <c r="F1814" s="435"/>
    </row>
    <row r="1815" spans="1:6" ht="20.25">
      <c r="A1815" s="429"/>
      <c r="B1815" s="433"/>
      <c r="C1815" s="433"/>
      <c r="D1815" s="433"/>
      <c r="E1815" s="434"/>
      <c r="F1815" s="435"/>
    </row>
    <row r="1816" spans="1:6" ht="20.25">
      <c r="A1816" s="429"/>
      <c r="B1816" s="433"/>
      <c r="C1816" s="433"/>
      <c r="D1816" s="433"/>
      <c r="E1816" s="434"/>
      <c r="F1816" s="435"/>
    </row>
    <row r="1817" spans="1:6" ht="20.25">
      <c r="A1817" s="429"/>
      <c r="B1817" s="433"/>
      <c r="C1817" s="433"/>
      <c r="D1817" s="433"/>
      <c r="E1817" s="434"/>
      <c r="F1817" s="435"/>
    </row>
    <row r="1818" spans="1:6" ht="20.25">
      <c r="A1818" s="429"/>
      <c r="B1818" s="433"/>
      <c r="C1818" s="433"/>
      <c r="D1818" s="433"/>
      <c r="E1818" s="434"/>
      <c r="F1818" s="435"/>
    </row>
    <row r="1819" spans="1:6" ht="20.25">
      <c r="A1819" s="429"/>
      <c r="B1819" s="433"/>
      <c r="C1819" s="433"/>
      <c r="D1819" s="433"/>
      <c r="E1819" s="434"/>
      <c r="F1819" s="435"/>
    </row>
    <row r="1820" spans="1:6" ht="20.25">
      <c r="A1820" s="429"/>
      <c r="B1820" s="433"/>
      <c r="C1820" s="433"/>
      <c r="D1820" s="433"/>
      <c r="E1820" s="434"/>
      <c r="F1820" s="435"/>
    </row>
    <row r="1821" spans="1:6" ht="20.25">
      <c r="A1821" s="429"/>
      <c r="B1821" s="433"/>
      <c r="C1821" s="433"/>
      <c r="D1821" s="433"/>
      <c r="E1821" s="434"/>
      <c r="F1821" s="435"/>
    </row>
    <row r="1822" spans="1:6" ht="20.25">
      <c r="A1822" s="429"/>
      <c r="B1822" s="433"/>
      <c r="C1822" s="433"/>
      <c r="D1822" s="433"/>
      <c r="E1822" s="434"/>
      <c r="F1822" s="435"/>
    </row>
    <row r="1823" spans="1:6" ht="20.25">
      <c r="A1823" s="429"/>
      <c r="B1823" s="433"/>
      <c r="C1823" s="433"/>
      <c r="D1823" s="433"/>
      <c r="E1823" s="434"/>
      <c r="F1823" s="435"/>
    </row>
    <row r="1824" spans="1:6" ht="20.25">
      <c r="A1824" s="429"/>
      <c r="B1824" s="433"/>
      <c r="C1824" s="433"/>
      <c r="D1824" s="433"/>
      <c r="E1824" s="434"/>
      <c r="F1824" s="435"/>
    </row>
    <row r="1825" spans="1:6" ht="20.25">
      <c r="A1825" s="429"/>
      <c r="B1825" s="433"/>
      <c r="C1825" s="433"/>
      <c r="D1825" s="433"/>
      <c r="E1825" s="434"/>
      <c r="F1825" s="435"/>
    </row>
    <row r="1826" spans="1:6" ht="20.25">
      <c r="A1826" s="429"/>
      <c r="B1826" s="433"/>
      <c r="C1826" s="433"/>
      <c r="D1826" s="433"/>
      <c r="E1826" s="434"/>
      <c r="F1826" s="435"/>
    </row>
    <row r="1827" spans="1:6" ht="20.25">
      <c r="A1827" s="429"/>
      <c r="B1827" s="433"/>
      <c r="C1827" s="433"/>
      <c r="D1827" s="433"/>
      <c r="E1827" s="434"/>
      <c r="F1827" s="435"/>
    </row>
    <row r="1828" spans="1:6" ht="20.25">
      <c r="A1828" s="429"/>
      <c r="B1828" s="433"/>
      <c r="C1828" s="433"/>
      <c r="D1828" s="433"/>
      <c r="E1828" s="434"/>
      <c r="F1828" s="435"/>
    </row>
    <row r="1829" spans="1:6" ht="20.25">
      <c r="A1829" s="429"/>
      <c r="B1829" s="433"/>
      <c r="C1829" s="433"/>
      <c r="D1829" s="433"/>
      <c r="E1829" s="434"/>
      <c r="F1829" s="435"/>
    </row>
    <row r="1830" spans="1:6" ht="20.25">
      <c r="A1830" s="429"/>
      <c r="B1830" s="433"/>
      <c r="C1830" s="433"/>
      <c r="D1830" s="433"/>
      <c r="E1830" s="434"/>
      <c r="F1830" s="435"/>
    </row>
    <row r="1831" spans="1:6" ht="20.25">
      <c r="A1831" s="429"/>
      <c r="B1831" s="433"/>
      <c r="C1831" s="433"/>
      <c r="D1831" s="433"/>
      <c r="E1831" s="434"/>
      <c r="F1831" s="435"/>
    </row>
    <row r="1832" spans="1:6" ht="20.25">
      <c r="A1832" s="429"/>
      <c r="B1832" s="433"/>
      <c r="C1832" s="433"/>
      <c r="D1832" s="433"/>
      <c r="E1832" s="434"/>
      <c r="F1832" s="435"/>
    </row>
    <row r="1833" spans="1:6" ht="20.25">
      <c r="A1833" s="429"/>
      <c r="B1833" s="433"/>
      <c r="C1833" s="433"/>
      <c r="D1833" s="433"/>
      <c r="E1833" s="434"/>
      <c r="F1833" s="435"/>
    </row>
    <row r="1834" spans="1:6" ht="20.25">
      <c r="A1834" s="429"/>
      <c r="B1834" s="433"/>
      <c r="C1834" s="433"/>
      <c r="D1834" s="433"/>
      <c r="E1834" s="434"/>
      <c r="F1834" s="435"/>
    </row>
    <row r="1835" spans="1:6" ht="20.25">
      <c r="A1835" s="429"/>
      <c r="B1835" s="433"/>
      <c r="C1835" s="433"/>
      <c r="D1835" s="433"/>
      <c r="E1835" s="434"/>
      <c r="F1835" s="435"/>
    </row>
    <row r="1836" spans="1:6" ht="20.25">
      <c r="A1836" s="429"/>
      <c r="B1836" s="433"/>
      <c r="C1836" s="433"/>
      <c r="D1836" s="433"/>
      <c r="E1836" s="434"/>
      <c r="F1836" s="435"/>
    </row>
    <row r="1837" spans="1:6" ht="20.25">
      <c r="A1837" s="429"/>
      <c r="B1837" s="433"/>
      <c r="C1837" s="433"/>
      <c r="D1837" s="433"/>
      <c r="E1837" s="434"/>
      <c r="F1837" s="435"/>
    </row>
    <row r="1838" spans="1:6" ht="20.25">
      <c r="A1838" s="429"/>
      <c r="B1838" s="433"/>
      <c r="C1838" s="433"/>
      <c r="D1838" s="433"/>
      <c r="E1838" s="434"/>
      <c r="F1838" s="435"/>
    </row>
    <row r="1839" spans="1:6" ht="20.25">
      <c r="A1839" s="429"/>
      <c r="B1839" s="433"/>
      <c r="C1839" s="433"/>
      <c r="D1839" s="433"/>
      <c r="E1839" s="434"/>
      <c r="F1839" s="435"/>
    </row>
    <row r="1840" spans="1:6" ht="20.25">
      <c r="A1840" s="429"/>
      <c r="B1840" s="433"/>
      <c r="C1840" s="433"/>
      <c r="D1840" s="433"/>
      <c r="E1840" s="434"/>
      <c r="F1840" s="435"/>
    </row>
    <row r="1841" spans="1:6" ht="20.25">
      <c r="A1841" s="429"/>
      <c r="B1841" s="433"/>
      <c r="C1841" s="433"/>
      <c r="D1841" s="433"/>
      <c r="E1841" s="434"/>
      <c r="F1841" s="435"/>
    </row>
    <row r="1842" spans="1:6" ht="20.25">
      <c r="A1842" s="429"/>
      <c r="B1842" s="433"/>
      <c r="C1842" s="433"/>
      <c r="D1842" s="433"/>
      <c r="E1842" s="434"/>
      <c r="F1842" s="435"/>
    </row>
    <row r="1843" spans="1:6" ht="20.25">
      <c r="A1843" s="429"/>
      <c r="B1843" s="433"/>
      <c r="C1843" s="433"/>
      <c r="D1843" s="433"/>
      <c r="E1843" s="434"/>
      <c r="F1843" s="435"/>
    </row>
    <row r="1844" spans="1:6" ht="20.25">
      <c r="A1844" s="429"/>
      <c r="B1844" s="433"/>
      <c r="C1844" s="433"/>
      <c r="D1844" s="433"/>
      <c r="E1844" s="434"/>
      <c r="F1844" s="435"/>
    </row>
    <row r="1845" spans="1:6" ht="20.25">
      <c r="A1845" s="429"/>
      <c r="B1845" s="433"/>
      <c r="C1845" s="433"/>
      <c r="D1845" s="433"/>
      <c r="E1845" s="434"/>
      <c r="F1845" s="435"/>
    </row>
    <row r="1846" spans="1:6" ht="20.25">
      <c r="A1846" s="429"/>
      <c r="B1846" s="433"/>
      <c r="C1846" s="433"/>
      <c r="D1846" s="433"/>
      <c r="E1846" s="434"/>
      <c r="F1846" s="435"/>
    </row>
    <row r="1847" spans="1:6" ht="20.25">
      <c r="A1847" s="429"/>
      <c r="B1847" s="433"/>
      <c r="C1847" s="433"/>
      <c r="D1847" s="433"/>
      <c r="E1847" s="434"/>
      <c r="F1847" s="435"/>
    </row>
    <row r="1848" spans="1:6" ht="20.25">
      <c r="A1848" s="429"/>
      <c r="B1848" s="433"/>
      <c r="C1848" s="433"/>
      <c r="D1848" s="433"/>
      <c r="E1848" s="434"/>
      <c r="F1848" s="435"/>
    </row>
    <row r="1849" spans="1:6" ht="20.25">
      <c r="A1849" s="429"/>
      <c r="B1849" s="433"/>
      <c r="C1849" s="433"/>
      <c r="D1849" s="433"/>
      <c r="E1849" s="434"/>
      <c r="F1849" s="435"/>
    </row>
    <row r="1850" spans="1:6" ht="20.25">
      <c r="A1850" s="429"/>
      <c r="B1850" s="433"/>
      <c r="C1850" s="433"/>
      <c r="D1850" s="433"/>
      <c r="E1850" s="434"/>
      <c r="F1850" s="435"/>
    </row>
    <row r="1851" spans="1:6" ht="20.25">
      <c r="A1851" s="429"/>
      <c r="B1851" s="433"/>
      <c r="C1851" s="433"/>
      <c r="D1851" s="433"/>
      <c r="E1851" s="434"/>
      <c r="F1851" s="435"/>
    </row>
    <row r="1852" spans="1:6" ht="20.25">
      <c r="A1852" s="429"/>
      <c r="B1852" s="433"/>
      <c r="C1852" s="433"/>
      <c r="D1852" s="433"/>
      <c r="E1852" s="434"/>
      <c r="F1852" s="435"/>
    </row>
    <row r="1853" spans="1:6" ht="20.25">
      <c r="A1853" s="429"/>
      <c r="B1853" s="433"/>
      <c r="C1853" s="433"/>
      <c r="D1853" s="433"/>
      <c r="E1853" s="434"/>
      <c r="F1853" s="435"/>
    </row>
    <row r="1854" spans="1:6" ht="20.25">
      <c r="A1854" s="429"/>
      <c r="B1854" s="433"/>
      <c r="C1854" s="433"/>
      <c r="D1854" s="433"/>
      <c r="E1854" s="434"/>
      <c r="F1854" s="435"/>
    </row>
    <row r="1855" spans="1:6" ht="20.25">
      <c r="A1855" s="429"/>
      <c r="B1855" s="433"/>
      <c r="C1855" s="433"/>
      <c r="D1855" s="433"/>
      <c r="E1855" s="434"/>
      <c r="F1855" s="435"/>
    </row>
    <row r="1856" spans="1:6" ht="20.25">
      <c r="A1856" s="429"/>
      <c r="B1856" s="433"/>
      <c r="C1856" s="433"/>
      <c r="D1856" s="433"/>
      <c r="E1856" s="434"/>
      <c r="F1856" s="435"/>
    </row>
    <row r="1857" spans="1:6" ht="20.25">
      <c r="A1857" s="429"/>
      <c r="B1857" s="433"/>
      <c r="C1857" s="433"/>
      <c r="D1857" s="433"/>
      <c r="E1857" s="434"/>
      <c r="F1857" s="435"/>
    </row>
    <row r="1858" spans="1:6" ht="20.25">
      <c r="A1858" s="429"/>
      <c r="B1858" s="433"/>
      <c r="C1858" s="433"/>
      <c r="D1858" s="433"/>
      <c r="E1858" s="434"/>
      <c r="F1858" s="435"/>
    </row>
    <row r="1859" spans="1:6" ht="20.25">
      <c r="A1859" s="429"/>
      <c r="B1859" s="433"/>
      <c r="C1859" s="433"/>
      <c r="D1859" s="433"/>
      <c r="E1859" s="434"/>
      <c r="F1859" s="435"/>
    </row>
    <row r="1860" spans="1:6" ht="20.25">
      <c r="A1860" s="429"/>
      <c r="B1860" s="433"/>
      <c r="C1860" s="433"/>
      <c r="D1860" s="433"/>
      <c r="E1860" s="434"/>
      <c r="F1860" s="435"/>
    </row>
    <row r="1861" spans="1:6" ht="20.25">
      <c r="A1861" s="429"/>
      <c r="B1861" s="433"/>
      <c r="C1861" s="433"/>
      <c r="D1861" s="433"/>
      <c r="E1861" s="434"/>
      <c r="F1861" s="435"/>
    </row>
    <row r="1862" spans="1:6" ht="20.25">
      <c r="A1862" s="429"/>
      <c r="B1862" s="433"/>
      <c r="C1862" s="433"/>
      <c r="D1862" s="433"/>
      <c r="E1862" s="434"/>
      <c r="F1862" s="435"/>
    </row>
    <row r="1863" spans="1:6" ht="20.25">
      <c r="A1863" s="429"/>
      <c r="B1863" s="433"/>
      <c r="C1863" s="433"/>
      <c r="D1863" s="433"/>
      <c r="E1863" s="434"/>
      <c r="F1863" s="435"/>
    </row>
    <row r="1864" spans="1:6" ht="20.25">
      <c r="A1864" s="429"/>
      <c r="B1864" s="433"/>
      <c r="C1864" s="433"/>
      <c r="D1864" s="433"/>
      <c r="E1864" s="434"/>
      <c r="F1864" s="435"/>
    </row>
    <row r="1865" spans="1:6" ht="20.25">
      <c r="A1865" s="429"/>
      <c r="B1865" s="433"/>
      <c r="C1865" s="433"/>
      <c r="D1865" s="433"/>
      <c r="E1865" s="434"/>
      <c r="F1865" s="435"/>
    </row>
    <row r="1866" spans="1:6" ht="20.25">
      <c r="A1866" s="429"/>
      <c r="B1866" s="433"/>
      <c r="C1866" s="433"/>
      <c r="D1866" s="433"/>
      <c r="E1866" s="434"/>
      <c r="F1866" s="435"/>
    </row>
    <row r="1867" spans="1:6" ht="20.25">
      <c r="A1867" s="429"/>
      <c r="B1867" s="433"/>
      <c r="C1867" s="433"/>
      <c r="D1867" s="433"/>
      <c r="E1867" s="434"/>
      <c r="F1867" s="435"/>
    </row>
    <row r="1868" spans="1:6" ht="20.25">
      <c r="A1868" s="429"/>
      <c r="B1868" s="433"/>
      <c r="C1868" s="433"/>
      <c r="D1868" s="433"/>
      <c r="E1868" s="434"/>
      <c r="F1868" s="435"/>
    </row>
    <row r="1869" spans="1:6" ht="20.25">
      <c r="A1869" s="429"/>
      <c r="B1869" s="433"/>
      <c r="C1869" s="433"/>
      <c r="D1869" s="433"/>
      <c r="E1869" s="434"/>
      <c r="F1869" s="435"/>
    </row>
    <row r="1870" spans="1:6" ht="20.25">
      <c r="A1870" s="429"/>
      <c r="B1870" s="433"/>
      <c r="C1870" s="433"/>
      <c r="D1870" s="433"/>
      <c r="E1870" s="434"/>
      <c r="F1870" s="435"/>
    </row>
    <row r="1871" spans="1:6" ht="20.25">
      <c r="A1871" s="429"/>
      <c r="B1871" s="433"/>
      <c r="C1871" s="433"/>
      <c r="D1871" s="433"/>
      <c r="E1871" s="434"/>
      <c r="F1871" s="435"/>
    </row>
    <row r="1872" spans="1:6" ht="20.25">
      <c r="A1872" s="429"/>
      <c r="B1872" s="433"/>
      <c r="C1872" s="433"/>
      <c r="D1872" s="433"/>
      <c r="E1872" s="434"/>
      <c r="F1872" s="435"/>
    </row>
    <row r="1873" spans="1:6" ht="20.25">
      <c r="A1873" s="429"/>
      <c r="B1873" s="433"/>
      <c r="C1873" s="433"/>
      <c r="D1873" s="433"/>
      <c r="E1873" s="434"/>
      <c r="F1873" s="435"/>
    </row>
    <row r="1874" spans="1:6" ht="20.25">
      <c r="A1874" s="429"/>
      <c r="B1874" s="433"/>
      <c r="C1874" s="433"/>
      <c r="D1874" s="433"/>
      <c r="E1874" s="434"/>
      <c r="F1874" s="435"/>
    </row>
    <row r="1875" spans="1:6" ht="20.25">
      <c r="A1875" s="429"/>
      <c r="B1875" s="433"/>
      <c r="C1875" s="433"/>
      <c r="D1875" s="433"/>
      <c r="E1875" s="434"/>
      <c r="F1875" s="435"/>
    </row>
    <row r="1876" spans="1:6" ht="20.25">
      <c r="A1876" s="429"/>
      <c r="B1876" s="433"/>
      <c r="C1876" s="433"/>
      <c r="D1876" s="433"/>
      <c r="E1876" s="434"/>
      <c r="F1876" s="435"/>
    </row>
    <row r="1877" spans="1:6" ht="20.25">
      <c r="A1877" s="429"/>
      <c r="B1877" s="433"/>
      <c r="C1877" s="433"/>
      <c r="D1877" s="433"/>
      <c r="E1877" s="434"/>
      <c r="F1877" s="435"/>
    </row>
    <row r="1878" spans="1:6" ht="20.25">
      <c r="A1878" s="429"/>
      <c r="B1878" s="433"/>
      <c r="C1878" s="433"/>
      <c r="D1878" s="433"/>
      <c r="E1878" s="434"/>
      <c r="F1878" s="435"/>
    </row>
    <row r="1879" spans="1:6" ht="20.25">
      <c r="A1879" s="429"/>
      <c r="B1879" s="433"/>
      <c r="C1879" s="433"/>
      <c r="D1879" s="433"/>
      <c r="E1879" s="434"/>
      <c r="F1879" s="435"/>
    </row>
    <row r="1880" spans="1:6" ht="20.25">
      <c r="A1880" s="429"/>
      <c r="B1880" s="433"/>
      <c r="C1880" s="433"/>
      <c r="D1880" s="433"/>
      <c r="E1880" s="434"/>
      <c r="F1880" s="435"/>
    </row>
    <row r="1881" spans="1:6" ht="20.25">
      <c r="A1881" s="429"/>
      <c r="B1881" s="433"/>
      <c r="C1881" s="433"/>
      <c r="D1881" s="433"/>
      <c r="E1881" s="434"/>
      <c r="F1881" s="435"/>
    </row>
    <row r="1882" spans="1:6" ht="20.25">
      <c r="A1882" s="429"/>
      <c r="B1882" s="433"/>
      <c r="C1882" s="433"/>
      <c r="D1882" s="433"/>
      <c r="E1882" s="434"/>
      <c r="F1882" s="435"/>
    </row>
    <row r="1883" spans="1:6" ht="20.25">
      <c r="A1883" s="429"/>
      <c r="B1883" s="433"/>
      <c r="C1883" s="433"/>
      <c r="D1883" s="433"/>
      <c r="E1883" s="434"/>
      <c r="F1883" s="435"/>
    </row>
    <row r="1884" spans="1:6" ht="20.25">
      <c r="A1884" s="429"/>
      <c r="B1884" s="433"/>
      <c r="C1884" s="433"/>
      <c r="D1884" s="433"/>
      <c r="E1884" s="434"/>
      <c r="F1884" s="435"/>
    </row>
    <row r="1885" spans="1:6" ht="20.25">
      <c r="A1885" s="429"/>
      <c r="B1885" s="433"/>
      <c r="C1885" s="433"/>
      <c r="D1885" s="433"/>
      <c r="E1885" s="434"/>
      <c r="F1885" s="435"/>
    </row>
    <row r="1886" spans="1:6" ht="20.25">
      <c r="A1886" s="429"/>
      <c r="B1886" s="433"/>
      <c r="C1886" s="433"/>
      <c r="D1886" s="433"/>
      <c r="E1886" s="434"/>
      <c r="F1886" s="435"/>
    </row>
    <row r="1887" spans="1:6" ht="20.25">
      <c r="A1887" s="429"/>
      <c r="B1887" s="433"/>
      <c r="C1887" s="433"/>
      <c r="D1887" s="433"/>
      <c r="E1887" s="434"/>
      <c r="F1887" s="435"/>
    </row>
    <row r="1888" spans="1:6" ht="20.25">
      <c r="A1888" s="429"/>
      <c r="B1888" s="433"/>
      <c r="C1888" s="433"/>
      <c r="D1888" s="433"/>
      <c r="E1888" s="434"/>
      <c r="F1888" s="435"/>
    </row>
    <row r="1889" spans="1:6" ht="20.25">
      <c r="A1889" s="429"/>
      <c r="B1889" s="433"/>
      <c r="C1889" s="433"/>
      <c r="D1889" s="433"/>
      <c r="E1889" s="434"/>
      <c r="F1889" s="435"/>
    </row>
    <row r="1890" spans="1:6" ht="20.25">
      <c r="A1890" s="429"/>
      <c r="B1890" s="433"/>
      <c r="C1890" s="433"/>
      <c r="D1890" s="433"/>
      <c r="E1890" s="434"/>
      <c r="F1890" s="435"/>
    </row>
    <row r="1891" spans="1:6" ht="20.25">
      <c r="A1891" s="429"/>
      <c r="B1891" s="433"/>
      <c r="C1891" s="433"/>
      <c r="D1891" s="433"/>
      <c r="E1891" s="434"/>
      <c r="F1891" s="435"/>
    </row>
    <row r="1892" spans="1:6" ht="20.25">
      <c r="A1892" s="429"/>
      <c r="B1892" s="433"/>
      <c r="C1892" s="433"/>
      <c r="D1892" s="433"/>
      <c r="E1892" s="434"/>
      <c r="F1892" s="435"/>
    </row>
    <row r="1893" spans="1:6" ht="20.25">
      <c r="A1893" s="429"/>
      <c r="B1893" s="433"/>
      <c r="C1893" s="433"/>
      <c r="D1893" s="433"/>
      <c r="E1893" s="434"/>
      <c r="F1893" s="435"/>
    </row>
    <row r="1894" spans="1:6" ht="20.25">
      <c r="A1894" s="429"/>
      <c r="B1894" s="433"/>
      <c r="C1894" s="433"/>
      <c r="D1894" s="433"/>
      <c r="E1894" s="434"/>
      <c r="F1894" s="435"/>
    </row>
    <row r="1895" spans="1:6" ht="20.25">
      <c r="A1895" s="429"/>
      <c r="B1895" s="433"/>
      <c r="C1895" s="433"/>
      <c r="D1895" s="433"/>
      <c r="E1895" s="434"/>
      <c r="F1895" s="435"/>
    </row>
    <row r="1896" spans="1:6" ht="20.25">
      <c r="A1896" s="429"/>
      <c r="B1896" s="433"/>
      <c r="C1896" s="433"/>
      <c r="D1896" s="433"/>
      <c r="E1896" s="434"/>
      <c r="F1896" s="435"/>
    </row>
    <row r="1897" spans="1:6" ht="20.25">
      <c r="A1897" s="429"/>
      <c r="B1897" s="433"/>
      <c r="C1897" s="433"/>
      <c r="D1897" s="433"/>
      <c r="E1897" s="434"/>
      <c r="F1897" s="435"/>
    </row>
    <row r="1898" spans="1:6" ht="20.25">
      <c r="A1898" s="429"/>
      <c r="B1898" s="433"/>
      <c r="C1898" s="433"/>
      <c r="D1898" s="433"/>
      <c r="E1898" s="434"/>
      <c r="F1898" s="435"/>
    </row>
    <row r="1899" spans="1:6" ht="20.25">
      <c r="A1899" s="429"/>
      <c r="B1899" s="433"/>
      <c r="C1899" s="433"/>
      <c r="D1899" s="433"/>
      <c r="E1899" s="434"/>
      <c r="F1899" s="435"/>
    </row>
    <row r="1900" spans="1:6" ht="20.25">
      <c r="A1900" s="429"/>
      <c r="B1900" s="433"/>
      <c r="C1900" s="433"/>
      <c r="D1900" s="433"/>
      <c r="E1900" s="434"/>
      <c r="F1900" s="435"/>
    </row>
    <row r="1901" spans="1:6" ht="20.25">
      <c r="A1901" s="429"/>
      <c r="B1901" s="433"/>
      <c r="C1901" s="433"/>
      <c r="D1901" s="433"/>
      <c r="E1901" s="434"/>
      <c r="F1901" s="435"/>
    </row>
    <row r="1902" spans="1:6" ht="20.25">
      <c r="A1902" s="429"/>
      <c r="B1902" s="433"/>
      <c r="C1902" s="433"/>
      <c r="D1902" s="433"/>
      <c r="E1902" s="434"/>
      <c r="F1902" s="435"/>
    </row>
    <row r="1903" spans="1:6" ht="20.25">
      <c r="A1903" s="429"/>
      <c r="B1903" s="433"/>
      <c r="C1903" s="433"/>
      <c r="D1903" s="433"/>
      <c r="E1903" s="434"/>
      <c r="F1903" s="435"/>
    </row>
    <row r="1904" spans="1:6" ht="20.25">
      <c r="A1904" s="429"/>
      <c r="B1904" s="433"/>
      <c r="C1904" s="433"/>
      <c r="D1904" s="433"/>
      <c r="E1904" s="434"/>
      <c r="F1904" s="435"/>
    </row>
    <row r="1905" spans="1:6" ht="20.25">
      <c r="A1905" s="429"/>
      <c r="B1905" s="433"/>
      <c r="C1905" s="433"/>
      <c r="D1905" s="433"/>
      <c r="E1905" s="434"/>
      <c r="F1905" s="435"/>
    </row>
    <row r="1906" spans="1:6" ht="20.25">
      <c r="A1906" s="429"/>
      <c r="B1906" s="433"/>
      <c r="C1906" s="433"/>
      <c r="D1906" s="433"/>
      <c r="E1906" s="434"/>
      <c r="F1906" s="435"/>
    </row>
    <row r="1907" spans="1:6" ht="20.25">
      <c r="A1907" s="429"/>
      <c r="B1907" s="433"/>
      <c r="C1907" s="433"/>
      <c r="D1907" s="433"/>
      <c r="E1907" s="434"/>
      <c r="F1907" s="435"/>
    </row>
    <row r="1908" spans="1:6" ht="20.25">
      <c r="A1908" s="429"/>
      <c r="B1908" s="433"/>
      <c r="C1908" s="433"/>
      <c r="D1908" s="433"/>
      <c r="E1908" s="434"/>
      <c r="F1908" s="435"/>
    </row>
    <row r="1909" spans="1:6" ht="20.25">
      <c r="A1909" s="429"/>
      <c r="B1909" s="433"/>
      <c r="C1909" s="433"/>
      <c r="D1909" s="433"/>
      <c r="E1909" s="434"/>
      <c r="F1909" s="435"/>
    </row>
    <row r="1910" spans="1:6" ht="20.25">
      <c r="A1910" s="429"/>
      <c r="B1910" s="433"/>
      <c r="C1910" s="433"/>
      <c r="D1910" s="433"/>
      <c r="E1910" s="434"/>
      <c r="F1910" s="435"/>
    </row>
    <row r="1911" spans="1:6" ht="20.25">
      <c r="A1911" s="429"/>
      <c r="B1911" s="433"/>
      <c r="C1911" s="433"/>
      <c r="D1911" s="433"/>
      <c r="E1911" s="434"/>
      <c r="F1911" s="435"/>
    </row>
    <row r="1912" spans="1:6" ht="20.25">
      <c r="A1912" s="429"/>
      <c r="B1912" s="433"/>
      <c r="C1912" s="433"/>
      <c r="D1912" s="433"/>
      <c r="E1912" s="434"/>
      <c r="F1912" s="435"/>
    </row>
    <row r="1913" spans="1:6" ht="20.25">
      <c r="A1913" s="429"/>
      <c r="B1913" s="433"/>
      <c r="C1913" s="433"/>
      <c r="D1913" s="433"/>
      <c r="E1913" s="434"/>
      <c r="F1913" s="435"/>
    </row>
    <row r="1914" spans="1:6" ht="20.25">
      <c r="A1914" s="429"/>
      <c r="B1914" s="433"/>
      <c r="C1914" s="433"/>
      <c r="D1914" s="433"/>
      <c r="E1914" s="434"/>
      <c r="F1914" s="435"/>
    </row>
    <row r="1915" spans="1:6" ht="20.25">
      <c r="A1915" s="429"/>
      <c r="B1915" s="433"/>
      <c r="C1915" s="433"/>
      <c r="D1915" s="433"/>
      <c r="E1915" s="434"/>
      <c r="F1915" s="435"/>
    </row>
    <row r="1916" spans="1:6" ht="20.25">
      <c r="A1916" s="429"/>
      <c r="B1916" s="433"/>
      <c r="C1916" s="433"/>
      <c r="D1916" s="433"/>
      <c r="E1916" s="434"/>
      <c r="F1916" s="435"/>
    </row>
    <row r="1917" spans="1:6" ht="20.25">
      <c r="A1917" s="429"/>
      <c r="B1917" s="433"/>
      <c r="C1917" s="433"/>
      <c r="D1917" s="433"/>
      <c r="E1917" s="434"/>
      <c r="F1917" s="435"/>
    </row>
    <row r="1918" spans="1:6" ht="20.25">
      <c r="A1918" s="429"/>
      <c r="B1918" s="433"/>
      <c r="C1918" s="433"/>
      <c r="D1918" s="433"/>
      <c r="E1918" s="434"/>
      <c r="F1918" s="435"/>
    </row>
    <row r="1919" spans="1:6" ht="20.25">
      <c r="A1919" s="429"/>
      <c r="B1919" s="433"/>
      <c r="C1919" s="433"/>
      <c r="D1919" s="433"/>
      <c r="E1919" s="434"/>
      <c r="F1919" s="435"/>
    </row>
    <row r="1920" spans="1:6" ht="20.25">
      <c r="A1920" s="429"/>
      <c r="B1920" s="433"/>
      <c r="C1920" s="433"/>
      <c r="D1920" s="433"/>
      <c r="E1920" s="434"/>
      <c r="F1920" s="435"/>
    </row>
    <row r="1921" spans="1:6" ht="20.25">
      <c r="A1921" s="429"/>
      <c r="B1921" s="433"/>
      <c r="C1921" s="433"/>
      <c r="D1921" s="433"/>
      <c r="E1921" s="434"/>
      <c r="F1921" s="435"/>
    </row>
    <row r="1922" spans="1:6" ht="20.25">
      <c r="A1922" s="429"/>
      <c r="B1922" s="433"/>
      <c r="C1922" s="433"/>
      <c r="D1922" s="433"/>
      <c r="E1922" s="434"/>
      <c r="F1922" s="435"/>
    </row>
    <row r="1923" spans="1:6" ht="20.25">
      <c r="A1923" s="429"/>
      <c r="B1923" s="433"/>
      <c r="C1923" s="433"/>
      <c r="D1923" s="433"/>
      <c r="E1923" s="434"/>
      <c r="F1923" s="435"/>
    </row>
    <row r="1924" spans="1:6" ht="20.25">
      <c r="A1924" s="429"/>
      <c r="B1924" s="433"/>
      <c r="C1924" s="433"/>
      <c r="D1924" s="433"/>
      <c r="E1924" s="434"/>
      <c r="F1924" s="435"/>
    </row>
    <row r="1925" spans="1:6" ht="20.25">
      <c r="A1925" s="429"/>
      <c r="B1925" s="433"/>
      <c r="C1925" s="433"/>
      <c r="D1925" s="433"/>
      <c r="E1925" s="434"/>
      <c r="F1925" s="435"/>
    </row>
    <row r="1926" spans="1:6" ht="20.25">
      <c r="A1926" s="429"/>
      <c r="B1926" s="433"/>
      <c r="C1926" s="433"/>
      <c r="D1926" s="433"/>
      <c r="E1926" s="434"/>
      <c r="F1926" s="435"/>
    </row>
    <row r="1927" spans="1:6" ht="20.25">
      <c r="A1927" s="429"/>
      <c r="B1927" s="433"/>
      <c r="C1927" s="433"/>
      <c r="D1927" s="433"/>
      <c r="E1927" s="434"/>
      <c r="F1927" s="435"/>
    </row>
    <row r="1928" spans="1:6" ht="20.25">
      <c r="A1928" s="429"/>
      <c r="B1928" s="433"/>
      <c r="C1928" s="433"/>
      <c r="D1928" s="433"/>
      <c r="E1928" s="434"/>
      <c r="F1928" s="435"/>
    </row>
    <row r="1929" spans="1:6" ht="20.25">
      <c r="A1929" s="429"/>
      <c r="B1929" s="433"/>
      <c r="C1929" s="433"/>
      <c r="D1929" s="433"/>
      <c r="E1929" s="434"/>
      <c r="F1929" s="435"/>
    </row>
    <row r="1930" spans="1:6" ht="20.25">
      <c r="A1930" s="429"/>
      <c r="B1930" s="433"/>
      <c r="C1930" s="433"/>
      <c r="D1930" s="433"/>
      <c r="E1930" s="434"/>
      <c r="F1930" s="435"/>
    </row>
    <row r="1931" spans="1:6" ht="20.25">
      <c r="A1931" s="429"/>
      <c r="B1931" s="433"/>
      <c r="C1931" s="433"/>
      <c r="D1931" s="433"/>
      <c r="E1931" s="434"/>
      <c r="F1931" s="435"/>
    </row>
    <row r="1932" spans="1:6" ht="20.25">
      <c r="A1932" s="429"/>
      <c r="B1932" s="433"/>
      <c r="C1932" s="433"/>
      <c r="D1932" s="433"/>
      <c r="E1932" s="434"/>
      <c r="F1932" s="435"/>
    </row>
    <row r="1933" spans="1:6" ht="20.25">
      <c r="A1933" s="429"/>
      <c r="B1933" s="433"/>
      <c r="C1933" s="433"/>
      <c r="D1933" s="433"/>
      <c r="E1933" s="434"/>
      <c r="F1933" s="435"/>
    </row>
    <row r="1934" spans="1:6" ht="20.25">
      <c r="A1934" s="429"/>
      <c r="B1934" s="433"/>
      <c r="C1934" s="433"/>
      <c r="D1934" s="433"/>
      <c r="E1934" s="434"/>
      <c r="F1934" s="435"/>
    </row>
    <row r="1935" spans="1:6" ht="20.25">
      <c r="A1935" s="429"/>
      <c r="B1935" s="433"/>
      <c r="C1935" s="433"/>
      <c r="D1935" s="433"/>
      <c r="E1935" s="434"/>
      <c r="F1935" s="435"/>
    </row>
    <row r="1936" spans="1:6" ht="20.25">
      <c r="A1936" s="429"/>
      <c r="B1936" s="433"/>
      <c r="C1936" s="433"/>
      <c r="D1936" s="433"/>
      <c r="E1936" s="434"/>
      <c r="F1936" s="435"/>
    </row>
    <row r="1937" spans="1:6" ht="20.25">
      <c r="A1937" s="429"/>
      <c r="B1937" s="433"/>
      <c r="C1937" s="433"/>
      <c r="D1937" s="433"/>
      <c r="E1937" s="434"/>
      <c r="F1937" s="435"/>
    </row>
    <row r="1938" spans="1:6" ht="20.25">
      <c r="A1938" s="429"/>
      <c r="B1938" s="433"/>
      <c r="C1938" s="433"/>
      <c r="D1938" s="433"/>
      <c r="E1938" s="434"/>
      <c r="F1938" s="435"/>
    </row>
    <row r="1939" spans="1:6" ht="20.25">
      <c r="A1939" s="429"/>
      <c r="B1939" s="433"/>
      <c r="C1939" s="433"/>
      <c r="D1939" s="433"/>
      <c r="E1939" s="434"/>
      <c r="F1939" s="435"/>
    </row>
    <row r="1940" spans="1:6" ht="20.25">
      <c r="A1940" s="429"/>
      <c r="B1940" s="433"/>
      <c r="C1940" s="433"/>
      <c r="D1940" s="433"/>
      <c r="E1940" s="434"/>
      <c r="F1940" s="435"/>
    </row>
    <row r="1941" spans="1:6" ht="20.25">
      <c r="A1941" s="429"/>
      <c r="B1941" s="433"/>
      <c r="C1941" s="433"/>
      <c r="D1941" s="433"/>
      <c r="E1941" s="434"/>
      <c r="F1941" s="435"/>
    </row>
    <row r="1942" spans="1:6" ht="20.25">
      <c r="A1942" s="429"/>
      <c r="B1942" s="433"/>
      <c r="C1942" s="433"/>
      <c r="D1942" s="433"/>
      <c r="E1942" s="434"/>
      <c r="F1942" s="435"/>
    </row>
    <row r="1943" spans="1:6" ht="20.25">
      <c r="A1943" s="429"/>
      <c r="B1943" s="433"/>
      <c r="C1943" s="433"/>
      <c r="D1943" s="433"/>
      <c r="E1943" s="434"/>
      <c r="F1943" s="435"/>
    </row>
    <row r="1944" spans="1:6" ht="20.25">
      <c r="A1944" s="429"/>
      <c r="B1944" s="433"/>
      <c r="C1944" s="433"/>
      <c r="D1944" s="433"/>
      <c r="E1944" s="434"/>
      <c r="F1944" s="435"/>
    </row>
    <row r="1945" spans="1:6" ht="20.25">
      <c r="A1945" s="429"/>
      <c r="B1945" s="433"/>
      <c r="C1945" s="433"/>
      <c r="D1945" s="433"/>
      <c r="E1945" s="434"/>
      <c r="F1945" s="435"/>
    </row>
    <row r="1946" spans="1:6" ht="20.25">
      <c r="A1946" s="429"/>
      <c r="B1946" s="433"/>
      <c r="C1946" s="433"/>
      <c r="D1946" s="433"/>
      <c r="E1946" s="434"/>
      <c r="F1946" s="435"/>
    </row>
    <row r="1947" spans="1:6" ht="20.25">
      <c r="A1947" s="429"/>
      <c r="B1947" s="433"/>
      <c r="C1947" s="433"/>
      <c r="D1947" s="433"/>
      <c r="E1947" s="434"/>
      <c r="F1947" s="435"/>
    </row>
    <row r="1948" spans="1:6" ht="20.25">
      <c r="A1948" s="429"/>
      <c r="B1948" s="433"/>
      <c r="C1948" s="433"/>
      <c r="D1948" s="433"/>
      <c r="E1948" s="434"/>
      <c r="F1948" s="435"/>
    </row>
    <row r="1949" spans="1:6" ht="20.25">
      <c r="A1949" s="429"/>
      <c r="B1949" s="433"/>
      <c r="C1949" s="433"/>
      <c r="D1949" s="433"/>
      <c r="E1949" s="434"/>
      <c r="F1949" s="435"/>
    </row>
    <row r="1950" spans="1:6" ht="20.25">
      <c r="A1950" s="429"/>
      <c r="B1950" s="433"/>
      <c r="C1950" s="433"/>
      <c r="D1950" s="433"/>
      <c r="E1950" s="434"/>
      <c r="F1950" s="435"/>
    </row>
    <row r="1951" spans="1:6" ht="20.25">
      <c r="A1951" s="429"/>
      <c r="B1951" s="433"/>
      <c r="C1951" s="433"/>
      <c r="D1951" s="433"/>
      <c r="E1951" s="434"/>
      <c r="F1951" s="435"/>
    </row>
    <row r="1952" spans="1:6" ht="20.25">
      <c r="A1952" s="429"/>
      <c r="B1952" s="433"/>
      <c r="C1952" s="433"/>
      <c r="D1952" s="433"/>
      <c r="E1952" s="434"/>
      <c r="F1952" s="435"/>
    </row>
    <row r="1953" spans="1:6" ht="20.25">
      <c r="A1953" s="429"/>
      <c r="B1953" s="433"/>
      <c r="C1953" s="433"/>
      <c r="D1953" s="433"/>
      <c r="E1953" s="434"/>
      <c r="F1953" s="435"/>
    </row>
    <row r="1954" spans="1:6" ht="20.25">
      <c r="A1954" s="429"/>
      <c r="B1954" s="433"/>
      <c r="C1954" s="433"/>
      <c r="D1954" s="433"/>
      <c r="E1954" s="434"/>
      <c r="F1954" s="435"/>
    </row>
    <row r="1955" spans="1:6" ht="20.25">
      <c r="A1955" s="429"/>
      <c r="B1955" s="433"/>
      <c r="C1955" s="433"/>
      <c r="D1955" s="433"/>
      <c r="E1955" s="434"/>
      <c r="F1955" s="435"/>
    </row>
    <row r="1956" spans="1:6" ht="20.25">
      <c r="A1956" s="429"/>
      <c r="B1956" s="433"/>
      <c r="C1956" s="433"/>
      <c r="D1956" s="433"/>
      <c r="E1956" s="434"/>
      <c r="F1956" s="435"/>
    </row>
    <row r="1957" spans="1:6" ht="20.25">
      <c r="A1957" s="429"/>
      <c r="B1957" s="433"/>
      <c r="C1957" s="433"/>
      <c r="D1957" s="433"/>
      <c r="E1957" s="434"/>
      <c r="F1957" s="435"/>
    </row>
    <row r="1958" spans="1:6" ht="20.25">
      <c r="A1958" s="429"/>
      <c r="B1958" s="433"/>
      <c r="C1958" s="433"/>
      <c r="D1958" s="433"/>
      <c r="E1958" s="434"/>
      <c r="F1958" s="435"/>
    </row>
    <row r="1959" spans="1:6" ht="20.25">
      <c r="A1959" s="429"/>
      <c r="B1959" s="433"/>
      <c r="C1959" s="433"/>
      <c r="D1959" s="433"/>
      <c r="E1959" s="434"/>
      <c r="F1959" s="435"/>
    </row>
    <row r="1960" spans="1:6" ht="20.25">
      <c r="A1960" s="429"/>
      <c r="B1960" s="433"/>
      <c r="C1960" s="433"/>
      <c r="D1960" s="433"/>
      <c r="E1960" s="434"/>
      <c r="F1960" s="435"/>
    </row>
    <row r="1961" spans="1:6" ht="20.25">
      <c r="A1961" s="429"/>
      <c r="B1961" s="433"/>
      <c r="C1961" s="433"/>
      <c r="D1961" s="433"/>
      <c r="E1961" s="434"/>
      <c r="F1961" s="435"/>
    </row>
    <row r="1962" spans="1:6" ht="20.25">
      <c r="A1962" s="429"/>
      <c r="B1962" s="433"/>
      <c r="C1962" s="433"/>
      <c r="D1962" s="433"/>
      <c r="E1962" s="434"/>
      <c r="F1962" s="435"/>
    </row>
    <row r="1963" spans="1:6" ht="20.25">
      <c r="A1963" s="429"/>
      <c r="B1963" s="433"/>
      <c r="C1963" s="433"/>
      <c r="D1963" s="433"/>
      <c r="E1963" s="434"/>
      <c r="F1963" s="435"/>
    </row>
    <row r="1964" spans="1:6" ht="20.25">
      <c r="A1964" s="429"/>
      <c r="B1964" s="433"/>
      <c r="C1964" s="433"/>
      <c r="D1964" s="433"/>
      <c r="E1964" s="434"/>
      <c r="F1964" s="435"/>
    </row>
    <row r="1965" spans="1:6" ht="20.25">
      <c r="A1965" s="429"/>
      <c r="B1965" s="433"/>
      <c r="C1965" s="433"/>
      <c r="D1965" s="433"/>
      <c r="E1965" s="434"/>
      <c r="F1965" s="435"/>
    </row>
    <row r="1966" spans="1:6" ht="20.25">
      <c r="A1966" s="429"/>
      <c r="B1966" s="433"/>
      <c r="C1966" s="433"/>
      <c r="D1966" s="433"/>
      <c r="E1966" s="434"/>
      <c r="F1966" s="435"/>
    </row>
    <row r="1967" spans="1:6" ht="20.25">
      <c r="A1967" s="429"/>
      <c r="B1967" s="433"/>
      <c r="C1967" s="433"/>
      <c r="D1967" s="433"/>
      <c r="E1967" s="434"/>
      <c r="F1967" s="435"/>
    </row>
    <row r="1968" spans="1:6" ht="20.25">
      <c r="A1968" s="429"/>
      <c r="B1968" s="433"/>
      <c r="C1968" s="433"/>
      <c r="D1968" s="433"/>
      <c r="E1968" s="434"/>
      <c r="F1968" s="435"/>
    </row>
    <row r="1969" spans="1:6" ht="20.25">
      <c r="A1969" s="429"/>
      <c r="B1969" s="433"/>
      <c r="C1969" s="433"/>
      <c r="D1969" s="433"/>
      <c r="E1969" s="434"/>
      <c r="F1969" s="435"/>
    </row>
    <row r="1970" spans="1:6" ht="20.25">
      <c r="A1970" s="429"/>
      <c r="B1970" s="433"/>
      <c r="C1970" s="433"/>
      <c r="D1970" s="433"/>
      <c r="E1970" s="434"/>
      <c r="F1970" s="435"/>
    </row>
    <row r="1971" spans="1:6" ht="20.25">
      <c r="A1971" s="429"/>
      <c r="B1971" s="433"/>
      <c r="C1971" s="433"/>
      <c r="D1971" s="433"/>
      <c r="E1971" s="434"/>
      <c r="F1971" s="435"/>
    </row>
    <row r="1972" spans="1:6" ht="20.25">
      <c r="A1972" s="429"/>
      <c r="B1972" s="433"/>
      <c r="C1972" s="433"/>
      <c r="D1972" s="433"/>
      <c r="E1972" s="434"/>
      <c r="F1972" s="435"/>
    </row>
    <row r="1973" spans="1:6" ht="20.25">
      <c r="A1973" s="429"/>
      <c r="B1973" s="433"/>
      <c r="C1973" s="433"/>
      <c r="D1973" s="433"/>
      <c r="E1973" s="434"/>
      <c r="F1973" s="435"/>
    </row>
    <row r="1974" spans="1:6" ht="20.25">
      <c r="A1974" s="429"/>
      <c r="B1974" s="433"/>
      <c r="C1974" s="433"/>
      <c r="D1974" s="433"/>
      <c r="E1974" s="434"/>
      <c r="F1974" s="435"/>
    </row>
    <row r="1975" spans="1:6" ht="20.25">
      <c r="A1975" s="429"/>
      <c r="B1975" s="433"/>
      <c r="C1975" s="433"/>
      <c r="D1975" s="433"/>
      <c r="E1975" s="434"/>
      <c r="F1975" s="435"/>
    </row>
    <row r="1976" spans="1:6" ht="20.25">
      <c r="A1976" s="429"/>
      <c r="B1976" s="433"/>
      <c r="C1976" s="433"/>
      <c r="D1976" s="433"/>
      <c r="E1976" s="434"/>
      <c r="F1976" s="435"/>
    </row>
    <row r="1977" spans="1:6" ht="20.25">
      <c r="A1977" s="429"/>
      <c r="B1977" s="433"/>
      <c r="C1977" s="433"/>
      <c r="D1977" s="433"/>
      <c r="E1977" s="434"/>
      <c r="F1977" s="435"/>
    </row>
    <row r="1978" spans="1:6" ht="20.25">
      <c r="A1978" s="429"/>
      <c r="B1978" s="433"/>
      <c r="C1978" s="433"/>
      <c r="D1978" s="433"/>
      <c r="E1978" s="434"/>
      <c r="F1978" s="435"/>
    </row>
    <row r="1979" spans="1:6" ht="20.25">
      <c r="A1979" s="429"/>
      <c r="B1979" s="433"/>
      <c r="C1979" s="433"/>
      <c r="D1979" s="433"/>
      <c r="E1979" s="434"/>
      <c r="F1979" s="435"/>
    </row>
    <row r="1980" spans="1:6" ht="20.25">
      <c r="A1980" s="429"/>
      <c r="B1980" s="433"/>
      <c r="C1980" s="433"/>
      <c r="D1980" s="433"/>
      <c r="E1980" s="434"/>
      <c r="F1980" s="435"/>
    </row>
    <row r="1981" spans="1:6" ht="20.25">
      <c r="A1981" s="429"/>
      <c r="B1981" s="433"/>
      <c r="C1981" s="433"/>
      <c r="D1981" s="433"/>
      <c r="E1981" s="434"/>
      <c r="F1981" s="435"/>
    </row>
    <row r="1982" spans="1:6" ht="20.25">
      <c r="A1982" s="429"/>
      <c r="B1982" s="433"/>
      <c r="C1982" s="433"/>
      <c r="D1982" s="433"/>
      <c r="E1982" s="434"/>
      <c r="F1982" s="435"/>
    </row>
    <row r="1983" spans="1:6" ht="20.25">
      <c r="A1983" s="429"/>
      <c r="B1983" s="433"/>
      <c r="C1983" s="433"/>
      <c r="D1983" s="433"/>
      <c r="E1983" s="434"/>
      <c r="F1983" s="435"/>
    </row>
    <row r="1984" spans="1:6" ht="20.25">
      <c r="A1984" s="429"/>
      <c r="B1984" s="433"/>
      <c r="C1984" s="433"/>
      <c r="D1984" s="433"/>
      <c r="E1984" s="434"/>
      <c r="F1984" s="435"/>
    </row>
    <row r="1985" spans="1:6" ht="20.25">
      <c r="A1985" s="429"/>
      <c r="B1985" s="433"/>
      <c r="C1985" s="433"/>
      <c r="D1985" s="433"/>
      <c r="E1985" s="434"/>
      <c r="F1985" s="435"/>
    </row>
    <row r="1986" spans="1:6" ht="20.25">
      <c r="A1986" s="429"/>
      <c r="B1986" s="433"/>
      <c r="C1986" s="433"/>
      <c r="D1986" s="433"/>
      <c r="E1986" s="434"/>
      <c r="F1986" s="435"/>
    </row>
    <row r="1987" spans="1:6" ht="20.25">
      <c r="A1987" s="429"/>
      <c r="B1987" s="433"/>
      <c r="C1987" s="433"/>
      <c r="D1987" s="433"/>
      <c r="E1987" s="434"/>
      <c r="F1987" s="435"/>
    </row>
    <row r="1988" spans="1:6" ht="20.25">
      <c r="A1988" s="429"/>
      <c r="B1988" s="433"/>
      <c r="C1988" s="433"/>
      <c r="D1988" s="433"/>
      <c r="E1988" s="434"/>
      <c r="F1988" s="435"/>
    </row>
    <row r="1989" spans="1:6" ht="20.25">
      <c r="A1989" s="429"/>
      <c r="B1989" s="433"/>
      <c r="C1989" s="433"/>
      <c r="D1989" s="433"/>
      <c r="E1989" s="434"/>
      <c r="F1989" s="435"/>
    </row>
    <row r="1990" spans="1:6" ht="20.25">
      <c r="A1990" s="429"/>
      <c r="B1990" s="433"/>
      <c r="C1990" s="433"/>
      <c r="D1990" s="433"/>
      <c r="E1990" s="434"/>
      <c r="F1990" s="435"/>
    </row>
    <row r="1991" spans="1:6" ht="20.25">
      <c r="A1991" s="429"/>
      <c r="B1991" s="433"/>
      <c r="C1991" s="433"/>
      <c r="D1991" s="433"/>
      <c r="E1991" s="434"/>
      <c r="F1991" s="435"/>
    </row>
    <row r="1992" spans="1:6" ht="20.25">
      <c r="A1992" s="429"/>
      <c r="B1992" s="433"/>
      <c r="C1992" s="433"/>
      <c r="D1992" s="433"/>
      <c r="E1992" s="434"/>
      <c r="F1992" s="435"/>
    </row>
    <row r="1993" spans="1:6" ht="20.25">
      <c r="A1993" s="429"/>
      <c r="B1993" s="433"/>
      <c r="C1993" s="433"/>
      <c r="D1993" s="433"/>
      <c r="E1993" s="434"/>
      <c r="F1993" s="435"/>
    </row>
    <row r="1994" spans="1:6" ht="20.25">
      <c r="A1994" s="429"/>
      <c r="B1994" s="433"/>
      <c r="C1994" s="433"/>
      <c r="D1994" s="433"/>
      <c r="E1994" s="434"/>
      <c r="F1994" s="435"/>
    </row>
    <row r="1995" spans="1:6" ht="20.25">
      <c r="A1995" s="429"/>
      <c r="B1995" s="433"/>
      <c r="C1995" s="433"/>
      <c r="D1995" s="433"/>
      <c r="E1995" s="434"/>
      <c r="F1995" s="435"/>
    </row>
    <row r="1996" spans="1:6" ht="20.25">
      <c r="A1996" s="429"/>
      <c r="B1996" s="433"/>
      <c r="C1996" s="433"/>
      <c r="D1996" s="433"/>
      <c r="E1996" s="434"/>
      <c r="F1996" s="435"/>
    </row>
    <row r="1997" spans="1:6" ht="20.25">
      <c r="A1997" s="429"/>
      <c r="B1997" s="433"/>
      <c r="C1997" s="433"/>
      <c r="D1997" s="433"/>
      <c r="E1997" s="434"/>
      <c r="F1997" s="435"/>
    </row>
    <row r="1998" spans="1:6" ht="20.25">
      <c r="A1998" s="429"/>
      <c r="B1998" s="433"/>
      <c r="C1998" s="433"/>
      <c r="D1998" s="433"/>
      <c r="E1998" s="434"/>
      <c r="F1998" s="435"/>
    </row>
    <row r="1999" spans="1:6" ht="20.25">
      <c r="A1999" s="429"/>
      <c r="B1999" s="433"/>
      <c r="C1999" s="433"/>
      <c r="D1999" s="433"/>
      <c r="E1999" s="434"/>
      <c r="F1999" s="435"/>
    </row>
    <row r="2000" spans="1:6" ht="20.25">
      <c r="A2000" s="429"/>
      <c r="B2000" s="433"/>
      <c r="C2000" s="433"/>
      <c r="D2000" s="433"/>
      <c r="E2000" s="434"/>
      <c r="F2000" s="435"/>
    </row>
    <row r="2001" spans="1:6" ht="20.25">
      <c r="A2001" s="429"/>
      <c r="B2001" s="433"/>
      <c r="C2001" s="433"/>
      <c r="D2001" s="433"/>
      <c r="E2001" s="434"/>
      <c r="F2001" s="435"/>
    </row>
    <row r="2002" spans="1:6" ht="20.25">
      <c r="A2002" s="429"/>
      <c r="B2002" s="433"/>
      <c r="C2002" s="433"/>
      <c r="D2002" s="433"/>
      <c r="E2002" s="434"/>
      <c r="F2002" s="435"/>
    </row>
    <row r="2003" spans="1:6" ht="20.25">
      <c r="A2003" s="429"/>
      <c r="B2003" s="433"/>
      <c r="C2003" s="433"/>
      <c r="D2003" s="433"/>
      <c r="E2003" s="434"/>
      <c r="F2003" s="435"/>
    </row>
    <row r="2004" spans="1:6" ht="20.25">
      <c r="A2004" s="429"/>
      <c r="B2004" s="433"/>
      <c r="C2004" s="433"/>
      <c r="D2004" s="433"/>
      <c r="E2004" s="434"/>
      <c r="F2004" s="435"/>
    </row>
    <row r="2005" spans="1:6" ht="20.25">
      <c r="A2005" s="429"/>
      <c r="B2005" s="433"/>
      <c r="C2005" s="433"/>
      <c r="D2005" s="433"/>
      <c r="E2005" s="434"/>
      <c r="F2005" s="435"/>
    </row>
    <row r="2006" spans="1:6" ht="20.25">
      <c r="A2006" s="429"/>
      <c r="B2006" s="433"/>
      <c r="C2006" s="433"/>
      <c r="D2006" s="433"/>
      <c r="E2006" s="434"/>
      <c r="F2006" s="435"/>
    </row>
    <row r="2007" spans="1:6" ht="20.25">
      <c r="A2007" s="429"/>
      <c r="B2007" s="433"/>
      <c r="C2007" s="433"/>
      <c r="D2007" s="433"/>
      <c r="E2007" s="434"/>
      <c r="F2007" s="435"/>
    </row>
    <row r="2008" spans="1:6" ht="20.25">
      <c r="A2008" s="429"/>
      <c r="B2008" s="433"/>
      <c r="C2008" s="433"/>
      <c r="D2008" s="433"/>
      <c r="E2008" s="434"/>
      <c r="F2008" s="435"/>
    </row>
    <row r="2009" spans="1:6" ht="20.25">
      <c r="A2009" s="429"/>
      <c r="B2009" s="433"/>
      <c r="C2009" s="433"/>
      <c r="D2009" s="433"/>
      <c r="E2009" s="434"/>
      <c r="F2009" s="435"/>
    </row>
    <row r="2010" spans="1:6" ht="20.25">
      <c r="A2010" s="429"/>
      <c r="B2010" s="433"/>
      <c r="C2010" s="433"/>
      <c r="D2010" s="433"/>
      <c r="E2010" s="434"/>
      <c r="F2010" s="435"/>
    </row>
    <row r="2011" spans="1:6" ht="20.25">
      <c r="A2011" s="429"/>
      <c r="B2011" s="433"/>
      <c r="C2011" s="433"/>
      <c r="D2011" s="433"/>
      <c r="E2011" s="434"/>
      <c r="F2011" s="435"/>
    </row>
    <row r="2012" spans="1:6" ht="20.25">
      <c r="A2012" s="429"/>
      <c r="B2012" s="433"/>
      <c r="C2012" s="433"/>
      <c r="D2012" s="433"/>
      <c r="E2012" s="434"/>
      <c r="F2012" s="435"/>
    </row>
    <row r="2013" spans="1:6" ht="20.25">
      <c r="A2013" s="429"/>
      <c r="B2013" s="433"/>
      <c r="C2013" s="433"/>
      <c r="D2013" s="433"/>
      <c r="E2013" s="434"/>
      <c r="F2013" s="435"/>
    </row>
    <row r="2014" spans="1:6" ht="20.25">
      <c r="A2014" s="429"/>
      <c r="B2014" s="433"/>
      <c r="C2014" s="433"/>
      <c r="D2014" s="433"/>
      <c r="E2014" s="434"/>
      <c r="F2014" s="435"/>
    </row>
    <row r="2015" spans="1:6" ht="20.25">
      <c r="A2015" s="429"/>
      <c r="B2015" s="433"/>
      <c r="C2015" s="433"/>
      <c r="D2015" s="433"/>
      <c r="E2015" s="434"/>
      <c r="F2015" s="435"/>
    </row>
    <row r="2016" spans="1:6" ht="20.25">
      <c r="A2016" s="429"/>
      <c r="B2016" s="433"/>
      <c r="C2016" s="433"/>
      <c r="D2016" s="433"/>
      <c r="E2016" s="434"/>
      <c r="F2016" s="435"/>
    </row>
    <row r="2017" spans="1:6" ht="20.25">
      <c r="A2017" s="429"/>
      <c r="B2017" s="433"/>
      <c r="C2017" s="433"/>
      <c r="D2017" s="433"/>
      <c r="E2017" s="434"/>
      <c r="F2017" s="435"/>
    </row>
    <row r="2018" spans="1:6" ht="20.25">
      <c r="A2018" s="429"/>
      <c r="B2018" s="433"/>
      <c r="C2018" s="433"/>
      <c r="D2018" s="433"/>
      <c r="E2018" s="434"/>
      <c r="F2018" s="435"/>
    </row>
    <row r="2019" spans="1:6" ht="20.25">
      <c r="A2019" s="429"/>
      <c r="B2019" s="433"/>
      <c r="C2019" s="433"/>
      <c r="D2019" s="433"/>
      <c r="E2019" s="434"/>
      <c r="F2019" s="435"/>
    </row>
    <row r="2020" spans="1:6" ht="20.25">
      <c r="A2020" s="429"/>
      <c r="B2020" s="433"/>
      <c r="C2020" s="433"/>
      <c r="D2020" s="433"/>
      <c r="E2020" s="434"/>
      <c r="F2020" s="435"/>
    </row>
    <row r="2021" spans="1:6" ht="20.25">
      <c r="A2021" s="429"/>
      <c r="B2021" s="433"/>
      <c r="C2021" s="433"/>
      <c r="D2021" s="433"/>
      <c r="E2021" s="434"/>
      <c r="F2021" s="435"/>
    </row>
    <row r="2022" spans="1:6" ht="20.25">
      <c r="A2022" s="429"/>
      <c r="B2022" s="433"/>
      <c r="C2022" s="433"/>
      <c r="D2022" s="433"/>
      <c r="E2022" s="434"/>
      <c r="F2022" s="435"/>
    </row>
    <row r="2023" spans="1:6" ht="20.25">
      <c r="A2023" s="429"/>
      <c r="B2023" s="433"/>
      <c r="C2023" s="433"/>
      <c r="D2023" s="433"/>
      <c r="E2023" s="434"/>
      <c r="F2023" s="435"/>
    </row>
    <row r="2024" spans="1:6" ht="20.25">
      <c r="A2024" s="429"/>
      <c r="B2024" s="433"/>
      <c r="C2024" s="433"/>
      <c r="D2024" s="433"/>
      <c r="E2024" s="434"/>
      <c r="F2024" s="435"/>
    </row>
    <row r="2025" spans="1:6" ht="20.25">
      <c r="A2025" s="429"/>
      <c r="B2025" s="433"/>
      <c r="C2025" s="433"/>
      <c r="D2025" s="433"/>
      <c r="E2025" s="434"/>
      <c r="F2025" s="435"/>
    </row>
    <row r="2026" spans="1:6" ht="20.25">
      <c r="A2026" s="429"/>
      <c r="B2026" s="433"/>
      <c r="C2026" s="433"/>
      <c r="D2026" s="433"/>
      <c r="E2026" s="434"/>
      <c r="F2026" s="435"/>
    </row>
    <row r="2027" spans="1:6" ht="20.25">
      <c r="A2027" s="429"/>
      <c r="B2027" s="433"/>
      <c r="C2027" s="433"/>
      <c r="D2027" s="433"/>
      <c r="E2027" s="434"/>
      <c r="F2027" s="435"/>
    </row>
    <row r="2028" spans="1:6" ht="20.25">
      <c r="A2028" s="429"/>
      <c r="B2028" s="433"/>
      <c r="C2028" s="433"/>
      <c r="D2028" s="433"/>
      <c r="E2028" s="434"/>
      <c r="F2028" s="435"/>
    </row>
    <row r="2029" spans="1:6" ht="20.25">
      <c r="A2029" s="429"/>
      <c r="B2029" s="433"/>
      <c r="C2029" s="433"/>
      <c r="D2029" s="433"/>
      <c r="E2029" s="434"/>
      <c r="F2029" s="435"/>
    </row>
    <row r="2030" spans="1:6" ht="20.25">
      <c r="A2030" s="429"/>
      <c r="B2030" s="433"/>
      <c r="C2030" s="433"/>
      <c r="D2030" s="433"/>
      <c r="E2030" s="434"/>
      <c r="F2030" s="435"/>
    </row>
    <row r="2031" spans="1:6" ht="20.25">
      <c r="A2031" s="429"/>
      <c r="B2031" s="433"/>
      <c r="C2031" s="433"/>
      <c r="D2031" s="433"/>
      <c r="E2031" s="434"/>
      <c r="F2031" s="435"/>
    </row>
    <row r="2032" spans="1:6" ht="20.25">
      <c r="A2032" s="429"/>
      <c r="B2032" s="433"/>
      <c r="C2032" s="433"/>
      <c r="D2032" s="433"/>
      <c r="E2032" s="434"/>
      <c r="F2032" s="435"/>
    </row>
    <row r="2033" spans="1:6" ht="20.25">
      <c r="A2033" s="429"/>
      <c r="B2033" s="433"/>
      <c r="C2033" s="433"/>
      <c r="D2033" s="433"/>
      <c r="E2033" s="434"/>
      <c r="F2033" s="435"/>
    </row>
    <row r="2034" spans="1:6" ht="20.25">
      <c r="A2034" s="429"/>
      <c r="B2034" s="433"/>
      <c r="C2034" s="433"/>
      <c r="D2034" s="433"/>
      <c r="E2034" s="434"/>
      <c r="F2034" s="435"/>
    </row>
    <row r="2035" spans="1:6" ht="20.25">
      <c r="A2035" s="429"/>
      <c r="B2035" s="433"/>
      <c r="C2035" s="433"/>
      <c r="D2035" s="433"/>
      <c r="E2035" s="434"/>
      <c r="F2035" s="435"/>
    </row>
    <row r="2036" spans="1:6" ht="20.25">
      <c r="A2036" s="429"/>
      <c r="B2036" s="433"/>
      <c r="C2036" s="433"/>
      <c r="D2036" s="433"/>
      <c r="E2036" s="434"/>
      <c r="F2036" s="435"/>
    </row>
    <row r="2037" spans="1:6" ht="20.25">
      <c r="A2037" s="429"/>
      <c r="B2037" s="433"/>
      <c r="C2037" s="433"/>
      <c r="D2037" s="433"/>
      <c r="E2037" s="434"/>
      <c r="F2037" s="435"/>
    </row>
    <row r="2038" spans="1:6" ht="20.25">
      <c r="A2038" s="429"/>
      <c r="B2038" s="433"/>
      <c r="C2038" s="433"/>
      <c r="D2038" s="433"/>
      <c r="E2038" s="434"/>
      <c r="F2038" s="435"/>
    </row>
    <row r="2039" spans="1:6" ht="20.25">
      <c r="A2039" s="429"/>
      <c r="B2039" s="433"/>
      <c r="C2039" s="433"/>
      <c r="D2039" s="433"/>
      <c r="E2039" s="434"/>
      <c r="F2039" s="435"/>
    </row>
    <row r="2040" spans="1:6" ht="20.25">
      <c r="A2040" s="429"/>
      <c r="B2040" s="433"/>
      <c r="C2040" s="433"/>
      <c r="D2040" s="433"/>
      <c r="E2040" s="434"/>
      <c r="F2040" s="435"/>
    </row>
    <row r="2041" spans="1:6" ht="20.25">
      <c r="A2041" s="429"/>
      <c r="B2041" s="433"/>
      <c r="C2041" s="433"/>
      <c r="D2041" s="433"/>
      <c r="E2041" s="434"/>
      <c r="F2041" s="435"/>
    </row>
    <row r="2042" spans="1:6" ht="20.25">
      <c r="A2042" s="429"/>
      <c r="B2042" s="433"/>
      <c r="C2042" s="433"/>
      <c r="D2042" s="433"/>
      <c r="E2042" s="434"/>
      <c r="F2042" s="435"/>
    </row>
    <row r="2043" spans="1:6" ht="20.25">
      <c r="A2043" s="429"/>
      <c r="B2043" s="433"/>
      <c r="C2043" s="433"/>
      <c r="D2043" s="433"/>
      <c r="E2043" s="434"/>
      <c r="F2043" s="435"/>
    </row>
    <row r="2044" spans="1:6" ht="20.25">
      <c r="A2044" s="429"/>
      <c r="B2044" s="433"/>
      <c r="C2044" s="433"/>
      <c r="D2044" s="433"/>
      <c r="E2044" s="434"/>
      <c r="F2044" s="435"/>
    </row>
    <row r="2045" spans="1:6" ht="20.25">
      <c r="A2045" s="429"/>
      <c r="B2045" s="433"/>
      <c r="C2045" s="433"/>
      <c r="D2045" s="433"/>
      <c r="E2045" s="434"/>
      <c r="F2045" s="435"/>
    </row>
    <row r="2046" spans="1:6" ht="20.25">
      <c r="A2046" s="429"/>
      <c r="B2046" s="433"/>
      <c r="C2046" s="433"/>
      <c r="D2046" s="433"/>
      <c r="E2046" s="434"/>
      <c r="F2046" s="435"/>
    </row>
    <row r="2047" spans="1:6" ht="20.25">
      <c r="A2047" s="429"/>
      <c r="B2047" s="433"/>
      <c r="C2047" s="433"/>
      <c r="D2047" s="433"/>
      <c r="E2047" s="434"/>
      <c r="F2047" s="435"/>
    </row>
    <row r="2048" spans="1:6" ht="20.25">
      <c r="A2048" s="429"/>
      <c r="B2048" s="433"/>
      <c r="C2048" s="433"/>
      <c r="D2048" s="433"/>
      <c r="E2048" s="434"/>
      <c r="F2048" s="435"/>
    </row>
    <row r="2049" spans="1:6" ht="20.25">
      <c r="A2049" s="429"/>
      <c r="B2049" s="433"/>
      <c r="C2049" s="433"/>
      <c r="D2049" s="433"/>
      <c r="E2049" s="434"/>
      <c r="F2049" s="435"/>
    </row>
    <row r="2050" spans="1:6" ht="20.25">
      <c r="A2050" s="429"/>
      <c r="B2050" s="433"/>
      <c r="C2050" s="433"/>
      <c r="D2050" s="433"/>
      <c r="E2050" s="434"/>
      <c r="F2050" s="435"/>
    </row>
    <row r="2051" spans="1:6" ht="20.25">
      <c r="A2051" s="429"/>
      <c r="B2051" s="433"/>
      <c r="C2051" s="433"/>
      <c r="D2051" s="433"/>
      <c r="E2051" s="434"/>
      <c r="F2051" s="435"/>
    </row>
    <row r="2052" spans="1:6" ht="20.25">
      <c r="A2052" s="429"/>
      <c r="B2052" s="433"/>
      <c r="C2052" s="433"/>
      <c r="D2052" s="433"/>
      <c r="E2052" s="434"/>
      <c r="F2052" s="435"/>
    </row>
    <row r="2053" spans="1:6" ht="20.25">
      <c r="A2053" s="429"/>
      <c r="B2053" s="433"/>
      <c r="C2053" s="433"/>
      <c r="D2053" s="433"/>
      <c r="E2053" s="434"/>
      <c r="F2053" s="435"/>
    </row>
    <row r="2054" spans="1:6" ht="20.25">
      <c r="A2054" s="429"/>
      <c r="B2054" s="433"/>
      <c r="C2054" s="433"/>
      <c r="D2054" s="433"/>
      <c r="E2054" s="434"/>
      <c r="F2054" s="435"/>
    </row>
    <row r="2055" spans="1:6" ht="20.25">
      <c r="A2055" s="429"/>
      <c r="B2055" s="433"/>
      <c r="C2055" s="433"/>
      <c r="D2055" s="433"/>
      <c r="E2055" s="434"/>
      <c r="F2055" s="435"/>
    </row>
    <row r="2056" spans="1:6" ht="20.25">
      <c r="A2056" s="429"/>
      <c r="B2056" s="433"/>
      <c r="C2056" s="433"/>
      <c r="D2056" s="433"/>
      <c r="E2056" s="434"/>
      <c r="F2056" s="435"/>
    </row>
    <row r="2057" spans="1:6" ht="20.25">
      <c r="A2057" s="429"/>
      <c r="B2057" s="433"/>
      <c r="C2057" s="433"/>
      <c r="D2057" s="433"/>
      <c r="E2057" s="434"/>
      <c r="F2057" s="435"/>
    </row>
    <row r="2058" spans="1:6" ht="20.25">
      <c r="A2058" s="429"/>
      <c r="B2058" s="433"/>
      <c r="C2058" s="433"/>
      <c r="D2058" s="433"/>
      <c r="E2058" s="434"/>
      <c r="F2058" s="435"/>
    </row>
    <row r="2059" spans="1:6" ht="20.25">
      <c r="A2059" s="429"/>
      <c r="B2059" s="433"/>
      <c r="C2059" s="433"/>
      <c r="D2059" s="433"/>
      <c r="E2059" s="434"/>
      <c r="F2059" s="435"/>
    </row>
    <row r="2060" spans="1:6" ht="20.25">
      <c r="A2060" s="429"/>
      <c r="B2060" s="433"/>
      <c r="C2060" s="433"/>
      <c r="D2060" s="433"/>
      <c r="E2060" s="434"/>
      <c r="F2060" s="435"/>
    </row>
    <row r="2061" spans="1:6" ht="20.25">
      <c r="A2061" s="429"/>
      <c r="B2061" s="433"/>
      <c r="C2061" s="433"/>
      <c r="D2061" s="433"/>
      <c r="E2061" s="434"/>
      <c r="F2061" s="435"/>
    </row>
    <row r="2062" spans="1:6" ht="20.25">
      <c r="A2062" s="429"/>
      <c r="B2062" s="433"/>
      <c r="C2062" s="433"/>
      <c r="D2062" s="433"/>
      <c r="E2062" s="434"/>
      <c r="F2062" s="435"/>
    </row>
    <row r="2063" spans="1:6" ht="20.25">
      <c r="A2063" s="429"/>
      <c r="B2063" s="433"/>
      <c r="C2063" s="433"/>
      <c r="D2063" s="433"/>
      <c r="E2063" s="434"/>
      <c r="F2063" s="435"/>
    </row>
    <row r="2064" spans="1:6" ht="20.25">
      <c r="A2064" s="429"/>
      <c r="B2064" s="433"/>
      <c r="C2064" s="433"/>
      <c r="D2064" s="433"/>
      <c r="E2064" s="434"/>
      <c r="F2064" s="435"/>
    </row>
    <row r="2065" spans="1:6" ht="20.25">
      <c r="A2065" s="429"/>
      <c r="B2065" s="433"/>
      <c r="C2065" s="433"/>
      <c r="D2065" s="433"/>
      <c r="E2065" s="434"/>
      <c r="F2065" s="435"/>
    </row>
    <row r="2066" spans="1:6" ht="20.25">
      <c r="A2066" s="429"/>
      <c r="B2066" s="433"/>
      <c r="C2066" s="433"/>
      <c r="D2066" s="433"/>
      <c r="E2066" s="434"/>
      <c r="F2066" s="435"/>
    </row>
    <row r="2067" spans="1:6" ht="20.25">
      <c r="A2067" s="429"/>
      <c r="B2067" s="433"/>
      <c r="C2067" s="433"/>
      <c r="D2067" s="433"/>
      <c r="E2067" s="434"/>
      <c r="F2067" s="435"/>
    </row>
    <row r="2068" spans="1:6" ht="20.25">
      <c r="A2068" s="429"/>
      <c r="B2068" s="433"/>
      <c r="C2068" s="433"/>
      <c r="D2068" s="433"/>
      <c r="E2068" s="434"/>
      <c r="F2068" s="435"/>
    </row>
    <row r="2069" spans="1:6" ht="20.25">
      <c r="A2069" s="429"/>
      <c r="B2069" s="433"/>
      <c r="C2069" s="433"/>
      <c r="D2069" s="433"/>
      <c r="E2069" s="434"/>
      <c r="F2069" s="435"/>
    </row>
    <row r="2070" spans="1:6" ht="20.25">
      <c r="A2070" s="429"/>
      <c r="B2070" s="433"/>
      <c r="C2070" s="433"/>
      <c r="D2070" s="433"/>
      <c r="E2070" s="434"/>
      <c r="F2070" s="435"/>
    </row>
    <row r="2071" spans="1:6" ht="20.25">
      <c r="A2071" s="429"/>
      <c r="B2071" s="433"/>
      <c r="C2071" s="433"/>
      <c r="D2071" s="433"/>
      <c r="E2071" s="434"/>
      <c r="F2071" s="435"/>
    </row>
    <row r="2072" spans="1:6" ht="20.25">
      <c r="A2072" s="429"/>
      <c r="B2072" s="433"/>
      <c r="C2072" s="433"/>
      <c r="D2072" s="433"/>
      <c r="E2072" s="434"/>
      <c r="F2072" s="435"/>
    </row>
    <row r="2073" spans="1:6" ht="20.25">
      <c r="A2073" s="429"/>
      <c r="B2073" s="433"/>
      <c r="C2073" s="433"/>
      <c r="D2073" s="433"/>
      <c r="E2073" s="434"/>
      <c r="F2073" s="435"/>
    </row>
    <row r="2074" spans="1:6" ht="20.25">
      <c r="A2074" s="429"/>
      <c r="B2074" s="433"/>
      <c r="C2074" s="433"/>
      <c r="D2074" s="433"/>
      <c r="E2074" s="434"/>
      <c r="F2074" s="435"/>
    </row>
    <row r="2075" spans="1:6" ht="20.25">
      <c r="A2075" s="429"/>
      <c r="B2075" s="433"/>
      <c r="C2075" s="433"/>
      <c r="D2075" s="433"/>
      <c r="E2075" s="434"/>
      <c r="F2075" s="435"/>
    </row>
    <row r="2076" spans="1:6" ht="20.25">
      <c r="A2076" s="429"/>
      <c r="B2076" s="433"/>
      <c r="C2076" s="433"/>
      <c r="D2076" s="433"/>
      <c r="E2076" s="434"/>
      <c r="F2076" s="435"/>
    </row>
    <row r="2077" spans="1:6" ht="20.25">
      <c r="A2077" s="429"/>
      <c r="B2077" s="433"/>
      <c r="C2077" s="433"/>
      <c r="D2077" s="433"/>
      <c r="E2077" s="434"/>
      <c r="F2077" s="435"/>
    </row>
    <row r="2078" spans="1:6" ht="20.25">
      <c r="A2078" s="429"/>
      <c r="B2078" s="433"/>
      <c r="C2078" s="433"/>
      <c r="D2078" s="433"/>
      <c r="E2078" s="434"/>
      <c r="F2078" s="435"/>
    </row>
    <row r="2079" spans="1:6" ht="20.25">
      <c r="A2079" s="429"/>
      <c r="B2079" s="433"/>
      <c r="C2079" s="433"/>
      <c r="D2079" s="433"/>
      <c r="E2079" s="434"/>
      <c r="F2079" s="435"/>
    </row>
    <row r="2080" spans="1:6" ht="20.25">
      <c r="A2080" s="429"/>
      <c r="B2080" s="433"/>
      <c r="C2080" s="433"/>
      <c r="D2080" s="433"/>
      <c r="E2080" s="434"/>
      <c r="F2080" s="435"/>
    </row>
    <row r="2081" spans="1:6" ht="20.25">
      <c r="A2081" s="429"/>
      <c r="B2081" s="433"/>
      <c r="C2081" s="433"/>
      <c r="D2081" s="433"/>
      <c r="E2081" s="434"/>
      <c r="F2081" s="435"/>
    </row>
    <row r="2082" spans="1:6" ht="20.25">
      <c r="A2082" s="429"/>
      <c r="B2082" s="433"/>
      <c r="C2082" s="433"/>
      <c r="D2082" s="433"/>
      <c r="E2082" s="434"/>
      <c r="F2082" s="435"/>
    </row>
    <row r="2083" spans="1:6" ht="20.25">
      <c r="A2083" s="429"/>
      <c r="B2083" s="433"/>
      <c r="C2083" s="433"/>
      <c r="D2083" s="433"/>
      <c r="E2083" s="434"/>
      <c r="F2083" s="435"/>
    </row>
    <row r="2084" spans="1:6" ht="20.25">
      <c r="A2084" s="429"/>
      <c r="B2084" s="433"/>
      <c r="C2084" s="433"/>
      <c r="D2084" s="433"/>
      <c r="E2084" s="434"/>
      <c r="F2084" s="435"/>
    </row>
    <row r="2085" spans="1:6" ht="20.25">
      <c r="A2085" s="429"/>
      <c r="B2085" s="433"/>
      <c r="C2085" s="433"/>
      <c r="D2085" s="433"/>
      <c r="E2085" s="434"/>
      <c r="F2085" s="435"/>
    </row>
    <row r="2086" spans="1:6" ht="20.25">
      <c r="A2086" s="429"/>
      <c r="B2086" s="433"/>
      <c r="C2086" s="433"/>
      <c r="D2086" s="433"/>
      <c r="E2086" s="434"/>
      <c r="F2086" s="435"/>
    </row>
    <row r="2087" spans="1:6" ht="20.25">
      <c r="A2087" s="429"/>
      <c r="B2087" s="433"/>
      <c r="C2087" s="433"/>
      <c r="D2087" s="433"/>
      <c r="E2087" s="434"/>
      <c r="F2087" s="435"/>
    </row>
    <row r="2088" spans="1:6" ht="20.25">
      <c r="A2088" s="429"/>
      <c r="B2088" s="433"/>
      <c r="C2088" s="433"/>
      <c r="D2088" s="433"/>
      <c r="E2088" s="434"/>
      <c r="F2088" s="435"/>
    </row>
    <row r="2089" spans="1:6" ht="20.25">
      <c r="A2089" s="429"/>
      <c r="B2089" s="433"/>
      <c r="C2089" s="433"/>
      <c r="D2089" s="433"/>
      <c r="E2089" s="434"/>
      <c r="F2089" s="435"/>
    </row>
    <row r="2090" spans="1:6" ht="20.25">
      <c r="A2090" s="429"/>
      <c r="B2090" s="433"/>
      <c r="C2090" s="433"/>
      <c r="D2090" s="433"/>
      <c r="E2090" s="434"/>
      <c r="F2090" s="435"/>
    </row>
    <row r="2091" spans="1:6" ht="20.25">
      <c r="A2091" s="429"/>
      <c r="B2091" s="433"/>
      <c r="C2091" s="433"/>
      <c r="D2091" s="433"/>
      <c r="E2091" s="434"/>
      <c r="F2091" s="435"/>
    </row>
    <row r="2092" spans="1:6" ht="20.25">
      <c r="A2092" s="429"/>
      <c r="B2092" s="433"/>
      <c r="C2092" s="433"/>
      <c r="D2092" s="433"/>
      <c r="E2092" s="434"/>
      <c r="F2092" s="435"/>
    </row>
    <row r="2093" spans="1:6" ht="20.25">
      <c r="A2093" s="429"/>
      <c r="B2093" s="433"/>
      <c r="C2093" s="433"/>
      <c r="D2093" s="433"/>
      <c r="E2093" s="434"/>
      <c r="F2093" s="435"/>
    </row>
    <row r="2094" spans="1:6" ht="20.25">
      <c r="A2094" s="429"/>
      <c r="B2094" s="433"/>
      <c r="C2094" s="433"/>
      <c r="D2094" s="433"/>
      <c r="E2094" s="434"/>
      <c r="F2094" s="435"/>
    </row>
    <row r="2095" spans="1:6" ht="20.25">
      <c r="A2095" s="429"/>
      <c r="B2095" s="433"/>
      <c r="C2095" s="433"/>
      <c r="D2095" s="433"/>
      <c r="E2095" s="434"/>
      <c r="F2095" s="435"/>
    </row>
    <row r="2096" spans="1:6" ht="20.25">
      <c r="A2096" s="429"/>
      <c r="B2096" s="433"/>
      <c r="C2096" s="433"/>
      <c r="D2096" s="433"/>
      <c r="E2096" s="434"/>
      <c r="F2096" s="435"/>
    </row>
    <row r="2097" spans="1:6" ht="20.25">
      <c r="A2097" s="429"/>
      <c r="B2097" s="433"/>
      <c r="C2097" s="433"/>
      <c r="D2097" s="433"/>
      <c r="E2097" s="434"/>
      <c r="F2097" s="435"/>
    </row>
    <row r="2098" spans="1:6" ht="20.25">
      <c r="A2098" s="429"/>
      <c r="B2098" s="433"/>
      <c r="C2098" s="433"/>
      <c r="D2098" s="433"/>
      <c r="E2098" s="434"/>
      <c r="F2098" s="435"/>
    </row>
    <row r="2099" spans="1:6" ht="20.25">
      <c r="A2099" s="429"/>
      <c r="B2099" s="433"/>
      <c r="C2099" s="433"/>
      <c r="D2099" s="433"/>
      <c r="E2099" s="434"/>
      <c r="F2099" s="435"/>
    </row>
    <row r="2100" spans="1:6" ht="20.25">
      <c r="A2100" s="429"/>
      <c r="B2100" s="433"/>
      <c r="C2100" s="433"/>
      <c r="D2100" s="433"/>
      <c r="E2100" s="434"/>
      <c r="F2100" s="435"/>
    </row>
    <row r="2101" spans="1:6" ht="20.25">
      <c r="A2101" s="429"/>
      <c r="B2101" s="433"/>
      <c r="C2101" s="433"/>
      <c r="D2101" s="433"/>
      <c r="E2101" s="434"/>
      <c r="F2101" s="435"/>
    </row>
    <row r="2102" spans="1:6" ht="20.25">
      <c r="A2102" s="429"/>
      <c r="B2102" s="433"/>
      <c r="C2102" s="433"/>
      <c r="D2102" s="433"/>
      <c r="E2102" s="434"/>
      <c r="F2102" s="435"/>
    </row>
    <row r="2103" spans="1:6" ht="20.25">
      <c r="A2103" s="429"/>
      <c r="B2103" s="433"/>
      <c r="C2103" s="433"/>
      <c r="D2103" s="433"/>
      <c r="E2103" s="434"/>
      <c r="F2103" s="435"/>
    </row>
    <row r="2104" spans="1:6" ht="20.25">
      <c r="A2104" s="429"/>
      <c r="B2104" s="433"/>
      <c r="C2104" s="433"/>
      <c r="D2104" s="433"/>
      <c r="E2104" s="434"/>
      <c r="F2104" s="435"/>
    </row>
    <row r="2105" spans="1:6" ht="20.25">
      <c r="A2105" s="429"/>
      <c r="B2105" s="433"/>
      <c r="C2105" s="433"/>
      <c r="D2105" s="433"/>
      <c r="E2105" s="434"/>
      <c r="F2105" s="435"/>
    </row>
    <row r="2106" spans="1:6" ht="20.25">
      <c r="A2106" s="429"/>
      <c r="B2106" s="433"/>
      <c r="C2106" s="433"/>
      <c r="D2106" s="433"/>
      <c r="E2106" s="434"/>
      <c r="F2106" s="435"/>
    </row>
    <row r="2107" spans="1:6" ht="20.25">
      <c r="A2107" s="429"/>
      <c r="B2107" s="433"/>
      <c r="C2107" s="433"/>
      <c r="D2107" s="433"/>
      <c r="E2107" s="434"/>
      <c r="F2107" s="435"/>
    </row>
    <row r="2108" spans="1:6" ht="20.25">
      <c r="A2108" s="429"/>
      <c r="B2108" s="433"/>
      <c r="C2108" s="433"/>
      <c r="D2108" s="433"/>
      <c r="E2108" s="434"/>
      <c r="F2108" s="435"/>
    </row>
    <row r="2109" spans="1:6" ht="20.25">
      <c r="A2109" s="429"/>
      <c r="B2109" s="433"/>
      <c r="C2109" s="433"/>
      <c r="D2109" s="433"/>
      <c r="E2109" s="434"/>
      <c r="F2109" s="435"/>
    </row>
    <row r="2110" spans="1:6" ht="20.25">
      <c r="A2110" s="429"/>
      <c r="B2110" s="433"/>
      <c r="C2110" s="433"/>
      <c r="D2110" s="433"/>
      <c r="E2110" s="434"/>
      <c r="F2110" s="435"/>
    </row>
    <row r="2111" spans="1:6" ht="20.25">
      <c r="A2111" s="429"/>
      <c r="B2111" s="433"/>
      <c r="C2111" s="433"/>
      <c r="D2111" s="433"/>
      <c r="E2111" s="434"/>
      <c r="F2111" s="435"/>
    </row>
    <row r="2112" spans="1:6" ht="20.25">
      <c r="A2112" s="429"/>
      <c r="B2112" s="433"/>
      <c r="C2112" s="433"/>
      <c r="D2112" s="433"/>
      <c r="E2112" s="434"/>
      <c r="F2112" s="435"/>
    </row>
    <row r="2113" spans="1:6" ht="20.25">
      <c r="A2113" s="429"/>
      <c r="B2113" s="433"/>
      <c r="C2113" s="433"/>
      <c r="D2113" s="433"/>
      <c r="E2113" s="434"/>
      <c r="F2113" s="435"/>
    </row>
    <row r="2114" spans="1:6" ht="20.25">
      <c r="A2114" s="429"/>
      <c r="B2114" s="433"/>
      <c r="C2114" s="433"/>
      <c r="D2114" s="433"/>
      <c r="E2114" s="434"/>
      <c r="F2114" s="435"/>
    </row>
    <row r="2115" spans="1:6" ht="20.25">
      <c r="A2115" s="429"/>
      <c r="B2115" s="433"/>
      <c r="C2115" s="433"/>
      <c r="D2115" s="433"/>
      <c r="E2115" s="434"/>
      <c r="F2115" s="435"/>
    </row>
    <row r="2116" spans="1:6" ht="20.25">
      <c r="A2116" s="429"/>
      <c r="B2116" s="433"/>
      <c r="C2116" s="433"/>
      <c r="D2116" s="433"/>
      <c r="E2116" s="434"/>
      <c r="F2116" s="435"/>
    </row>
    <row r="2117" spans="1:6" ht="20.25">
      <c r="A2117" s="429"/>
      <c r="B2117" s="433"/>
      <c r="C2117" s="433"/>
      <c r="D2117" s="433"/>
      <c r="E2117" s="434"/>
      <c r="F2117" s="435"/>
    </row>
    <row r="2118" spans="1:6" ht="20.25">
      <c r="A2118" s="429"/>
      <c r="B2118" s="433"/>
      <c r="C2118" s="433"/>
      <c r="D2118" s="433"/>
      <c r="E2118" s="434"/>
      <c r="F2118" s="435"/>
    </row>
    <row r="2119" spans="1:6" ht="20.25">
      <c r="A2119" s="429"/>
      <c r="B2119" s="433"/>
      <c r="C2119" s="433"/>
      <c r="D2119" s="433"/>
      <c r="E2119" s="434"/>
      <c r="F2119" s="435"/>
    </row>
    <row r="2120" spans="1:6" ht="20.25">
      <c r="A2120" s="429"/>
      <c r="B2120" s="433"/>
      <c r="C2120" s="433"/>
      <c r="D2120" s="433"/>
      <c r="E2120" s="434"/>
      <c r="F2120" s="435"/>
    </row>
    <row r="2121" spans="1:6" ht="20.25">
      <c r="A2121" s="429"/>
      <c r="B2121" s="433"/>
      <c r="C2121" s="433"/>
      <c r="D2121" s="433"/>
      <c r="E2121" s="434"/>
      <c r="F2121" s="435"/>
    </row>
    <row r="2122" spans="1:6" ht="20.25">
      <c r="A2122" s="429"/>
      <c r="B2122" s="433"/>
      <c r="C2122" s="433"/>
      <c r="D2122" s="433"/>
      <c r="E2122" s="434"/>
      <c r="F2122" s="435"/>
    </row>
    <row r="2123" spans="1:6" ht="20.25">
      <c r="A2123" s="429"/>
      <c r="B2123" s="433"/>
      <c r="C2123" s="433"/>
      <c r="D2123" s="433"/>
      <c r="E2123" s="434"/>
      <c r="F2123" s="435"/>
    </row>
    <row r="2124" spans="1:6" ht="20.25">
      <c r="A2124" s="429"/>
      <c r="B2124" s="433"/>
      <c r="C2124" s="433"/>
      <c r="D2124" s="433"/>
      <c r="E2124" s="434"/>
      <c r="F2124" s="435"/>
    </row>
    <row r="2125" spans="1:6" ht="20.25">
      <c r="A2125" s="429"/>
      <c r="B2125" s="433"/>
      <c r="C2125" s="433"/>
      <c r="D2125" s="433"/>
      <c r="E2125" s="434"/>
      <c r="F2125" s="435"/>
    </row>
    <row r="2126" spans="1:6" ht="20.25">
      <c r="A2126" s="429"/>
      <c r="B2126" s="433"/>
      <c r="C2126" s="433"/>
      <c r="D2126" s="433"/>
      <c r="E2126" s="434"/>
      <c r="F2126" s="435"/>
    </row>
    <row r="2127" spans="1:6" ht="20.25">
      <c r="A2127" s="429"/>
      <c r="B2127" s="433"/>
      <c r="C2127" s="433"/>
      <c r="D2127" s="433"/>
      <c r="E2127" s="434"/>
      <c r="F2127" s="435"/>
    </row>
    <row r="2128" spans="1:6" ht="20.25">
      <c r="A2128" s="429"/>
      <c r="B2128" s="433"/>
      <c r="C2128" s="433"/>
      <c r="D2128" s="433"/>
      <c r="E2128" s="434"/>
      <c r="F2128" s="435"/>
    </row>
    <row r="2129" spans="1:6" ht="20.25">
      <c r="A2129" s="429"/>
      <c r="B2129" s="433"/>
      <c r="C2129" s="433"/>
      <c r="D2129" s="433"/>
      <c r="E2129" s="434"/>
      <c r="F2129" s="435"/>
    </row>
    <row r="2130" spans="1:6" ht="20.25">
      <c r="A2130" s="429"/>
      <c r="B2130" s="433"/>
      <c r="C2130" s="433"/>
      <c r="D2130" s="433"/>
      <c r="E2130" s="434"/>
      <c r="F2130" s="435"/>
    </row>
    <row r="2131" spans="1:6" ht="20.25">
      <c r="A2131" s="429"/>
      <c r="B2131" s="433"/>
      <c r="C2131" s="433"/>
      <c r="D2131" s="433"/>
      <c r="E2131" s="434"/>
      <c r="F2131" s="435"/>
    </row>
    <row r="2132" spans="1:6" ht="20.25">
      <c r="A2132" s="429"/>
      <c r="B2132" s="433"/>
      <c r="C2132" s="433"/>
      <c r="D2132" s="433"/>
      <c r="E2132" s="434"/>
      <c r="F2132" s="435"/>
    </row>
    <row r="2133" spans="1:6" ht="20.25">
      <c r="A2133" s="429"/>
      <c r="B2133" s="433"/>
      <c r="C2133" s="433"/>
      <c r="D2133" s="433"/>
      <c r="E2133" s="434"/>
      <c r="F2133" s="435"/>
    </row>
    <row r="2134" spans="1:6" ht="20.25">
      <c r="A2134" s="429"/>
      <c r="B2134" s="433"/>
      <c r="C2134" s="433"/>
      <c r="D2134" s="433"/>
      <c r="E2134" s="434"/>
      <c r="F2134" s="435"/>
    </row>
    <row r="2135" spans="1:6" ht="20.25">
      <c r="A2135" s="429"/>
      <c r="B2135" s="433"/>
      <c r="C2135" s="433"/>
      <c r="D2135" s="433"/>
      <c r="E2135" s="434"/>
      <c r="F2135" s="435"/>
    </row>
    <row r="2136" spans="1:6" ht="20.25">
      <c r="A2136" s="429"/>
      <c r="B2136" s="433"/>
      <c r="C2136" s="433"/>
      <c r="D2136" s="433"/>
      <c r="E2136" s="434"/>
      <c r="F2136" s="435"/>
    </row>
    <row r="2137" spans="1:6" ht="20.25">
      <c r="A2137" s="429"/>
      <c r="B2137" s="433"/>
      <c r="C2137" s="433"/>
      <c r="D2137" s="433"/>
      <c r="E2137" s="434"/>
      <c r="F2137" s="435"/>
    </row>
    <row r="2138" spans="1:6" ht="20.25">
      <c r="A2138" s="429"/>
      <c r="B2138" s="433"/>
      <c r="C2138" s="433"/>
      <c r="D2138" s="433"/>
      <c r="E2138" s="434"/>
      <c r="F2138" s="435"/>
    </row>
    <row r="2139" spans="1:6" ht="20.25">
      <c r="A2139" s="429"/>
      <c r="B2139" s="433"/>
      <c r="C2139" s="433"/>
      <c r="D2139" s="433"/>
      <c r="E2139" s="434"/>
      <c r="F2139" s="435"/>
    </row>
    <row r="2140" spans="1:6" ht="20.25">
      <c r="A2140" s="429"/>
      <c r="B2140" s="433"/>
      <c r="C2140" s="433"/>
      <c r="D2140" s="433"/>
      <c r="E2140" s="434"/>
      <c r="F2140" s="435"/>
    </row>
    <row r="2141" spans="1:6" ht="20.25">
      <c r="A2141" s="429"/>
      <c r="B2141" s="433"/>
      <c r="C2141" s="433"/>
      <c r="D2141" s="433"/>
      <c r="E2141" s="434"/>
      <c r="F2141" s="435"/>
    </row>
    <row r="2142" spans="1:6" ht="20.25">
      <c r="A2142" s="429"/>
      <c r="B2142" s="433"/>
      <c r="C2142" s="433"/>
      <c r="D2142" s="433"/>
      <c r="E2142" s="434"/>
      <c r="F2142" s="435"/>
    </row>
    <row r="2143" spans="1:6" ht="20.25">
      <c r="A2143" s="429"/>
      <c r="B2143" s="433"/>
      <c r="C2143" s="433"/>
      <c r="D2143" s="433"/>
      <c r="E2143" s="434"/>
      <c r="F2143" s="435"/>
    </row>
    <row r="2144" spans="1:6" ht="20.25">
      <c r="A2144" s="429"/>
      <c r="B2144" s="433"/>
      <c r="C2144" s="433"/>
      <c r="D2144" s="433"/>
      <c r="E2144" s="434"/>
      <c r="F2144" s="435"/>
    </row>
    <row r="2145" spans="1:6" ht="20.25">
      <c r="A2145" s="429"/>
      <c r="B2145" s="433"/>
      <c r="C2145" s="433"/>
      <c r="D2145" s="433"/>
      <c r="E2145" s="434"/>
      <c r="F2145" s="435"/>
    </row>
    <row r="2146" spans="1:6" ht="20.25">
      <c r="A2146" s="429"/>
      <c r="B2146" s="433"/>
      <c r="C2146" s="433"/>
      <c r="D2146" s="433"/>
      <c r="E2146" s="434"/>
      <c r="F2146" s="435"/>
    </row>
    <row r="2147" spans="1:6" ht="20.25">
      <c r="A2147" s="429"/>
      <c r="B2147" s="433"/>
      <c r="C2147" s="433"/>
      <c r="D2147" s="433"/>
      <c r="E2147" s="434"/>
      <c r="F2147" s="435"/>
    </row>
    <row r="2148" spans="1:6" ht="20.25">
      <c r="A2148" s="429"/>
      <c r="B2148" s="433"/>
      <c r="C2148" s="433"/>
      <c r="D2148" s="433"/>
      <c r="E2148" s="434"/>
      <c r="F2148" s="435"/>
    </row>
    <row r="2149" spans="1:6" ht="20.25">
      <c r="A2149" s="429"/>
      <c r="B2149" s="433"/>
      <c r="C2149" s="433"/>
      <c r="D2149" s="433"/>
      <c r="E2149" s="434"/>
      <c r="F2149" s="435"/>
    </row>
    <row r="2150" spans="1:6" ht="20.25">
      <c r="A2150" s="429"/>
      <c r="B2150" s="433"/>
      <c r="C2150" s="433"/>
      <c r="D2150" s="433"/>
      <c r="E2150" s="434"/>
      <c r="F2150" s="435"/>
    </row>
    <row r="2151" spans="1:6" ht="20.25">
      <c r="A2151" s="429"/>
      <c r="B2151" s="433"/>
      <c r="C2151" s="433"/>
      <c r="D2151" s="433"/>
      <c r="E2151" s="434"/>
      <c r="F2151" s="435"/>
    </row>
    <row r="2152" spans="1:6" ht="20.25">
      <c r="A2152" s="429"/>
      <c r="B2152" s="433"/>
      <c r="C2152" s="433"/>
      <c r="D2152" s="433"/>
      <c r="E2152" s="434"/>
      <c r="F2152" s="435"/>
    </row>
    <row r="2153" spans="1:6" ht="20.25">
      <c r="A2153" s="429"/>
      <c r="B2153" s="433"/>
      <c r="C2153" s="433"/>
      <c r="D2153" s="433"/>
      <c r="E2153" s="434"/>
      <c r="F2153" s="435"/>
    </row>
    <row r="2154" spans="1:6" ht="20.25">
      <c r="A2154" s="429"/>
      <c r="B2154" s="433"/>
      <c r="C2154" s="433"/>
      <c r="D2154" s="433"/>
      <c r="E2154" s="434"/>
      <c r="F2154" s="435"/>
    </row>
    <row r="2155" spans="1:6" ht="20.25">
      <c r="A2155" s="429"/>
      <c r="B2155" s="433"/>
      <c r="C2155" s="433"/>
      <c r="D2155" s="433"/>
      <c r="E2155" s="434"/>
      <c r="F2155" s="435"/>
    </row>
    <row r="2156" spans="1:6" ht="20.25">
      <c r="A2156" s="429"/>
      <c r="B2156" s="433"/>
      <c r="C2156" s="433"/>
      <c r="D2156" s="433"/>
      <c r="E2156" s="434"/>
      <c r="F2156" s="435"/>
    </row>
    <row r="2157" spans="1:6" ht="20.25">
      <c r="A2157" s="429"/>
      <c r="B2157" s="433"/>
      <c r="C2157" s="433"/>
      <c r="D2157" s="433"/>
      <c r="E2157" s="434"/>
      <c r="F2157" s="435"/>
    </row>
    <row r="2158" spans="1:6" ht="20.25">
      <c r="A2158" s="429"/>
      <c r="B2158" s="433"/>
      <c r="C2158" s="433"/>
      <c r="D2158" s="433"/>
      <c r="E2158" s="434"/>
      <c r="F2158" s="435"/>
    </row>
    <row r="2159" spans="1:6" ht="20.25">
      <c r="A2159" s="429"/>
      <c r="B2159" s="433"/>
      <c r="C2159" s="433"/>
      <c r="D2159" s="433"/>
      <c r="E2159" s="434"/>
      <c r="F2159" s="435"/>
    </row>
    <row r="2160" spans="1:6" ht="20.25">
      <c r="A2160" s="429"/>
      <c r="B2160" s="433"/>
      <c r="C2160" s="433"/>
      <c r="D2160" s="433"/>
      <c r="E2160" s="434"/>
      <c r="F2160" s="435"/>
    </row>
    <row r="2161" spans="1:6" ht="20.25">
      <c r="A2161" s="429"/>
      <c r="B2161" s="433"/>
      <c r="C2161" s="433"/>
      <c r="D2161" s="433"/>
      <c r="E2161" s="434"/>
      <c r="F2161" s="435"/>
    </row>
    <row r="2162" spans="1:6" ht="20.25">
      <c r="A2162" s="429"/>
      <c r="B2162" s="433"/>
      <c r="C2162" s="433"/>
      <c r="D2162" s="433"/>
      <c r="E2162" s="434"/>
      <c r="F2162" s="435"/>
    </row>
    <row r="2163" spans="1:6" ht="20.25">
      <c r="A2163" s="429"/>
      <c r="B2163" s="433"/>
      <c r="C2163" s="433"/>
      <c r="D2163" s="433"/>
      <c r="E2163" s="434"/>
      <c r="F2163" s="435"/>
    </row>
    <row r="2164" spans="1:6" ht="20.25">
      <c r="A2164" s="429"/>
      <c r="B2164" s="433"/>
      <c r="C2164" s="433"/>
      <c r="D2164" s="433"/>
      <c r="E2164" s="434"/>
      <c r="F2164" s="435"/>
    </row>
    <row r="2165" spans="1:6" ht="20.25">
      <c r="A2165" s="429"/>
      <c r="B2165" s="433"/>
      <c r="C2165" s="433"/>
      <c r="D2165" s="433"/>
      <c r="E2165" s="434"/>
      <c r="F2165" s="435"/>
    </row>
    <row r="2166" spans="1:6" ht="20.25">
      <c r="A2166" s="429"/>
      <c r="B2166" s="433"/>
      <c r="C2166" s="433"/>
      <c r="D2166" s="433"/>
      <c r="E2166" s="434"/>
      <c r="F2166" s="435"/>
    </row>
    <row r="2167" spans="1:6" ht="20.25">
      <c r="A2167" s="429"/>
      <c r="B2167" s="433"/>
      <c r="C2167" s="433"/>
      <c r="D2167" s="433"/>
      <c r="E2167" s="434"/>
      <c r="F2167" s="435"/>
    </row>
    <row r="2168" spans="1:6" ht="20.25">
      <c r="A2168" s="429"/>
      <c r="B2168" s="433"/>
      <c r="C2168" s="433"/>
      <c r="D2168" s="433"/>
      <c r="E2168" s="434"/>
      <c r="F2168" s="435"/>
    </row>
    <row r="2169" spans="1:6" ht="20.25">
      <c r="A2169" s="429"/>
      <c r="B2169" s="433"/>
      <c r="C2169" s="433"/>
      <c r="D2169" s="433"/>
      <c r="E2169" s="434"/>
      <c r="F2169" s="435"/>
    </row>
    <row r="2170" spans="1:6" ht="20.25">
      <c r="A2170" s="429"/>
      <c r="B2170" s="433"/>
      <c r="C2170" s="433"/>
      <c r="D2170" s="433"/>
      <c r="E2170" s="434"/>
      <c r="F2170" s="435"/>
    </row>
    <row r="2171" spans="1:6" ht="20.25">
      <c r="A2171" s="429"/>
      <c r="B2171" s="433"/>
      <c r="C2171" s="433"/>
      <c r="D2171" s="433"/>
      <c r="E2171" s="434"/>
      <c r="F2171" s="435"/>
    </row>
    <row r="2172" spans="1:6" ht="20.25">
      <c r="A2172" s="429"/>
      <c r="B2172" s="433"/>
      <c r="C2172" s="433"/>
      <c r="D2172" s="433"/>
      <c r="E2172" s="434"/>
      <c r="F2172" s="435"/>
    </row>
    <row r="2173" spans="1:6" ht="20.25">
      <c r="A2173" s="429"/>
      <c r="B2173" s="433"/>
      <c r="C2173" s="433"/>
      <c r="D2173" s="433"/>
      <c r="E2173" s="434"/>
      <c r="F2173" s="435"/>
    </row>
    <row r="2174" spans="1:6" ht="20.25">
      <c r="A2174" s="429"/>
      <c r="B2174" s="433"/>
      <c r="C2174" s="433"/>
      <c r="D2174" s="433"/>
      <c r="E2174" s="434"/>
      <c r="F2174" s="435"/>
    </row>
    <row r="2175" spans="1:6" ht="20.25">
      <c r="A2175" s="429"/>
      <c r="B2175" s="433"/>
      <c r="C2175" s="433"/>
      <c r="D2175" s="433"/>
      <c r="E2175" s="434"/>
      <c r="F2175" s="435"/>
    </row>
    <row r="2176" spans="1:6" ht="20.25">
      <c r="A2176" s="429"/>
      <c r="B2176" s="433"/>
      <c r="C2176" s="433"/>
      <c r="D2176" s="433"/>
      <c r="E2176" s="434"/>
      <c r="F2176" s="435"/>
    </row>
    <row r="2177" spans="1:6" ht="20.25">
      <c r="A2177" s="429"/>
      <c r="B2177" s="433"/>
      <c r="C2177" s="433"/>
      <c r="D2177" s="433"/>
      <c r="E2177" s="434"/>
      <c r="F2177" s="435"/>
    </row>
    <row r="2178" spans="1:6" ht="20.25">
      <c r="A2178" s="429"/>
      <c r="B2178" s="433"/>
      <c r="C2178" s="433"/>
      <c r="D2178" s="433"/>
      <c r="E2178" s="434"/>
      <c r="F2178" s="435"/>
    </row>
    <row r="2179" spans="1:6" ht="20.25">
      <c r="A2179" s="429"/>
      <c r="B2179" s="433"/>
      <c r="C2179" s="433"/>
      <c r="D2179" s="433"/>
      <c r="E2179" s="434"/>
      <c r="F2179" s="435"/>
    </row>
    <row r="2180" spans="1:6" ht="20.25">
      <c r="A2180" s="429"/>
      <c r="B2180" s="433"/>
      <c r="C2180" s="433"/>
      <c r="D2180" s="433"/>
      <c r="E2180" s="434"/>
      <c r="F2180" s="435"/>
    </row>
    <row r="2181" spans="1:6" ht="20.25">
      <c r="A2181" s="429"/>
      <c r="B2181" s="433"/>
      <c r="C2181" s="433"/>
      <c r="D2181" s="433"/>
      <c r="E2181" s="434"/>
      <c r="F2181" s="435"/>
    </row>
    <row r="2182" spans="1:6" ht="20.25">
      <c r="A2182" s="429"/>
      <c r="B2182" s="433"/>
      <c r="C2182" s="433"/>
      <c r="D2182" s="433"/>
      <c r="E2182" s="434"/>
      <c r="F2182" s="435"/>
    </row>
    <row r="2183" spans="1:6" ht="20.25">
      <c r="A2183" s="429"/>
      <c r="B2183" s="433"/>
      <c r="C2183" s="433"/>
      <c r="D2183" s="433"/>
      <c r="E2183" s="434"/>
      <c r="F2183" s="435"/>
    </row>
    <row r="2184" spans="1:6" ht="20.25">
      <c r="A2184" s="429"/>
      <c r="B2184" s="433"/>
      <c r="C2184" s="433"/>
      <c r="D2184" s="433"/>
      <c r="E2184" s="434"/>
      <c r="F2184" s="435"/>
    </row>
    <row r="2185" spans="1:6" ht="20.25">
      <c r="A2185" s="429"/>
      <c r="B2185" s="433"/>
      <c r="C2185" s="433"/>
      <c r="D2185" s="433"/>
      <c r="E2185" s="434"/>
      <c r="F2185" s="435"/>
    </row>
    <row r="2186" spans="1:6" ht="20.25">
      <c r="A2186" s="429"/>
      <c r="B2186" s="433"/>
      <c r="C2186" s="433"/>
      <c r="D2186" s="433"/>
      <c r="E2186" s="434"/>
      <c r="F2186" s="435"/>
    </row>
    <row r="2187" spans="1:6" ht="20.25">
      <c r="A2187" s="429"/>
      <c r="B2187" s="433"/>
      <c r="C2187" s="433"/>
      <c r="D2187" s="433"/>
      <c r="E2187" s="434"/>
      <c r="F2187" s="435"/>
    </row>
    <row r="2188" spans="1:6" ht="20.25">
      <c r="A2188" s="429"/>
      <c r="B2188" s="433"/>
      <c r="C2188" s="433"/>
      <c r="D2188" s="433"/>
      <c r="E2188" s="434"/>
      <c r="F2188" s="435"/>
    </row>
    <row r="2189" spans="1:6" ht="20.25">
      <c r="A2189" s="429"/>
      <c r="B2189" s="433"/>
      <c r="C2189" s="433"/>
      <c r="D2189" s="433"/>
      <c r="E2189" s="434"/>
      <c r="F2189" s="435"/>
    </row>
    <row r="2190" spans="1:6" ht="20.25">
      <c r="A2190" s="429"/>
      <c r="B2190" s="433"/>
      <c r="C2190" s="433"/>
      <c r="D2190" s="433"/>
      <c r="E2190" s="434"/>
      <c r="F2190" s="435"/>
    </row>
    <row r="2191" spans="1:6" ht="20.25">
      <c r="A2191" s="429"/>
      <c r="B2191" s="433"/>
      <c r="C2191" s="433"/>
      <c r="D2191" s="433"/>
      <c r="E2191" s="434"/>
      <c r="F2191" s="435"/>
    </row>
    <row r="2192" spans="1:6" ht="20.25">
      <c r="A2192" s="429"/>
      <c r="B2192" s="433"/>
      <c r="C2192" s="433"/>
      <c r="D2192" s="433"/>
      <c r="E2192" s="434"/>
      <c r="F2192" s="435"/>
    </row>
    <row r="2193" spans="1:6" ht="20.25">
      <c r="A2193" s="429"/>
      <c r="B2193" s="433"/>
      <c r="C2193" s="433"/>
      <c r="D2193" s="433"/>
      <c r="E2193" s="434"/>
      <c r="F2193" s="435"/>
    </row>
    <row r="2194" spans="1:6" ht="20.25">
      <c r="A2194" s="429"/>
      <c r="B2194" s="433"/>
      <c r="C2194" s="433"/>
      <c r="D2194" s="433"/>
      <c r="E2194" s="434"/>
      <c r="F2194" s="435"/>
    </row>
    <row r="2195" spans="1:6" ht="20.25">
      <c r="A2195" s="429"/>
      <c r="B2195" s="433"/>
      <c r="C2195" s="433"/>
      <c r="D2195" s="433"/>
      <c r="E2195" s="434"/>
      <c r="F2195" s="435"/>
    </row>
    <row r="2196" spans="1:6" ht="20.25">
      <c r="A2196" s="429"/>
      <c r="B2196" s="433"/>
      <c r="C2196" s="433"/>
      <c r="D2196" s="433"/>
      <c r="E2196" s="434"/>
      <c r="F2196" s="435"/>
    </row>
    <row r="2197" spans="1:6" ht="20.25">
      <c r="A2197" s="429"/>
      <c r="B2197" s="433"/>
      <c r="C2197" s="433"/>
      <c r="D2197" s="433"/>
      <c r="E2197" s="434"/>
      <c r="F2197" s="435"/>
    </row>
    <row r="2198" spans="1:6" ht="20.25">
      <c r="A2198" s="429"/>
      <c r="B2198" s="433"/>
      <c r="C2198" s="433"/>
      <c r="D2198" s="433"/>
      <c r="E2198" s="434"/>
      <c r="F2198" s="435"/>
    </row>
    <row r="2199" spans="1:6" ht="20.25">
      <c r="A2199" s="429"/>
      <c r="B2199" s="433"/>
      <c r="C2199" s="433"/>
      <c r="D2199" s="433"/>
      <c r="E2199" s="434"/>
      <c r="F2199" s="435"/>
    </row>
    <row r="2200" spans="1:6" ht="20.25">
      <c r="A2200" s="429"/>
      <c r="B2200" s="433"/>
      <c r="C2200" s="433"/>
      <c r="D2200" s="433"/>
      <c r="E2200" s="434"/>
      <c r="F2200" s="435"/>
    </row>
    <row r="2201" spans="1:6" ht="20.25">
      <c r="A2201" s="429"/>
      <c r="B2201" s="433"/>
      <c r="C2201" s="433"/>
      <c r="D2201" s="433"/>
      <c r="E2201" s="434"/>
      <c r="F2201" s="435"/>
    </row>
    <row r="2202" spans="1:6" ht="20.25">
      <c r="A2202" s="429"/>
      <c r="B2202" s="433"/>
      <c r="C2202" s="433"/>
      <c r="D2202" s="433"/>
      <c r="E2202" s="434"/>
      <c r="F2202" s="435"/>
    </row>
    <row r="2203" spans="1:6" ht="20.25">
      <c r="A2203" s="429"/>
      <c r="B2203" s="433"/>
      <c r="C2203" s="433"/>
      <c r="D2203" s="433"/>
      <c r="E2203" s="434"/>
      <c r="F2203" s="435"/>
    </row>
    <row r="2204" spans="1:6" ht="20.25">
      <c r="A2204" s="429"/>
      <c r="B2204" s="433"/>
      <c r="C2204" s="433"/>
      <c r="D2204" s="433"/>
      <c r="E2204" s="434"/>
      <c r="F2204" s="435"/>
    </row>
    <row r="2205" spans="1:6" ht="20.25">
      <c r="A2205" s="429"/>
      <c r="B2205" s="433"/>
      <c r="C2205" s="433"/>
      <c r="D2205" s="433"/>
      <c r="E2205" s="434"/>
      <c r="F2205" s="435"/>
    </row>
    <row r="2206" spans="1:6" ht="20.25">
      <c r="A2206" s="429"/>
      <c r="B2206" s="433"/>
      <c r="C2206" s="433"/>
      <c r="D2206" s="433"/>
      <c r="E2206" s="434"/>
      <c r="F2206" s="435"/>
    </row>
    <row r="2207" spans="1:6" ht="20.25">
      <c r="A2207" s="429"/>
      <c r="B2207" s="433"/>
      <c r="C2207" s="433"/>
      <c r="D2207" s="433"/>
      <c r="E2207" s="434"/>
      <c r="F2207" s="435"/>
    </row>
    <row r="2208" spans="1:6" ht="20.25">
      <c r="A2208" s="429"/>
      <c r="B2208" s="433"/>
      <c r="C2208" s="433"/>
      <c r="D2208" s="433"/>
      <c r="E2208" s="434"/>
      <c r="F2208" s="435"/>
    </row>
    <row r="2209" spans="1:6" ht="20.25">
      <c r="A2209" s="429"/>
      <c r="B2209" s="433"/>
      <c r="C2209" s="433"/>
      <c r="D2209" s="433"/>
      <c r="E2209" s="434"/>
      <c r="F2209" s="435"/>
    </row>
    <row r="2210" spans="1:6" ht="20.25">
      <c r="A2210" s="429"/>
      <c r="B2210" s="433"/>
      <c r="C2210" s="433"/>
      <c r="D2210" s="433"/>
      <c r="E2210" s="434"/>
      <c r="F2210" s="435"/>
    </row>
    <row r="2211" spans="1:6" ht="20.25">
      <c r="A2211" s="429"/>
      <c r="B2211" s="433"/>
      <c r="C2211" s="433"/>
      <c r="D2211" s="433"/>
      <c r="E2211" s="434"/>
      <c r="F2211" s="435"/>
    </row>
    <row r="2212" spans="1:6" ht="20.25">
      <c r="A2212" s="429"/>
      <c r="B2212" s="433"/>
      <c r="C2212" s="433"/>
      <c r="D2212" s="433"/>
      <c r="E2212" s="434"/>
      <c r="F2212" s="435"/>
    </row>
    <row r="2213" spans="1:6" ht="20.25">
      <c r="A2213" s="429"/>
      <c r="B2213" s="433"/>
      <c r="C2213" s="433"/>
      <c r="D2213" s="433"/>
      <c r="E2213" s="434"/>
      <c r="F2213" s="435"/>
    </row>
    <row r="2214" spans="1:6" ht="20.25">
      <c r="A2214" s="429"/>
      <c r="B2214" s="433"/>
      <c r="C2214" s="433"/>
      <c r="D2214" s="433"/>
      <c r="E2214" s="434"/>
      <c r="F2214" s="435"/>
    </row>
    <row r="2215" spans="1:6" ht="20.25">
      <c r="A2215" s="429"/>
      <c r="B2215" s="433"/>
      <c r="C2215" s="433"/>
      <c r="D2215" s="433"/>
      <c r="E2215" s="434"/>
      <c r="F2215" s="435"/>
    </row>
    <row r="2216" spans="1:6" ht="20.25">
      <c r="A2216" s="429"/>
      <c r="B2216" s="433"/>
      <c r="C2216" s="433"/>
      <c r="D2216" s="433"/>
      <c r="E2216" s="434"/>
      <c r="F2216" s="435"/>
    </row>
    <row r="2217" spans="1:6" ht="20.25">
      <c r="A2217" s="429"/>
      <c r="B2217" s="433"/>
      <c r="C2217" s="433"/>
      <c r="D2217" s="433"/>
      <c r="E2217" s="434"/>
      <c r="F2217" s="435"/>
    </row>
    <row r="2218" spans="1:6" ht="20.25">
      <c r="A2218" s="429"/>
      <c r="B2218" s="433"/>
      <c r="C2218" s="433"/>
      <c r="D2218" s="433"/>
      <c r="E2218" s="434"/>
      <c r="F2218" s="435"/>
    </row>
    <row r="2219" spans="1:6" ht="20.25">
      <c r="A2219" s="429"/>
      <c r="B2219" s="433"/>
      <c r="C2219" s="433"/>
      <c r="D2219" s="433"/>
      <c r="E2219" s="434"/>
      <c r="F2219" s="435"/>
    </row>
    <row r="2220" spans="1:6" ht="20.25">
      <c r="A2220" s="429"/>
      <c r="B2220" s="433"/>
      <c r="C2220" s="433"/>
      <c r="D2220" s="433"/>
      <c r="E2220" s="434"/>
      <c r="F2220" s="435"/>
    </row>
    <row r="2221" spans="1:6" ht="20.25">
      <c r="A2221" s="429"/>
      <c r="B2221" s="433"/>
      <c r="C2221" s="433"/>
      <c r="D2221" s="433"/>
      <c r="E2221" s="434"/>
      <c r="F2221" s="435"/>
    </row>
    <row r="2222" spans="1:6" ht="20.25">
      <c r="A2222" s="429"/>
      <c r="B2222" s="433"/>
      <c r="C2222" s="433"/>
      <c r="D2222" s="433"/>
      <c r="E2222" s="434"/>
      <c r="F2222" s="435"/>
    </row>
    <row r="2223" spans="1:6" ht="20.25">
      <c r="A2223" s="429"/>
      <c r="B2223" s="433"/>
      <c r="C2223" s="433"/>
      <c r="D2223" s="433"/>
      <c r="E2223" s="434"/>
      <c r="F2223" s="435"/>
    </row>
    <row r="2224" spans="1:6" ht="20.25">
      <c r="A2224" s="429"/>
      <c r="B2224" s="433"/>
      <c r="C2224" s="433"/>
      <c r="D2224" s="433"/>
      <c r="E2224" s="434"/>
      <c r="F2224" s="435"/>
    </row>
    <row r="2225" spans="1:6" ht="20.25">
      <c r="A2225" s="429"/>
      <c r="B2225" s="433"/>
      <c r="C2225" s="433"/>
      <c r="D2225" s="433"/>
      <c r="E2225" s="434"/>
      <c r="F2225" s="435"/>
    </row>
    <row r="2226" spans="1:6" ht="20.25">
      <c r="A2226" s="429"/>
      <c r="B2226" s="433"/>
      <c r="C2226" s="433"/>
      <c r="D2226" s="433"/>
      <c r="E2226" s="434"/>
      <c r="F2226" s="435"/>
    </row>
    <row r="2227" spans="1:6" ht="20.25">
      <c r="A2227" s="429"/>
      <c r="B2227" s="433"/>
      <c r="C2227" s="433"/>
      <c r="D2227" s="433"/>
      <c r="E2227" s="434"/>
      <c r="F2227" s="435"/>
    </row>
    <row r="2228" spans="1:6" ht="20.25">
      <c r="A2228" s="429"/>
      <c r="B2228" s="433"/>
      <c r="C2228" s="433"/>
      <c r="D2228" s="433"/>
      <c r="E2228" s="434"/>
      <c r="F2228" s="435"/>
    </row>
    <row r="2229" spans="1:6" ht="20.25">
      <c r="A2229" s="429"/>
      <c r="B2229" s="433"/>
      <c r="C2229" s="433"/>
      <c r="D2229" s="433"/>
      <c r="E2229" s="434"/>
      <c r="F2229" s="435"/>
    </row>
    <row r="2230" spans="1:6" ht="20.25">
      <c r="A2230" s="429"/>
      <c r="B2230" s="433"/>
      <c r="C2230" s="433"/>
      <c r="D2230" s="433"/>
      <c r="E2230" s="434"/>
      <c r="F2230" s="435"/>
    </row>
    <row r="2231" spans="1:6" ht="20.25">
      <c r="A2231" s="429"/>
      <c r="B2231" s="433"/>
      <c r="C2231" s="433"/>
      <c r="D2231" s="433"/>
      <c r="E2231" s="434"/>
      <c r="F2231" s="435"/>
    </row>
    <row r="2232" spans="1:6" ht="20.25">
      <c r="A2232" s="429"/>
      <c r="B2232" s="433"/>
      <c r="C2232" s="433"/>
      <c r="D2232" s="433"/>
      <c r="E2232" s="434"/>
      <c r="F2232" s="435"/>
    </row>
    <row r="2233" spans="1:6" ht="20.25">
      <c r="A2233" s="429"/>
      <c r="B2233" s="433"/>
      <c r="C2233" s="433"/>
      <c r="D2233" s="433"/>
      <c r="E2233" s="434"/>
      <c r="F2233" s="435"/>
    </row>
    <row r="2234" spans="1:6" ht="20.25">
      <c r="A2234" s="429"/>
      <c r="B2234" s="433"/>
      <c r="C2234" s="433"/>
      <c r="D2234" s="433"/>
      <c r="E2234" s="434"/>
      <c r="F2234" s="435"/>
    </row>
    <row r="2235" spans="1:6" ht="20.25">
      <c r="A2235" s="429"/>
      <c r="B2235" s="433"/>
      <c r="C2235" s="433"/>
      <c r="D2235" s="433"/>
      <c r="E2235" s="434"/>
      <c r="F2235" s="435"/>
    </row>
    <row r="2236" spans="1:6" ht="20.25">
      <c r="A2236" s="429"/>
      <c r="B2236" s="433"/>
      <c r="C2236" s="433"/>
      <c r="D2236" s="433"/>
      <c r="E2236" s="434"/>
      <c r="F2236" s="435"/>
    </row>
    <row r="2237" spans="1:6" ht="20.25">
      <c r="A2237" s="429"/>
      <c r="B2237" s="433"/>
      <c r="C2237" s="433"/>
      <c r="D2237" s="433"/>
      <c r="E2237" s="434"/>
      <c r="F2237" s="435"/>
    </row>
    <row r="2238" spans="1:6" ht="20.25">
      <c r="A2238" s="429"/>
      <c r="B2238" s="433"/>
      <c r="C2238" s="433"/>
      <c r="D2238" s="433"/>
      <c r="E2238" s="434"/>
      <c r="F2238" s="435"/>
    </row>
    <row r="2239" spans="1:6" ht="20.25">
      <c r="A2239" s="429"/>
      <c r="B2239" s="433"/>
      <c r="C2239" s="433"/>
      <c r="D2239" s="433"/>
      <c r="E2239" s="434"/>
      <c r="F2239" s="435"/>
    </row>
    <row r="2240" spans="1:6" ht="20.25">
      <c r="A2240" s="429"/>
      <c r="B2240" s="433"/>
      <c r="C2240" s="433"/>
      <c r="D2240" s="433"/>
      <c r="E2240" s="434"/>
      <c r="F2240" s="435"/>
    </row>
    <row r="2241" spans="1:6" ht="20.25">
      <c r="A2241" s="429"/>
      <c r="B2241" s="433"/>
      <c r="C2241" s="433"/>
      <c r="D2241" s="433"/>
      <c r="E2241" s="434"/>
      <c r="F2241" s="435"/>
    </row>
    <row r="2242" spans="1:6" ht="20.25">
      <c r="A2242" s="429"/>
      <c r="B2242" s="433"/>
      <c r="C2242" s="433"/>
      <c r="D2242" s="433"/>
      <c r="E2242" s="434"/>
      <c r="F2242" s="435"/>
    </row>
    <row r="2243" spans="1:6" ht="20.25">
      <c r="A2243" s="429"/>
      <c r="B2243" s="433"/>
      <c r="C2243" s="433"/>
      <c r="D2243" s="433"/>
      <c r="E2243" s="434"/>
      <c r="F2243" s="435"/>
    </row>
    <row r="2244" spans="1:6" ht="20.25">
      <c r="A2244" s="429"/>
      <c r="B2244" s="433"/>
      <c r="C2244" s="433"/>
      <c r="D2244" s="433"/>
      <c r="E2244" s="434"/>
      <c r="F2244" s="435"/>
    </row>
    <row r="2245" spans="1:6" ht="20.25">
      <c r="A2245" s="429"/>
      <c r="B2245" s="433"/>
      <c r="C2245" s="433"/>
      <c r="D2245" s="433"/>
      <c r="E2245" s="434"/>
      <c r="F2245" s="435"/>
    </row>
    <row r="2246" spans="1:6" ht="20.25">
      <c r="A2246" s="429"/>
      <c r="B2246" s="433"/>
      <c r="C2246" s="433"/>
      <c r="D2246" s="433"/>
      <c r="E2246" s="434"/>
      <c r="F2246" s="435"/>
    </row>
    <row r="2247" spans="1:6" ht="20.25">
      <c r="A2247" s="429"/>
      <c r="B2247" s="433"/>
      <c r="C2247" s="433"/>
      <c r="D2247" s="433"/>
      <c r="E2247" s="434"/>
      <c r="F2247" s="435"/>
    </row>
    <row r="2248" spans="1:6" ht="20.25">
      <c r="A2248" s="429"/>
      <c r="B2248" s="433"/>
      <c r="C2248" s="433"/>
      <c r="D2248" s="433"/>
      <c r="E2248" s="434"/>
      <c r="F2248" s="435"/>
    </row>
    <row r="2249" spans="1:6" ht="20.25">
      <c r="A2249" s="429"/>
      <c r="B2249" s="433"/>
      <c r="C2249" s="433"/>
      <c r="D2249" s="433"/>
      <c r="E2249" s="434"/>
      <c r="F2249" s="435"/>
    </row>
    <row r="2250" spans="1:6" ht="20.25">
      <c r="A2250" s="429"/>
      <c r="B2250" s="433"/>
      <c r="C2250" s="433"/>
      <c r="D2250" s="433"/>
      <c r="E2250" s="434"/>
      <c r="F2250" s="435"/>
    </row>
    <row r="2251" spans="1:6" ht="20.25">
      <c r="A2251" s="429"/>
      <c r="B2251" s="433"/>
      <c r="C2251" s="433"/>
      <c r="D2251" s="433"/>
      <c r="E2251" s="434"/>
      <c r="F2251" s="435"/>
    </row>
    <row r="2252" spans="1:6" ht="20.25">
      <c r="A2252" s="429"/>
      <c r="B2252" s="433"/>
      <c r="C2252" s="433"/>
      <c r="D2252" s="433"/>
      <c r="E2252" s="434"/>
      <c r="F2252" s="435"/>
    </row>
    <row r="2253" spans="1:6" ht="20.25">
      <c r="A2253" s="429"/>
      <c r="B2253" s="433"/>
      <c r="C2253" s="433"/>
      <c r="D2253" s="433"/>
      <c r="E2253" s="434"/>
      <c r="F2253" s="435"/>
    </row>
    <row r="2254" spans="1:6" ht="20.25">
      <c r="A2254" s="429"/>
      <c r="B2254" s="433"/>
      <c r="C2254" s="433"/>
      <c r="D2254" s="433"/>
      <c r="E2254" s="434"/>
      <c r="F2254" s="435"/>
    </row>
    <row r="2255" spans="1:6" ht="20.25">
      <c r="A2255" s="429"/>
      <c r="B2255" s="433"/>
      <c r="C2255" s="433"/>
      <c r="D2255" s="433"/>
      <c r="E2255" s="434"/>
      <c r="F2255" s="435"/>
    </row>
    <row r="2256" spans="1:6" ht="20.25">
      <c r="A2256" s="429"/>
      <c r="B2256" s="433"/>
      <c r="C2256" s="433"/>
      <c r="D2256" s="433"/>
      <c r="E2256" s="434"/>
      <c r="F2256" s="435"/>
    </row>
    <row r="2257" spans="1:6" ht="20.25">
      <c r="A2257" s="429"/>
      <c r="B2257" s="433"/>
      <c r="C2257" s="433"/>
      <c r="D2257" s="433"/>
      <c r="E2257" s="434"/>
      <c r="F2257" s="435"/>
    </row>
    <row r="2258" spans="1:6" ht="20.25">
      <c r="A2258" s="429"/>
      <c r="B2258" s="433"/>
      <c r="C2258" s="433"/>
      <c r="D2258" s="433"/>
      <c r="E2258" s="434"/>
      <c r="F2258" s="435"/>
    </row>
    <row r="2259" spans="1:6" ht="20.25">
      <c r="A2259" s="429"/>
      <c r="B2259" s="433"/>
      <c r="C2259" s="433"/>
      <c r="D2259" s="433"/>
      <c r="E2259" s="434"/>
      <c r="F2259" s="435"/>
    </row>
    <row r="2260" spans="1:6" ht="20.25">
      <c r="A2260" s="429"/>
      <c r="B2260" s="433"/>
      <c r="C2260" s="433"/>
      <c r="D2260" s="433"/>
      <c r="E2260" s="434"/>
      <c r="F2260" s="435"/>
    </row>
    <row r="2261" spans="1:6" ht="20.25">
      <c r="A2261" s="429"/>
      <c r="B2261" s="433"/>
      <c r="C2261" s="433"/>
      <c r="D2261" s="433"/>
      <c r="E2261" s="434"/>
      <c r="F2261" s="435"/>
    </row>
    <row r="2262" spans="1:6" ht="20.25">
      <c r="A2262" s="429"/>
      <c r="B2262" s="433"/>
      <c r="C2262" s="433"/>
      <c r="D2262" s="433"/>
      <c r="E2262" s="434"/>
      <c r="F2262" s="435"/>
    </row>
    <row r="2263" spans="1:6" ht="20.25">
      <c r="A2263" s="429"/>
      <c r="B2263" s="433"/>
      <c r="C2263" s="433"/>
      <c r="D2263" s="433"/>
      <c r="E2263" s="434"/>
      <c r="F2263" s="435"/>
    </row>
    <row r="2264" spans="1:6" ht="20.25">
      <c r="A2264" s="429"/>
      <c r="B2264" s="433"/>
      <c r="C2264" s="433"/>
      <c r="D2264" s="433"/>
      <c r="E2264" s="434"/>
      <c r="F2264" s="435"/>
    </row>
    <row r="2265" spans="1:6" ht="20.25">
      <c r="A2265" s="429"/>
      <c r="B2265" s="433"/>
      <c r="C2265" s="433"/>
      <c r="D2265" s="433"/>
      <c r="E2265" s="434"/>
      <c r="F2265" s="435"/>
    </row>
    <row r="2266" spans="1:6" ht="20.25">
      <c r="A2266" s="429"/>
      <c r="B2266" s="433"/>
      <c r="C2266" s="433"/>
      <c r="D2266" s="433"/>
      <c r="E2266" s="434"/>
      <c r="F2266" s="435"/>
    </row>
    <row r="2267" spans="1:6" ht="20.25">
      <c r="A2267" s="429"/>
      <c r="B2267" s="433"/>
      <c r="C2267" s="433"/>
      <c r="D2267" s="433"/>
      <c r="E2267" s="434"/>
      <c r="F2267" s="435"/>
    </row>
    <row r="2268" spans="1:6" ht="20.25">
      <c r="A2268" s="429"/>
      <c r="B2268" s="433"/>
      <c r="C2268" s="433"/>
      <c r="D2268" s="433"/>
      <c r="E2268" s="434"/>
      <c r="F2268" s="435"/>
    </row>
    <row r="2269" spans="1:6" ht="20.25">
      <c r="A2269" s="429"/>
      <c r="B2269" s="433"/>
      <c r="C2269" s="433"/>
      <c r="D2269" s="433"/>
      <c r="E2269" s="434"/>
      <c r="F2269" s="435"/>
    </row>
    <row r="2270" spans="1:6" ht="20.25">
      <c r="A2270" s="429"/>
      <c r="B2270" s="433"/>
      <c r="C2270" s="433"/>
      <c r="D2270" s="433"/>
      <c r="E2270" s="434"/>
      <c r="F2270" s="435"/>
    </row>
    <row r="2271" spans="1:6" ht="20.25">
      <c r="A2271" s="429"/>
      <c r="B2271" s="433"/>
      <c r="C2271" s="433"/>
      <c r="D2271" s="433"/>
      <c r="E2271" s="434"/>
      <c r="F2271" s="435"/>
    </row>
    <row r="2272" spans="1:6" ht="20.25">
      <c r="A2272" s="429"/>
      <c r="B2272" s="433"/>
      <c r="C2272" s="433"/>
      <c r="D2272" s="433"/>
      <c r="E2272" s="434"/>
      <c r="F2272" s="435"/>
    </row>
    <row r="2273" spans="1:6" ht="20.25">
      <c r="A2273" s="429"/>
      <c r="B2273" s="433"/>
      <c r="C2273" s="433"/>
      <c r="D2273" s="433"/>
      <c r="E2273" s="434"/>
      <c r="F2273" s="435"/>
    </row>
    <row r="2274" spans="1:6" ht="20.25">
      <c r="A2274" s="429"/>
      <c r="B2274" s="433"/>
      <c r="C2274" s="433"/>
      <c r="D2274" s="433"/>
      <c r="E2274" s="434"/>
      <c r="F2274" s="435"/>
    </row>
    <row r="2275" spans="1:6" ht="20.25">
      <c r="A2275" s="429"/>
      <c r="B2275" s="433"/>
      <c r="C2275" s="433"/>
      <c r="D2275" s="433"/>
      <c r="E2275" s="434"/>
      <c r="F2275" s="435"/>
    </row>
    <row r="2276" spans="1:6" ht="20.25">
      <c r="A2276" s="429"/>
      <c r="B2276" s="433"/>
      <c r="C2276" s="433"/>
      <c r="D2276" s="433"/>
      <c r="E2276" s="434"/>
      <c r="F2276" s="435"/>
    </row>
    <row r="2277" spans="1:6" ht="20.25">
      <c r="A2277" s="429"/>
      <c r="B2277" s="433"/>
      <c r="C2277" s="433"/>
      <c r="D2277" s="433"/>
      <c r="E2277" s="434"/>
      <c r="F2277" s="435"/>
    </row>
    <row r="2278" spans="1:6" ht="20.25">
      <c r="A2278" s="429"/>
      <c r="B2278" s="433"/>
      <c r="C2278" s="433"/>
      <c r="D2278" s="433"/>
      <c r="E2278" s="434"/>
      <c r="F2278" s="435"/>
    </row>
    <row r="2279" spans="1:6" ht="20.25">
      <c r="A2279" s="429"/>
      <c r="B2279" s="433"/>
      <c r="C2279" s="433"/>
      <c r="D2279" s="433"/>
      <c r="E2279" s="434"/>
      <c r="F2279" s="435"/>
    </row>
    <row r="2280" spans="1:6" ht="20.25">
      <c r="A2280" s="429"/>
      <c r="B2280" s="433"/>
      <c r="C2280" s="433"/>
      <c r="D2280" s="433"/>
      <c r="E2280" s="434"/>
      <c r="F2280" s="435"/>
    </row>
    <row r="2281" spans="1:6" ht="20.25">
      <c r="A2281" s="429"/>
      <c r="B2281" s="433"/>
      <c r="C2281" s="433"/>
      <c r="D2281" s="433"/>
      <c r="E2281" s="434"/>
      <c r="F2281" s="435"/>
    </row>
    <row r="2282" spans="1:6" ht="20.25">
      <c r="A2282" s="429"/>
      <c r="B2282" s="433"/>
      <c r="C2282" s="433"/>
      <c r="D2282" s="433"/>
      <c r="E2282" s="434"/>
      <c r="F2282" s="435"/>
    </row>
    <row r="2283" spans="1:6" ht="20.25">
      <c r="A2283" s="429"/>
      <c r="B2283" s="433"/>
      <c r="C2283" s="433"/>
      <c r="D2283" s="433"/>
      <c r="E2283" s="434"/>
      <c r="F2283" s="435"/>
    </row>
    <row r="2284" spans="1:6" ht="20.25">
      <c r="A2284" s="429"/>
      <c r="B2284" s="433"/>
      <c r="C2284" s="433"/>
      <c r="D2284" s="433"/>
      <c r="E2284" s="434"/>
      <c r="F2284" s="435"/>
    </row>
    <row r="2285" spans="1:6" ht="20.25">
      <c r="A2285" s="429"/>
      <c r="B2285" s="433"/>
      <c r="C2285" s="433"/>
      <c r="D2285" s="433"/>
      <c r="E2285" s="434"/>
      <c r="F2285" s="435"/>
    </row>
    <row r="2286" spans="1:6" ht="20.25">
      <c r="A2286" s="429"/>
      <c r="B2286" s="433"/>
      <c r="C2286" s="433"/>
      <c r="D2286" s="433"/>
      <c r="E2286" s="434"/>
      <c r="F2286" s="435"/>
    </row>
    <row r="2287" spans="1:6" ht="20.25">
      <c r="A2287" s="429"/>
      <c r="B2287" s="433"/>
      <c r="C2287" s="433"/>
      <c r="D2287" s="433"/>
      <c r="E2287" s="434"/>
      <c r="F2287" s="435"/>
    </row>
    <row r="2288" spans="1:6" ht="20.25">
      <c r="A2288" s="429"/>
      <c r="B2288" s="433"/>
      <c r="C2288" s="433"/>
      <c r="D2288" s="433"/>
      <c r="E2288" s="434"/>
      <c r="F2288" s="435"/>
    </row>
    <row r="2289" spans="1:6" ht="20.25">
      <c r="A2289" s="429"/>
      <c r="B2289" s="433"/>
      <c r="C2289" s="433"/>
      <c r="D2289" s="433"/>
      <c r="E2289" s="434"/>
      <c r="F2289" s="435"/>
    </row>
    <row r="2290" spans="1:6" ht="20.25">
      <c r="A2290" s="429"/>
      <c r="B2290" s="433"/>
      <c r="C2290" s="433"/>
      <c r="D2290" s="433"/>
      <c r="E2290" s="434"/>
      <c r="F2290" s="435"/>
    </row>
    <row r="2291" spans="1:6" ht="20.25">
      <c r="A2291" s="429"/>
      <c r="B2291" s="433"/>
      <c r="C2291" s="433"/>
      <c r="D2291" s="433"/>
      <c r="E2291" s="434"/>
      <c r="F2291" s="435"/>
    </row>
    <row r="2292" spans="1:6" ht="20.25">
      <c r="A2292" s="429"/>
      <c r="B2292" s="433"/>
      <c r="C2292" s="433"/>
      <c r="D2292" s="433"/>
      <c r="E2292" s="434"/>
      <c r="F2292" s="435"/>
    </row>
    <row r="2293" spans="1:6" ht="20.25">
      <c r="A2293" s="429"/>
      <c r="B2293" s="433"/>
      <c r="C2293" s="433"/>
      <c r="D2293" s="433"/>
      <c r="E2293" s="434"/>
      <c r="F2293" s="435"/>
    </row>
    <row r="2294" spans="1:6" ht="20.25">
      <c r="A2294" s="429"/>
      <c r="B2294" s="433"/>
      <c r="C2294" s="433"/>
      <c r="D2294" s="433"/>
      <c r="E2294" s="434"/>
      <c r="F2294" s="435"/>
    </row>
    <row r="2295" spans="1:6" ht="20.25">
      <c r="A2295" s="429"/>
      <c r="B2295" s="433"/>
      <c r="C2295" s="433"/>
      <c r="D2295" s="433"/>
      <c r="E2295" s="434"/>
      <c r="F2295" s="435"/>
    </row>
    <row r="2296" spans="1:6" ht="20.25">
      <c r="A2296" s="429"/>
      <c r="B2296" s="433"/>
      <c r="C2296" s="433"/>
      <c r="D2296" s="433"/>
      <c r="E2296" s="434"/>
      <c r="F2296" s="435"/>
    </row>
    <row r="2297" spans="1:6" ht="20.25">
      <c r="A2297" s="429"/>
      <c r="B2297" s="433"/>
      <c r="C2297" s="433"/>
      <c r="D2297" s="433"/>
      <c r="E2297" s="434"/>
      <c r="F2297" s="435"/>
    </row>
    <row r="2298" spans="1:6" ht="20.25">
      <c r="A2298" s="429"/>
      <c r="B2298" s="433"/>
      <c r="C2298" s="433"/>
      <c r="D2298" s="433"/>
      <c r="E2298" s="434"/>
      <c r="F2298" s="435"/>
    </row>
    <row r="2299" spans="1:6" ht="20.25">
      <c r="A2299" s="429"/>
      <c r="B2299" s="433"/>
      <c r="C2299" s="433"/>
      <c r="D2299" s="433"/>
      <c r="E2299" s="434"/>
      <c r="F2299" s="435"/>
    </row>
    <row r="2300" spans="1:6" ht="20.25">
      <c r="A2300" s="429"/>
      <c r="B2300" s="433"/>
      <c r="C2300" s="433"/>
      <c r="D2300" s="433"/>
      <c r="E2300" s="434"/>
      <c r="F2300" s="435"/>
    </row>
    <row r="2301" spans="1:6" ht="20.25">
      <c r="A2301" s="429"/>
      <c r="B2301" s="433"/>
      <c r="C2301" s="433"/>
      <c r="D2301" s="433"/>
      <c r="E2301" s="434"/>
      <c r="F2301" s="435"/>
    </row>
    <row r="2302" spans="1:6" ht="20.25">
      <c r="A2302" s="429"/>
      <c r="B2302" s="433"/>
      <c r="C2302" s="433"/>
      <c r="D2302" s="433"/>
      <c r="E2302" s="434"/>
      <c r="F2302" s="435"/>
    </row>
    <row r="2303" spans="1:6" ht="20.25">
      <c r="A2303" s="429"/>
      <c r="B2303" s="433"/>
      <c r="C2303" s="433"/>
      <c r="D2303" s="433"/>
      <c r="E2303" s="434"/>
      <c r="F2303" s="435"/>
    </row>
    <row r="2304" spans="1:6" ht="20.25">
      <c r="A2304" s="429"/>
      <c r="B2304" s="433"/>
      <c r="C2304" s="433"/>
      <c r="D2304" s="433"/>
      <c r="E2304" s="434"/>
      <c r="F2304" s="435"/>
    </row>
    <row r="2305" spans="1:6" ht="20.25">
      <c r="A2305" s="429"/>
      <c r="B2305" s="433"/>
      <c r="C2305" s="433"/>
      <c r="D2305" s="433"/>
      <c r="E2305" s="434"/>
      <c r="F2305" s="435"/>
    </row>
    <row r="2306" spans="1:6" ht="20.25">
      <c r="A2306" s="429"/>
      <c r="B2306" s="433"/>
      <c r="C2306" s="433"/>
      <c r="D2306" s="433"/>
      <c r="E2306" s="434"/>
      <c r="F2306" s="435"/>
    </row>
    <row r="2307" spans="1:6" ht="20.25">
      <c r="A2307" s="429"/>
      <c r="B2307" s="433"/>
      <c r="C2307" s="433"/>
      <c r="D2307" s="433"/>
      <c r="E2307" s="434"/>
      <c r="F2307" s="435"/>
    </row>
    <row r="2308" spans="1:6" ht="20.25">
      <c r="A2308" s="429"/>
      <c r="B2308" s="433"/>
      <c r="C2308" s="433"/>
      <c r="D2308" s="433"/>
      <c r="E2308" s="434"/>
      <c r="F2308" s="435"/>
    </row>
    <row r="2309" spans="1:6" ht="20.25">
      <c r="A2309" s="429"/>
      <c r="B2309" s="433"/>
      <c r="C2309" s="433"/>
      <c r="D2309" s="433"/>
      <c r="E2309" s="434"/>
      <c r="F2309" s="435"/>
    </row>
    <row r="2310" spans="1:6" ht="20.25">
      <c r="A2310" s="429"/>
      <c r="B2310" s="433"/>
      <c r="C2310" s="433"/>
      <c r="D2310" s="433"/>
      <c r="E2310" s="434"/>
      <c r="F2310" s="435"/>
    </row>
    <row r="2311" spans="1:6" ht="20.25">
      <c r="A2311" s="429"/>
      <c r="B2311" s="433"/>
      <c r="C2311" s="433"/>
      <c r="D2311" s="433"/>
      <c r="E2311" s="434"/>
      <c r="F2311" s="435"/>
    </row>
    <row r="2312" spans="1:6" ht="20.25">
      <c r="A2312" s="429"/>
      <c r="B2312" s="433"/>
      <c r="C2312" s="433"/>
      <c r="D2312" s="433"/>
      <c r="E2312" s="434"/>
      <c r="F2312" s="435"/>
    </row>
    <row r="2313" spans="1:6" ht="20.25">
      <c r="A2313" s="429"/>
      <c r="B2313" s="433"/>
      <c r="C2313" s="433"/>
      <c r="D2313" s="433"/>
      <c r="E2313" s="434"/>
      <c r="F2313" s="435"/>
    </row>
    <row r="2314" spans="1:6" ht="20.25">
      <c r="A2314" s="429"/>
      <c r="B2314" s="433"/>
      <c r="C2314" s="433"/>
      <c r="D2314" s="433"/>
      <c r="E2314" s="434"/>
      <c r="F2314" s="435"/>
    </row>
    <row r="2315" spans="1:6" ht="20.25">
      <c r="A2315" s="429"/>
      <c r="B2315" s="433"/>
      <c r="C2315" s="433"/>
      <c r="D2315" s="433"/>
      <c r="E2315" s="434"/>
      <c r="F2315" s="435"/>
    </row>
    <row r="2316" spans="1:6" ht="20.25">
      <c r="A2316" s="429"/>
      <c r="B2316" s="433"/>
      <c r="C2316" s="433"/>
      <c r="D2316" s="433"/>
      <c r="E2316" s="434"/>
      <c r="F2316" s="435"/>
    </row>
    <row r="2317" spans="1:6" ht="20.25">
      <c r="A2317" s="429"/>
      <c r="B2317" s="433"/>
      <c r="C2317" s="433"/>
      <c r="D2317" s="433"/>
      <c r="E2317" s="434"/>
      <c r="F2317" s="435"/>
    </row>
    <row r="2318" spans="1:6" ht="20.25">
      <c r="A2318" s="429"/>
      <c r="B2318" s="433"/>
      <c r="C2318" s="433"/>
      <c r="D2318" s="433"/>
      <c r="E2318" s="434"/>
      <c r="F2318" s="435"/>
    </row>
    <row r="2319" spans="1:6" ht="20.25">
      <c r="A2319" s="429"/>
      <c r="B2319" s="433"/>
      <c r="C2319" s="433"/>
      <c r="D2319" s="433"/>
      <c r="E2319" s="434"/>
      <c r="F2319" s="435"/>
    </row>
    <row r="2320" spans="1:6" ht="20.25">
      <c r="A2320" s="429"/>
      <c r="B2320" s="433"/>
      <c r="C2320" s="433"/>
      <c r="D2320" s="433"/>
      <c r="E2320" s="434"/>
      <c r="F2320" s="435"/>
    </row>
    <row r="2321" spans="1:6" ht="20.25">
      <c r="A2321" s="429"/>
      <c r="B2321" s="433"/>
      <c r="C2321" s="433"/>
      <c r="D2321" s="433"/>
      <c r="E2321" s="434"/>
      <c r="F2321" s="435"/>
    </row>
    <row r="2322" spans="1:6" ht="20.25">
      <c r="A2322" s="429"/>
      <c r="B2322" s="433"/>
      <c r="C2322" s="433"/>
      <c r="D2322" s="433"/>
      <c r="E2322" s="434"/>
      <c r="F2322" s="435"/>
    </row>
    <row r="2323" spans="1:6" ht="20.25">
      <c r="A2323" s="429"/>
      <c r="B2323" s="433"/>
      <c r="C2323" s="433"/>
      <c r="D2323" s="433"/>
      <c r="E2323" s="434"/>
      <c r="F2323" s="435"/>
    </row>
    <row r="2324" spans="1:6" ht="20.25">
      <c r="A2324" s="429"/>
      <c r="B2324" s="433"/>
      <c r="C2324" s="433"/>
      <c r="D2324" s="433"/>
      <c r="E2324" s="434"/>
      <c r="F2324" s="435"/>
    </row>
    <row r="2325" spans="1:6" ht="20.25">
      <c r="A2325" s="429"/>
      <c r="B2325" s="433"/>
      <c r="C2325" s="433"/>
      <c r="D2325" s="433"/>
      <c r="E2325" s="434"/>
      <c r="F2325" s="435"/>
    </row>
    <row r="2326" spans="1:6" ht="20.25">
      <c r="A2326" s="429"/>
      <c r="B2326" s="433"/>
      <c r="C2326" s="433"/>
      <c r="D2326" s="433"/>
      <c r="E2326" s="434"/>
      <c r="F2326" s="435"/>
    </row>
    <row r="2327" spans="1:6" ht="20.25">
      <c r="A2327" s="429"/>
      <c r="B2327" s="433"/>
      <c r="C2327" s="433"/>
      <c r="D2327" s="433"/>
      <c r="E2327" s="434"/>
      <c r="F2327" s="435"/>
    </row>
    <row r="2328" spans="1:6" ht="20.25">
      <c r="A2328" s="429"/>
      <c r="B2328" s="433"/>
      <c r="C2328" s="433"/>
      <c r="D2328" s="433"/>
      <c r="E2328" s="434"/>
      <c r="F2328" s="435"/>
    </row>
    <row r="2329" spans="1:6" ht="20.25">
      <c r="A2329" s="429"/>
      <c r="B2329" s="433"/>
      <c r="C2329" s="433"/>
      <c r="D2329" s="433"/>
      <c r="E2329" s="434"/>
      <c r="F2329" s="435"/>
    </row>
    <row r="2330" spans="1:6" ht="20.25">
      <c r="A2330" s="429"/>
      <c r="B2330" s="433"/>
      <c r="C2330" s="433"/>
      <c r="D2330" s="433"/>
      <c r="E2330" s="434"/>
      <c r="F2330" s="435"/>
    </row>
    <row r="2331" spans="1:6" ht="20.25">
      <c r="A2331" s="429"/>
      <c r="B2331" s="433"/>
      <c r="C2331" s="433"/>
      <c r="D2331" s="433"/>
      <c r="E2331" s="434"/>
      <c r="F2331" s="435"/>
    </row>
    <row r="2332" spans="1:6" ht="20.25">
      <c r="A2332" s="429"/>
      <c r="B2332" s="433"/>
      <c r="C2332" s="433"/>
      <c r="D2332" s="433"/>
      <c r="E2332" s="434"/>
      <c r="F2332" s="435"/>
    </row>
    <row r="2333" spans="1:6" ht="20.25">
      <c r="A2333" s="429"/>
      <c r="B2333" s="433"/>
      <c r="C2333" s="433"/>
      <c r="D2333" s="433"/>
      <c r="E2333" s="434"/>
      <c r="F2333" s="435"/>
    </row>
    <row r="2334" spans="1:6" ht="20.25">
      <c r="A2334" s="429"/>
      <c r="B2334" s="433"/>
      <c r="C2334" s="433"/>
      <c r="D2334" s="433"/>
      <c r="E2334" s="434"/>
      <c r="F2334" s="435"/>
    </row>
    <row r="2335" spans="1:6" ht="20.25">
      <c r="A2335" s="429"/>
      <c r="B2335" s="433"/>
      <c r="C2335" s="433"/>
      <c r="D2335" s="433"/>
      <c r="E2335" s="434"/>
      <c r="F2335" s="435"/>
    </row>
    <row r="2336" spans="1:6" ht="20.25">
      <c r="A2336" s="429"/>
      <c r="B2336" s="433"/>
      <c r="C2336" s="433"/>
      <c r="D2336" s="433"/>
      <c r="E2336" s="434"/>
      <c r="F2336" s="435"/>
    </row>
    <row r="2337" spans="1:6" ht="20.25">
      <c r="A2337" s="429"/>
      <c r="B2337" s="433"/>
      <c r="C2337" s="433"/>
      <c r="D2337" s="433"/>
      <c r="E2337" s="434"/>
      <c r="F2337" s="435"/>
    </row>
    <row r="2338" spans="1:6" ht="20.25">
      <c r="A2338" s="429"/>
      <c r="B2338" s="433"/>
      <c r="C2338" s="433"/>
      <c r="D2338" s="433"/>
      <c r="E2338" s="434"/>
      <c r="F2338" s="435"/>
    </row>
    <row r="2339" spans="1:6" ht="20.25">
      <c r="A2339" s="429"/>
      <c r="B2339" s="433"/>
      <c r="C2339" s="433"/>
      <c r="D2339" s="433"/>
      <c r="E2339" s="434"/>
      <c r="F2339" s="435"/>
    </row>
    <row r="2340" spans="1:6" ht="20.25">
      <c r="A2340" s="429"/>
      <c r="B2340" s="433"/>
      <c r="C2340" s="433"/>
      <c r="D2340" s="433"/>
      <c r="E2340" s="434"/>
      <c r="F2340" s="435"/>
    </row>
    <row r="2341" spans="1:6" ht="20.25">
      <c r="A2341" s="429"/>
      <c r="B2341" s="433"/>
      <c r="C2341" s="433"/>
      <c r="D2341" s="433"/>
      <c r="E2341" s="434"/>
      <c r="F2341" s="435"/>
    </row>
    <row r="2342" spans="1:6" ht="20.25">
      <c r="A2342" s="429"/>
      <c r="B2342" s="433"/>
      <c r="C2342" s="433"/>
      <c r="D2342" s="433"/>
      <c r="E2342" s="434"/>
      <c r="F2342" s="435"/>
    </row>
    <row r="2343" spans="1:6" ht="20.25">
      <c r="A2343" s="429"/>
      <c r="B2343" s="433"/>
      <c r="C2343" s="433"/>
      <c r="D2343" s="433"/>
      <c r="E2343" s="434"/>
      <c r="F2343" s="435"/>
    </row>
    <row r="2344" spans="1:6" ht="20.25">
      <c r="A2344" s="429"/>
      <c r="B2344" s="433"/>
      <c r="C2344" s="433"/>
      <c r="D2344" s="433"/>
      <c r="E2344" s="434"/>
      <c r="F2344" s="435"/>
    </row>
    <row r="2345" spans="1:6" ht="20.25">
      <c r="A2345" s="429"/>
      <c r="B2345" s="433"/>
      <c r="C2345" s="433"/>
      <c r="D2345" s="433"/>
      <c r="E2345" s="434"/>
      <c r="F2345" s="435"/>
    </row>
    <row r="2346" spans="1:6" ht="20.25">
      <c r="A2346" s="429"/>
      <c r="B2346" s="433"/>
      <c r="C2346" s="433"/>
      <c r="D2346" s="433"/>
      <c r="E2346" s="434"/>
      <c r="F2346" s="435"/>
    </row>
    <row r="2347" spans="1:6" ht="20.25">
      <c r="A2347" s="429"/>
      <c r="B2347" s="433"/>
      <c r="C2347" s="433"/>
      <c r="D2347" s="433"/>
      <c r="E2347" s="434"/>
      <c r="F2347" s="435"/>
    </row>
    <row r="2348" spans="1:6" ht="20.25">
      <c r="A2348" s="429"/>
      <c r="B2348" s="433"/>
      <c r="C2348" s="433"/>
      <c r="D2348" s="433"/>
      <c r="E2348" s="434"/>
      <c r="F2348" s="435"/>
    </row>
    <row r="2349" spans="1:6" ht="20.25">
      <c r="A2349" s="429"/>
      <c r="B2349" s="433"/>
      <c r="C2349" s="433"/>
      <c r="D2349" s="433"/>
      <c r="E2349" s="434"/>
      <c r="F2349" s="435"/>
    </row>
    <row r="2350" spans="1:6" ht="20.25">
      <c r="A2350" s="429"/>
      <c r="B2350" s="433"/>
      <c r="C2350" s="433"/>
      <c r="D2350" s="433"/>
      <c r="E2350" s="434"/>
      <c r="F2350" s="435"/>
    </row>
    <row r="2351" spans="1:6" ht="20.25">
      <c r="A2351" s="429"/>
      <c r="B2351" s="433"/>
      <c r="C2351" s="433"/>
      <c r="D2351" s="433"/>
      <c r="E2351" s="434"/>
      <c r="F2351" s="435"/>
    </row>
    <row r="2352" spans="1:6" ht="20.25">
      <c r="A2352" s="429"/>
      <c r="B2352" s="433"/>
      <c r="C2352" s="433"/>
      <c r="D2352" s="433"/>
      <c r="E2352" s="434"/>
      <c r="F2352" s="435"/>
    </row>
    <row r="2353" spans="1:6" ht="20.25">
      <c r="A2353" s="429"/>
      <c r="B2353" s="433"/>
      <c r="C2353" s="433"/>
      <c r="D2353" s="433"/>
      <c r="E2353" s="434"/>
      <c r="F2353" s="435"/>
    </row>
    <row r="2354" spans="1:6" ht="20.25">
      <c r="A2354" s="429"/>
      <c r="B2354" s="433"/>
      <c r="C2354" s="433"/>
      <c r="D2354" s="433"/>
      <c r="E2354" s="434"/>
      <c r="F2354" s="435"/>
    </row>
    <row r="2355" spans="1:6" ht="20.25">
      <c r="A2355" s="429"/>
      <c r="B2355" s="433"/>
      <c r="C2355" s="433"/>
      <c r="D2355" s="433"/>
      <c r="E2355" s="434"/>
      <c r="F2355" s="435"/>
    </row>
    <row r="2356" spans="1:6" ht="20.25">
      <c r="A2356" s="429"/>
      <c r="B2356" s="433"/>
      <c r="C2356" s="433"/>
      <c r="D2356" s="433"/>
      <c r="E2356" s="434"/>
      <c r="F2356" s="435"/>
    </row>
    <row r="2357" spans="1:6" ht="20.25">
      <c r="A2357" s="429"/>
      <c r="B2357" s="433"/>
      <c r="C2357" s="433"/>
      <c r="D2357" s="433"/>
      <c r="E2357" s="434"/>
      <c r="F2357" s="435"/>
    </row>
    <row r="2358" spans="1:6" ht="20.25">
      <c r="A2358" s="429"/>
      <c r="B2358" s="433"/>
      <c r="C2358" s="433"/>
      <c r="D2358" s="433"/>
      <c r="E2358" s="434"/>
      <c r="F2358" s="435"/>
    </row>
    <row r="2359" spans="1:6" ht="20.25">
      <c r="A2359" s="429"/>
      <c r="B2359" s="433"/>
      <c r="C2359" s="433"/>
      <c r="D2359" s="433"/>
      <c r="E2359" s="434"/>
      <c r="F2359" s="435"/>
    </row>
    <row r="2360" spans="1:6" ht="20.25">
      <c r="A2360" s="429"/>
      <c r="B2360" s="433"/>
      <c r="C2360" s="433"/>
      <c r="D2360" s="433"/>
      <c r="E2360" s="434"/>
      <c r="F2360" s="435"/>
    </row>
    <row r="2361" spans="1:6" ht="20.25">
      <c r="A2361" s="429"/>
      <c r="B2361" s="433"/>
      <c r="C2361" s="433"/>
      <c r="D2361" s="433"/>
      <c r="E2361" s="434"/>
      <c r="F2361" s="435"/>
    </row>
    <row r="2362" spans="1:6" ht="20.25">
      <c r="A2362" s="429"/>
      <c r="B2362" s="433"/>
      <c r="C2362" s="433"/>
      <c r="D2362" s="433"/>
      <c r="E2362" s="434"/>
      <c r="F2362" s="435"/>
    </row>
    <row r="2363" spans="1:6" ht="20.25">
      <c r="A2363" s="429"/>
      <c r="B2363" s="433"/>
      <c r="C2363" s="433"/>
      <c r="D2363" s="433"/>
      <c r="E2363" s="434"/>
      <c r="F2363" s="435"/>
    </row>
    <row r="2364" spans="1:6" ht="20.25">
      <c r="A2364" s="429"/>
      <c r="B2364" s="433"/>
      <c r="C2364" s="433"/>
      <c r="D2364" s="433"/>
      <c r="E2364" s="434"/>
      <c r="F2364" s="435"/>
    </row>
    <row r="2365" spans="1:6" ht="20.25">
      <c r="A2365" s="429"/>
      <c r="B2365" s="433"/>
      <c r="C2365" s="433"/>
      <c r="D2365" s="433"/>
      <c r="E2365" s="434"/>
      <c r="F2365" s="435"/>
    </row>
    <row r="2366" spans="1:6" ht="20.25">
      <c r="A2366" s="429"/>
      <c r="B2366" s="433"/>
      <c r="C2366" s="433"/>
      <c r="D2366" s="433"/>
      <c r="E2366" s="434"/>
      <c r="F2366" s="435"/>
    </row>
    <row r="2367" spans="1:6" ht="20.25">
      <c r="A2367" s="429"/>
      <c r="B2367" s="433"/>
      <c r="C2367" s="433"/>
      <c r="D2367" s="433"/>
      <c r="E2367" s="434"/>
      <c r="F2367" s="435"/>
    </row>
    <row r="2368" spans="1:6" ht="20.25">
      <c r="A2368" s="429"/>
      <c r="B2368" s="433"/>
      <c r="C2368" s="433"/>
      <c r="D2368" s="433"/>
      <c r="E2368" s="434"/>
      <c r="F2368" s="435"/>
    </row>
    <row r="2369" spans="1:6" ht="20.25">
      <c r="A2369" s="429"/>
      <c r="B2369" s="433"/>
      <c r="C2369" s="433"/>
      <c r="D2369" s="433"/>
      <c r="E2369" s="434"/>
      <c r="F2369" s="435"/>
    </row>
    <row r="2370" spans="1:6" ht="20.25">
      <c r="A2370" s="429"/>
      <c r="B2370" s="433"/>
      <c r="C2370" s="433"/>
      <c r="D2370" s="433"/>
      <c r="E2370" s="434"/>
      <c r="F2370" s="435"/>
    </row>
    <row r="2371" spans="1:6" ht="20.25">
      <c r="A2371" s="429"/>
      <c r="B2371" s="433"/>
      <c r="C2371" s="433"/>
      <c r="D2371" s="433"/>
      <c r="E2371" s="434"/>
      <c r="F2371" s="435"/>
    </row>
    <row r="2372" spans="1:6" ht="20.25">
      <c r="A2372" s="429"/>
      <c r="B2372" s="433"/>
      <c r="C2372" s="433"/>
      <c r="D2372" s="433"/>
      <c r="E2372" s="434"/>
      <c r="F2372" s="435"/>
    </row>
    <row r="2373" spans="1:6" ht="20.25">
      <c r="A2373" s="429"/>
      <c r="B2373" s="433"/>
      <c r="C2373" s="433"/>
      <c r="D2373" s="433"/>
      <c r="E2373" s="434"/>
      <c r="F2373" s="435"/>
    </row>
    <row r="2374" spans="1:6" ht="20.25">
      <c r="A2374" s="429"/>
      <c r="B2374" s="433"/>
      <c r="C2374" s="433"/>
      <c r="D2374" s="433"/>
      <c r="E2374" s="434"/>
      <c r="F2374" s="435"/>
    </row>
    <row r="2375" spans="1:6" ht="20.25">
      <c r="A2375" s="429"/>
      <c r="B2375" s="433"/>
      <c r="C2375" s="433"/>
      <c r="D2375" s="433"/>
      <c r="E2375" s="434"/>
      <c r="F2375" s="435"/>
    </row>
    <row r="2376" spans="1:6" ht="20.25">
      <c r="A2376" s="429"/>
      <c r="B2376" s="433"/>
      <c r="C2376" s="433"/>
      <c r="D2376" s="433"/>
      <c r="E2376" s="434"/>
      <c r="F2376" s="435"/>
    </row>
    <row r="2377" spans="1:6" ht="20.25">
      <c r="A2377" s="429"/>
      <c r="B2377" s="433"/>
      <c r="C2377" s="433"/>
      <c r="D2377" s="433"/>
      <c r="E2377" s="434"/>
      <c r="F2377" s="435"/>
    </row>
    <row r="2378" spans="1:6" ht="20.25">
      <c r="A2378" s="429"/>
      <c r="B2378" s="433"/>
      <c r="C2378" s="433"/>
      <c r="D2378" s="433"/>
      <c r="E2378" s="434"/>
      <c r="F2378" s="435"/>
    </row>
    <row r="2379" spans="1:6" ht="20.25">
      <c r="A2379" s="429"/>
      <c r="B2379" s="433"/>
      <c r="C2379" s="433"/>
      <c r="D2379" s="433"/>
      <c r="E2379" s="434"/>
      <c r="F2379" s="435"/>
    </row>
    <row r="2380" spans="1:6" ht="20.25">
      <c r="A2380" s="429"/>
      <c r="B2380" s="433"/>
      <c r="C2380" s="433"/>
      <c r="D2380" s="433"/>
      <c r="E2380" s="434"/>
      <c r="F2380" s="435"/>
    </row>
    <row r="2381" spans="1:6" ht="20.25">
      <c r="A2381" s="429"/>
      <c r="B2381" s="433"/>
      <c r="C2381" s="433"/>
      <c r="D2381" s="433"/>
      <c r="E2381" s="434"/>
      <c r="F2381" s="435"/>
    </row>
    <row r="2382" spans="1:6" ht="20.25">
      <c r="A2382" s="429"/>
      <c r="B2382" s="433"/>
      <c r="C2382" s="433"/>
      <c r="D2382" s="433"/>
      <c r="E2382" s="434"/>
      <c r="F2382" s="435"/>
    </row>
    <row r="2383" spans="1:6" ht="20.25">
      <c r="A2383" s="429"/>
      <c r="B2383" s="433"/>
      <c r="C2383" s="433"/>
      <c r="D2383" s="433"/>
      <c r="E2383" s="434"/>
      <c r="F2383" s="435"/>
    </row>
    <row r="2384" spans="1:6" ht="20.25">
      <c r="A2384" s="429"/>
      <c r="B2384" s="433"/>
      <c r="C2384" s="433"/>
      <c r="D2384" s="433"/>
      <c r="E2384" s="434"/>
      <c r="F2384" s="435"/>
    </row>
    <row r="2385" spans="1:6" ht="20.25">
      <c r="A2385" s="429"/>
      <c r="B2385" s="433"/>
      <c r="C2385" s="433"/>
      <c r="D2385" s="433"/>
      <c r="E2385" s="434"/>
      <c r="F2385" s="435"/>
    </row>
    <row r="2386" spans="1:6" ht="20.25">
      <c r="A2386" s="429"/>
      <c r="B2386" s="433"/>
      <c r="C2386" s="433"/>
      <c r="D2386" s="433"/>
      <c r="E2386" s="434"/>
      <c r="F2386" s="435"/>
    </row>
    <row r="2387" spans="1:6" ht="20.25">
      <c r="A2387" s="429"/>
      <c r="B2387" s="433"/>
      <c r="C2387" s="433"/>
      <c r="D2387" s="433"/>
      <c r="E2387" s="434"/>
      <c r="F2387" s="435"/>
    </row>
    <row r="2388" spans="1:6" ht="20.25">
      <c r="A2388" s="429"/>
      <c r="B2388" s="433"/>
      <c r="C2388" s="433"/>
      <c r="D2388" s="433"/>
      <c r="E2388" s="434"/>
      <c r="F2388" s="435"/>
    </row>
    <row r="2389" spans="1:6" ht="20.25">
      <c r="A2389" s="429"/>
      <c r="B2389" s="433"/>
      <c r="C2389" s="433"/>
      <c r="D2389" s="433"/>
      <c r="E2389" s="434"/>
      <c r="F2389" s="435"/>
    </row>
    <row r="2390" spans="1:6" ht="20.25">
      <c r="A2390" s="429"/>
      <c r="B2390" s="433"/>
      <c r="C2390" s="433"/>
      <c r="D2390" s="433"/>
      <c r="E2390" s="434"/>
      <c r="F2390" s="435"/>
    </row>
    <row r="2391" spans="1:6" ht="20.25">
      <c r="A2391" s="429"/>
      <c r="B2391" s="433"/>
      <c r="C2391" s="433"/>
      <c r="D2391" s="433"/>
      <c r="E2391" s="434"/>
      <c r="F2391" s="435"/>
    </row>
    <row r="2392" spans="1:6" ht="20.25">
      <c r="A2392" s="429"/>
      <c r="B2392" s="433"/>
      <c r="C2392" s="433"/>
      <c r="D2392" s="433"/>
      <c r="E2392" s="434"/>
      <c r="F2392" s="435"/>
    </row>
    <row r="2393" spans="1:6" ht="20.25">
      <c r="A2393" s="429"/>
      <c r="B2393" s="433"/>
      <c r="C2393" s="433"/>
      <c r="D2393" s="433"/>
      <c r="E2393" s="434"/>
      <c r="F2393" s="435"/>
    </row>
    <row r="2394" spans="1:6" ht="20.25">
      <c r="A2394" s="429"/>
      <c r="B2394" s="433"/>
      <c r="C2394" s="433"/>
      <c r="D2394" s="433"/>
      <c r="E2394" s="434"/>
      <c r="F2394" s="435"/>
    </row>
    <row r="2395" spans="1:6" ht="20.25">
      <c r="A2395" s="429"/>
      <c r="B2395" s="433"/>
      <c r="C2395" s="433"/>
      <c r="D2395" s="433"/>
      <c r="E2395" s="434"/>
      <c r="F2395" s="435"/>
    </row>
    <row r="2396" spans="1:6" ht="20.25">
      <c r="A2396" s="429"/>
      <c r="B2396" s="433"/>
      <c r="C2396" s="433"/>
      <c r="D2396" s="433"/>
      <c r="E2396" s="434"/>
      <c r="F2396" s="435"/>
    </row>
    <row r="2397" spans="1:6" ht="20.25">
      <c r="A2397" s="429"/>
      <c r="B2397" s="433"/>
      <c r="C2397" s="433"/>
      <c r="D2397" s="433"/>
      <c r="E2397" s="434"/>
      <c r="F2397" s="435"/>
    </row>
    <row r="2398" spans="1:6" ht="20.25">
      <c r="A2398" s="429"/>
      <c r="B2398" s="433"/>
      <c r="C2398" s="433"/>
      <c r="D2398" s="433"/>
      <c r="E2398" s="434"/>
      <c r="F2398" s="435"/>
    </row>
    <row r="2399" spans="1:6" ht="20.25">
      <c r="A2399" s="429"/>
      <c r="B2399" s="433"/>
      <c r="C2399" s="433"/>
      <c r="D2399" s="433"/>
      <c r="E2399" s="434"/>
      <c r="F2399" s="435"/>
    </row>
    <row r="2400" spans="1:6" ht="20.25">
      <c r="A2400" s="429"/>
      <c r="B2400" s="433"/>
      <c r="C2400" s="433"/>
      <c r="D2400" s="433"/>
      <c r="E2400" s="434"/>
      <c r="F2400" s="435"/>
    </row>
    <row r="2401" spans="1:6" ht="20.25">
      <c r="A2401" s="429"/>
      <c r="B2401" s="433"/>
      <c r="C2401" s="433"/>
      <c r="D2401" s="433"/>
      <c r="E2401" s="434"/>
      <c r="F2401" s="435"/>
    </row>
    <row r="2402" spans="1:6" ht="20.25">
      <c r="A2402" s="429"/>
      <c r="B2402" s="433"/>
      <c r="C2402" s="433"/>
      <c r="D2402" s="433"/>
      <c r="E2402" s="434"/>
      <c r="F2402" s="435"/>
    </row>
    <row r="2403" spans="1:6" ht="20.25">
      <c r="A2403" s="429"/>
      <c r="B2403" s="433"/>
      <c r="C2403" s="433"/>
      <c r="D2403" s="433"/>
      <c r="E2403" s="434"/>
      <c r="F2403" s="435"/>
    </row>
    <row r="2404" spans="1:6" ht="20.25">
      <c r="A2404" s="429"/>
      <c r="B2404" s="433"/>
      <c r="C2404" s="433"/>
      <c r="D2404" s="433"/>
      <c r="E2404" s="434"/>
      <c r="F2404" s="435"/>
    </row>
    <row r="2405" spans="1:6" ht="20.25">
      <c r="A2405" s="429"/>
      <c r="B2405" s="433"/>
      <c r="C2405" s="433"/>
      <c r="D2405" s="433"/>
      <c r="E2405" s="434"/>
      <c r="F2405" s="435"/>
    </row>
    <row r="2406" spans="1:6" ht="20.25">
      <c r="A2406" s="429"/>
      <c r="B2406" s="433"/>
      <c r="C2406" s="433"/>
      <c r="D2406" s="433"/>
      <c r="E2406" s="434"/>
      <c r="F2406" s="435"/>
    </row>
    <row r="2407" spans="1:6" ht="20.25">
      <c r="A2407" s="429"/>
      <c r="B2407" s="433"/>
      <c r="C2407" s="433"/>
      <c r="D2407" s="433"/>
      <c r="E2407" s="434"/>
      <c r="F2407" s="435"/>
    </row>
    <row r="2408" spans="1:6" ht="20.25">
      <c r="A2408" s="429"/>
      <c r="B2408" s="433"/>
      <c r="C2408" s="433"/>
      <c r="D2408" s="433"/>
      <c r="E2408" s="434"/>
      <c r="F2408" s="435"/>
    </row>
    <row r="2409" spans="1:6" ht="20.25">
      <c r="A2409" s="429"/>
      <c r="B2409" s="433"/>
      <c r="C2409" s="433"/>
      <c r="D2409" s="433"/>
      <c r="E2409" s="434"/>
      <c r="F2409" s="435"/>
    </row>
    <row r="2410" spans="1:6" ht="20.25">
      <c r="A2410" s="429"/>
      <c r="B2410" s="433"/>
      <c r="C2410" s="433"/>
      <c r="D2410" s="433"/>
      <c r="E2410" s="434"/>
      <c r="F2410" s="435"/>
    </row>
    <row r="2411" spans="1:6" ht="20.25">
      <c r="A2411" s="429"/>
      <c r="B2411" s="433"/>
      <c r="C2411" s="433"/>
      <c r="D2411" s="433"/>
      <c r="E2411" s="434"/>
      <c r="F2411" s="435"/>
    </row>
    <row r="2412" spans="1:6" ht="20.25">
      <c r="A2412" s="429"/>
      <c r="B2412" s="433"/>
      <c r="C2412" s="433"/>
      <c r="D2412" s="433"/>
      <c r="E2412" s="434"/>
      <c r="F2412" s="435"/>
    </row>
    <row r="2413" spans="1:6" ht="20.25">
      <c r="A2413" s="429"/>
      <c r="B2413" s="433"/>
      <c r="C2413" s="433"/>
      <c r="D2413" s="433"/>
      <c r="E2413" s="434"/>
      <c r="F2413" s="435"/>
    </row>
    <row r="2414" spans="1:6" ht="20.25">
      <c r="A2414" s="429"/>
      <c r="B2414" s="433"/>
      <c r="C2414" s="433"/>
      <c r="D2414" s="433"/>
      <c r="E2414" s="434"/>
      <c r="F2414" s="435"/>
    </row>
    <row r="2415" spans="1:6" ht="20.25">
      <c r="A2415" s="429"/>
      <c r="B2415" s="433"/>
      <c r="C2415" s="433"/>
      <c r="D2415" s="433"/>
      <c r="E2415" s="434"/>
      <c r="F2415" s="435"/>
    </row>
    <row r="2416" spans="1:6" ht="20.25">
      <c r="A2416" s="429"/>
      <c r="B2416" s="433"/>
      <c r="C2416" s="433"/>
      <c r="D2416" s="433"/>
      <c r="E2416" s="434"/>
      <c r="F2416" s="435"/>
    </row>
    <row r="2417" spans="1:6" ht="20.25">
      <c r="A2417" s="429"/>
      <c r="B2417" s="433"/>
      <c r="C2417" s="433"/>
      <c r="D2417" s="433"/>
      <c r="E2417" s="434"/>
      <c r="F2417" s="435"/>
    </row>
    <row r="2418" spans="1:6" ht="20.25">
      <c r="A2418" s="429"/>
      <c r="B2418" s="433"/>
      <c r="C2418" s="433"/>
      <c r="D2418" s="433"/>
      <c r="E2418" s="434"/>
      <c r="F2418" s="435"/>
    </row>
    <row r="2419" spans="1:6" ht="20.25">
      <c r="A2419" s="429"/>
      <c r="B2419" s="433"/>
      <c r="C2419" s="433"/>
      <c r="D2419" s="433"/>
      <c r="E2419" s="434"/>
      <c r="F2419" s="435"/>
    </row>
    <row r="2420" spans="1:6" ht="20.25">
      <c r="A2420" s="429"/>
      <c r="B2420" s="433"/>
      <c r="C2420" s="433"/>
      <c r="D2420" s="433"/>
      <c r="E2420" s="434"/>
      <c r="F2420" s="435"/>
    </row>
    <row r="2421" spans="1:6" ht="20.25">
      <c r="A2421" s="429"/>
      <c r="B2421" s="433"/>
      <c r="C2421" s="433"/>
      <c r="D2421" s="433"/>
      <c r="E2421" s="434"/>
      <c r="F2421" s="435"/>
    </row>
    <row r="2422" spans="1:6" ht="20.25">
      <c r="A2422" s="429"/>
      <c r="B2422" s="433"/>
      <c r="C2422" s="433"/>
      <c r="D2422" s="433"/>
      <c r="E2422" s="434"/>
      <c r="F2422" s="435"/>
    </row>
    <row r="2423" spans="1:6" ht="20.25">
      <c r="A2423" s="429"/>
      <c r="B2423" s="433"/>
      <c r="C2423" s="433"/>
      <c r="D2423" s="433"/>
      <c r="E2423" s="434"/>
      <c r="F2423" s="435"/>
    </row>
    <row r="2424" spans="1:6" ht="20.25">
      <c r="A2424" s="429"/>
      <c r="B2424" s="433"/>
      <c r="C2424" s="433"/>
      <c r="D2424" s="433"/>
      <c r="E2424" s="434"/>
      <c r="F2424" s="435"/>
    </row>
    <row r="2425" spans="1:6" ht="20.25">
      <c r="A2425" s="429"/>
      <c r="B2425" s="433"/>
      <c r="C2425" s="433"/>
      <c r="D2425" s="433"/>
      <c r="E2425" s="434"/>
      <c r="F2425" s="435"/>
    </row>
    <row r="2426" spans="1:6" ht="20.25">
      <c r="A2426" s="429"/>
      <c r="B2426" s="433"/>
      <c r="C2426" s="433"/>
      <c r="D2426" s="433"/>
      <c r="E2426" s="434"/>
      <c r="F2426" s="435"/>
    </row>
    <row r="2427" spans="1:6" ht="20.25">
      <c r="A2427" s="429"/>
      <c r="B2427" s="433"/>
      <c r="C2427" s="433"/>
      <c r="D2427" s="433"/>
      <c r="E2427" s="434"/>
      <c r="F2427" s="435"/>
    </row>
    <row r="2428" spans="1:6" ht="20.25">
      <c r="A2428" s="429"/>
      <c r="B2428" s="433"/>
      <c r="C2428" s="433"/>
      <c r="D2428" s="433"/>
      <c r="E2428" s="434"/>
      <c r="F2428" s="435"/>
    </row>
    <row r="2429" spans="1:6" ht="20.25">
      <c r="A2429" s="429"/>
      <c r="B2429" s="433"/>
      <c r="C2429" s="433"/>
      <c r="D2429" s="433"/>
      <c r="E2429" s="434"/>
      <c r="F2429" s="435"/>
    </row>
    <row r="2430" spans="1:6" ht="20.25">
      <c r="A2430" s="429"/>
      <c r="B2430" s="433"/>
      <c r="C2430" s="433"/>
      <c r="D2430" s="433"/>
      <c r="E2430" s="434"/>
      <c r="F2430" s="435"/>
    </row>
    <row r="2431" spans="1:6" ht="20.25">
      <c r="A2431" s="429"/>
      <c r="B2431" s="433"/>
      <c r="C2431" s="433"/>
      <c r="D2431" s="433"/>
      <c r="E2431" s="434"/>
      <c r="F2431" s="435"/>
    </row>
    <row r="2432" spans="1:6" ht="20.25">
      <c r="A2432" s="429"/>
      <c r="B2432" s="433"/>
      <c r="C2432" s="433"/>
      <c r="D2432" s="433"/>
      <c r="E2432" s="434"/>
      <c r="F2432" s="435"/>
    </row>
    <row r="2433" spans="1:6" ht="20.25">
      <c r="A2433" s="429"/>
      <c r="B2433" s="433"/>
      <c r="C2433" s="433"/>
      <c r="D2433" s="433"/>
      <c r="E2433" s="434"/>
      <c r="F2433" s="435"/>
    </row>
    <row r="2434" spans="1:6" ht="20.25">
      <c r="A2434" s="429"/>
      <c r="B2434" s="433"/>
      <c r="C2434" s="433"/>
      <c r="D2434" s="433"/>
      <c r="E2434" s="434"/>
      <c r="F2434" s="435"/>
    </row>
    <row r="2435" spans="1:6" ht="20.25">
      <c r="A2435" s="429"/>
      <c r="B2435" s="433"/>
      <c r="C2435" s="433"/>
      <c r="D2435" s="433"/>
      <c r="E2435" s="434"/>
      <c r="F2435" s="435"/>
    </row>
    <row r="2436" spans="1:6" ht="20.25">
      <c r="A2436" s="429"/>
      <c r="B2436" s="433"/>
      <c r="C2436" s="433"/>
      <c r="D2436" s="433"/>
      <c r="E2436" s="434"/>
      <c r="F2436" s="435"/>
    </row>
    <row r="2437" spans="1:6" ht="20.25">
      <c r="A2437" s="429"/>
      <c r="B2437" s="433"/>
      <c r="C2437" s="433"/>
      <c r="D2437" s="433"/>
      <c r="E2437" s="434"/>
      <c r="F2437" s="435"/>
    </row>
    <row r="2438" spans="1:6" ht="20.25">
      <c r="A2438" s="429"/>
      <c r="B2438" s="433"/>
      <c r="C2438" s="433"/>
      <c r="D2438" s="433"/>
      <c r="E2438" s="434"/>
      <c r="F2438" s="435"/>
    </row>
    <row r="2439" spans="1:6" ht="20.25">
      <c r="A2439" s="429"/>
      <c r="B2439" s="433"/>
      <c r="C2439" s="433"/>
      <c r="D2439" s="433"/>
      <c r="E2439" s="434"/>
      <c r="F2439" s="435"/>
    </row>
    <row r="2440" spans="1:6" ht="20.25">
      <c r="A2440" s="429"/>
      <c r="B2440" s="433"/>
      <c r="C2440" s="433"/>
      <c r="D2440" s="433"/>
      <c r="E2440" s="434"/>
      <c r="F2440" s="435"/>
    </row>
    <row r="2441" spans="1:6" ht="20.25">
      <c r="A2441" s="429"/>
      <c r="B2441" s="433"/>
      <c r="C2441" s="433"/>
      <c r="D2441" s="433"/>
      <c r="E2441" s="434"/>
      <c r="F2441" s="435"/>
    </row>
    <row r="2442" spans="1:6" ht="20.25">
      <c r="A2442" s="429"/>
      <c r="B2442" s="433"/>
      <c r="C2442" s="433"/>
      <c r="D2442" s="433"/>
      <c r="E2442" s="434"/>
      <c r="F2442" s="435"/>
    </row>
    <row r="2443" spans="1:6" ht="20.25">
      <c r="A2443" s="429"/>
      <c r="B2443" s="433"/>
      <c r="C2443" s="433"/>
      <c r="D2443" s="433"/>
      <c r="E2443" s="434"/>
      <c r="F2443" s="435"/>
    </row>
    <row r="2444" spans="1:6" ht="20.25">
      <c r="A2444" s="429"/>
      <c r="B2444" s="433"/>
      <c r="C2444" s="433"/>
      <c r="D2444" s="433"/>
      <c r="E2444" s="434"/>
      <c r="F2444" s="435"/>
    </row>
    <row r="2445" spans="1:6" ht="20.25">
      <c r="A2445" s="429"/>
      <c r="B2445" s="433"/>
      <c r="C2445" s="433"/>
      <c r="D2445" s="433"/>
      <c r="E2445" s="434"/>
      <c r="F2445" s="435"/>
    </row>
    <row r="2446" spans="1:6" ht="20.25">
      <c r="A2446" s="429"/>
      <c r="B2446" s="433"/>
      <c r="C2446" s="433"/>
      <c r="D2446" s="433"/>
      <c r="E2446" s="434"/>
      <c r="F2446" s="435"/>
    </row>
    <row r="2447" spans="1:6" ht="20.25">
      <c r="A2447" s="429"/>
      <c r="B2447" s="433"/>
      <c r="C2447" s="433"/>
      <c r="D2447" s="433"/>
      <c r="E2447" s="434"/>
      <c r="F2447" s="435"/>
    </row>
    <row r="2448" spans="1:6" ht="20.25">
      <c r="A2448" s="429"/>
      <c r="B2448" s="433"/>
      <c r="C2448" s="433"/>
      <c r="D2448" s="433"/>
      <c r="E2448" s="434"/>
      <c r="F2448" s="435"/>
    </row>
    <row r="2449" spans="1:6" ht="20.25">
      <c r="A2449" s="429"/>
      <c r="B2449" s="433"/>
      <c r="C2449" s="433"/>
      <c r="D2449" s="433"/>
      <c r="E2449" s="434"/>
      <c r="F2449" s="435"/>
    </row>
    <row r="2450" spans="1:6" ht="20.25">
      <c r="A2450" s="429"/>
      <c r="B2450" s="433"/>
      <c r="C2450" s="433"/>
      <c r="D2450" s="433"/>
      <c r="E2450" s="434"/>
      <c r="F2450" s="435"/>
    </row>
    <row r="2451" spans="1:6" ht="20.25">
      <c r="A2451" s="429"/>
      <c r="B2451" s="433"/>
      <c r="C2451" s="433"/>
      <c r="D2451" s="433"/>
      <c r="E2451" s="434"/>
      <c r="F2451" s="435"/>
    </row>
    <row r="2452" spans="1:6" ht="20.25">
      <c r="A2452" s="429"/>
      <c r="B2452" s="433"/>
      <c r="C2452" s="433"/>
      <c r="D2452" s="433"/>
      <c r="E2452" s="434"/>
      <c r="F2452" s="435"/>
    </row>
    <row r="2453" spans="1:6" ht="20.25">
      <c r="A2453" s="429"/>
      <c r="B2453" s="433"/>
      <c r="C2453" s="433"/>
      <c r="D2453" s="433"/>
      <c r="E2453" s="434"/>
      <c r="F2453" s="435"/>
    </row>
    <row r="2454" spans="1:6" ht="20.25">
      <c r="A2454" s="429"/>
      <c r="B2454" s="433"/>
      <c r="C2454" s="433"/>
      <c r="D2454" s="433"/>
      <c r="E2454" s="434"/>
      <c r="F2454" s="435"/>
    </row>
    <row r="2455" spans="1:6" ht="20.25">
      <c r="A2455" s="429"/>
      <c r="B2455" s="433"/>
      <c r="C2455" s="433"/>
      <c r="D2455" s="433"/>
      <c r="E2455" s="434"/>
      <c r="F2455" s="435"/>
    </row>
    <row r="2456" spans="1:6" ht="20.25">
      <c r="A2456" s="429"/>
      <c r="B2456" s="433"/>
      <c r="C2456" s="433"/>
      <c r="D2456" s="433"/>
      <c r="E2456" s="434"/>
      <c r="F2456" s="435"/>
    </row>
    <row r="2457" spans="1:6" ht="20.25">
      <c r="A2457" s="429"/>
      <c r="B2457" s="433"/>
      <c r="C2457" s="433"/>
      <c r="D2457" s="433"/>
      <c r="E2457" s="434"/>
      <c r="F2457" s="435"/>
    </row>
    <row r="2458" spans="1:6" ht="20.25">
      <c r="A2458" s="429"/>
      <c r="B2458" s="433"/>
      <c r="C2458" s="433"/>
      <c r="D2458" s="433"/>
      <c r="E2458" s="434"/>
      <c r="F2458" s="435"/>
    </row>
    <row r="2459" spans="1:6" ht="20.25">
      <c r="A2459" s="429"/>
      <c r="B2459" s="433"/>
      <c r="C2459" s="433"/>
      <c r="D2459" s="433"/>
      <c r="E2459" s="434"/>
      <c r="F2459" s="435"/>
    </row>
    <row r="2460" spans="1:6" ht="20.25">
      <c r="A2460" s="429"/>
      <c r="B2460" s="433"/>
      <c r="C2460" s="433"/>
      <c r="D2460" s="433"/>
      <c r="E2460" s="434"/>
      <c r="F2460" s="435"/>
    </row>
    <row r="2461" spans="1:6" ht="20.25">
      <c r="A2461" s="429"/>
      <c r="B2461" s="433"/>
      <c r="C2461" s="433"/>
      <c r="D2461" s="433"/>
      <c r="E2461" s="434"/>
      <c r="F2461" s="435"/>
    </row>
    <row r="2462" spans="1:6" ht="20.25">
      <c r="A2462" s="429"/>
      <c r="B2462" s="433"/>
      <c r="C2462" s="433"/>
      <c r="D2462" s="433"/>
      <c r="E2462" s="434"/>
      <c r="F2462" s="435"/>
    </row>
    <row r="2463" spans="1:6" ht="20.25">
      <c r="A2463" s="429"/>
      <c r="B2463" s="433"/>
      <c r="C2463" s="433"/>
      <c r="D2463" s="433"/>
      <c r="E2463" s="434"/>
      <c r="F2463" s="435"/>
    </row>
    <row r="2464" spans="1:6" ht="20.25">
      <c r="A2464" s="429"/>
      <c r="B2464" s="433"/>
      <c r="C2464" s="433"/>
      <c r="D2464" s="433"/>
      <c r="E2464" s="434"/>
      <c r="F2464" s="435"/>
    </row>
    <row r="2465" spans="1:6" ht="20.25">
      <c r="A2465" s="429"/>
      <c r="B2465" s="433"/>
      <c r="C2465" s="433"/>
      <c r="D2465" s="433"/>
      <c r="E2465" s="434"/>
      <c r="F2465" s="435"/>
    </row>
    <row r="2466" spans="1:6" ht="20.25">
      <c r="A2466" s="429"/>
      <c r="B2466" s="433"/>
      <c r="C2466" s="433"/>
      <c r="D2466" s="433"/>
      <c r="E2466" s="434"/>
      <c r="F2466" s="435"/>
    </row>
    <row r="2467" spans="1:6" ht="20.25">
      <c r="A2467" s="429"/>
      <c r="B2467" s="433"/>
      <c r="C2467" s="433"/>
      <c r="D2467" s="433"/>
      <c r="E2467" s="434"/>
      <c r="F2467" s="435"/>
    </row>
    <row r="2468" spans="1:6" ht="20.25">
      <c r="A2468" s="429"/>
      <c r="B2468" s="433"/>
      <c r="C2468" s="433"/>
      <c r="D2468" s="433"/>
      <c r="E2468" s="434"/>
      <c r="F2468" s="435"/>
    </row>
    <row r="2469" spans="1:6" ht="20.25">
      <c r="A2469" s="429"/>
      <c r="B2469" s="433"/>
      <c r="C2469" s="433"/>
      <c r="D2469" s="433"/>
      <c r="E2469" s="434"/>
      <c r="F2469" s="435"/>
    </row>
    <row r="2470" spans="1:6" ht="20.25">
      <c r="A2470" s="429"/>
      <c r="B2470" s="433"/>
      <c r="C2470" s="433"/>
      <c r="D2470" s="433"/>
      <c r="E2470" s="434"/>
      <c r="F2470" s="435"/>
    </row>
    <row r="2471" spans="1:6" ht="20.25">
      <c r="A2471" s="429"/>
      <c r="B2471" s="433"/>
      <c r="C2471" s="433"/>
      <c r="D2471" s="433"/>
      <c r="E2471" s="434"/>
      <c r="F2471" s="435"/>
    </row>
    <row r="2472" spans="1:6" ht="20.25">
      <c r="A2472" s="429"/>
      <c r="B2472" s="433"/>
      <c r="C2472" s="433"/>
      <c r="D2472" s="433"/>
      <c r="E2472" s="434"/>
      <c r="F2472" s="435"/>
    </row>
    <row r="2473" spans="1:6" ht="20.25">
      <c r="A2473" s="429"/>
      <c r="B2473" s="433"/>
      <c r="C2473" s="433"/>
      <c r="D2473" s="433"/>
      <c r="E2473" s="434"/>
      <c r="F2473" s="435"/>
    </row>
    <row r="2474" spans="1:6" ht="20.25">
      <c r="A2474" s="429"/>
      <c r="B2474" s="433"/>
      <c r="C2474" s="433"/>
      <c r="D2474" s="433"/>
      <c r="E2474" s="434"/>
      <c r="F2474" s="435"/>
    </row>
    <row r="2475" spans="1:6" ht="20.25">
      <c r="A2475" s="429"/>
      <c r="B2475" s="433"/>
      <c r="C2475" s="433"/>
      <c r="D2475" s="433"/>
      <c r="E2475" s="434"/>
      <c r="F2475" s="435"/>
    </row>
    <row r="2476" spans="1:6" ht="20.25">
      <c r="A2476" s="429"/>
      <c r="B2476" s="433"/>
      <c r="C2476" s="433"/>
      <c r="D2476" s="433"/>
      <c r="E2476" s="434"/>
      <c r="F2476" s="435"/>
    </row>
    <row r="2477" spans="1:6" ht="20.25">
      <c r="A2477" s="429"/>
      <c r="B2477" s="433"/>
      <c r="C2477" s="433"/>
      <c r="D2477" s="433"/>
      <c r="E2477" s="434"/>
      <c r="F2477" s="435"/>
    </row>
    <row r="2478" spans="1:6" ht="20.25">
      <c r="A2478" s="429"/>
      <c r="B2478" s="433"/>
      <c r="C2478" s="433"/>
      <c r="D2478" s="433"/>
      <c r="E2478" s="434"/>
      <c r="F2478" s="435"/>
    </row>
    <row r="2479" spans="1:6" ht="20.25">
      <c r="A2479" s="429"/>
      <c r="B2479" s="433"/>
      <c r="C2479" s="433"/>
      <c r="D2479" s="433"/>
      <c r="E2479" s="434"/>
      <c r="F2479" s="435"/>
    </row>
    <row r="2480" spans="1:6" ht="20.25">
      <c r="A2480" s="429"/>
      <c r="B2480" s="433"/>
      <c r="C2480" s="433"/>
      <c r="D2480" s="433"/>
      <c r="E2480" s="434"/>
      <c r="F2480" s="435"/>
    </row>
    <row r="2481" spans="1:6" ht="20.25">
      <c r="A2481" s="429"/>
      <c r="B2481" s="433"/>
      <c r="C2481" s="433"/>
      <c r="D2481" s="433"/>
      <c r="E2481" s="434"/>
      <c r="F2481" s="435"/>
    </row>
    <row r="2482" spans="1:6" ht="20.25">
      <c r="A2482" s="429"/>
      <c r="B2482" s="433"/>
      <c r="C2482" s="433"/>
      <c r="D2482" s="433"/>
      <c r="E2482" s="434"/>
      <c r="F2482" s="435"/>
    </row>
    <row r="2483" spans="1:6" ht="20.25">
      <c r="A2483" s="429"/>
      <c r="B2483" s="433"/>
      <c r="C2483" s="433"/>
      <c r="D2483" s="433"/>
      <c r="E2483" s="434"/>
      <c r="F2483" s="435"/>
    </row>
    <row r="2484" spans="1:6" ht="20.25">
      <c r="A2484" s="429"/>
      <c r="B2484" s="433"/>
      <c r="C2484" s="433"/>
      <c r="D2484" s="433"/>
      <c r="E2484" s="434"/>
      <c r="F2484" s="435"/>
    </row>
    <row r="2485" spans="1:6" ht="20.25">
      <c r="A2485" s="429"/>
      <c r="B2485" s="433"/>
      <c r="C2485" s="433"/>
      <c r="D2485" s="433"/>
      <c r="E2485" s="434"/>
      <c r="F2485" s="435"/>
    </row>
    <row r="2486" spans="1:6" ht="20.25">
      <c r="A2486" s="429"/>
      <c r="B2486" s="433"/>
      <c r="C2486" s="433"/>
      <c r="D2486" s="433"/>
      <c r="E2486" s="434"/>
      <c r="F2486" s="435"/>
    </row>
    <row r="2487" spans="1:6" ht="20.25">
      <c r="A2487" s="429"/>
      <c r="B2487" s="433"/>
      <c r="C2487" s="433"/>
      <c r="D2487" s="433"/>
      <c r="E2487" s="434"/>
      <c r="F2487" s="435"/>
    </row>
    <row r="2488" spans="1:6" ht="20.25">
      <c r="A2488" s="429"/>
      <c r="B2488" s="433"/>
      <c r="C2488" s="433"/>
      <c r="D2488" s="433"/>
      <c r="E2488" s="434"/>
      <c r="F2488" s="435"/>
    </row>
    <row r="2489" spans="1:6" ht="20.25">
      <c r="A2489" s="429"/>
      <c r="B2489" s="433"/>
      <c r="C2489" s="433"/>
      <c r="D2489" s="433"/>
      <c r="E2489" s="434"/>
      <c r="F2489" s="435"/>
    </row>
    <row r="2490" spans="1:6" ht="20.25">
      <c r="A2490" s="429"/>
      <c r="B2490" s="433"/>
      <c r="C2490" s="433"/>
      <c r="D2490" s="433"/>
      <c r="E2490" s="434"/>
      <c r="F2490" s="435"/>
    </row>
    <row r="2491" spans="1:6" ht="20.25">
      <c r="A2491" s="429"/>
      <c r="B2491" s="433"/>
      <c r="C2491" s="433"/>
      <c r="D2491" s="433"/>
      <c r="E2491" s="434"/>
      <c r="F2491" s="435"/>
    </row>
    <row r="2492" spans="1:6" ht="20.25">
      <c r="A2492" s="429"/>
      <c r="B2492" s="433"/>
      <c r="C2492" s="433"/>
      <c r="D2492" s="433"/>
      <c r="E2492" s="434"/>
      <c r="F2492" s="435"/>
    </row>
    <row r="2493" spans="1:6" ht="20.25">
      <c r="A2493" s="429"/>
      <c r="B2493" s="433"/>
      <c r="C2493" s="433"/>
      <c r="D2493" s="433"/>
      <c r="E2493" s="434"/>
      <c r="F2493" s="435"/>
    </row>
    <row r="2494" spans="1:6" ht="20.25">
      <c r="A2494" s="429"/>
      <c r="B2494" s="433"/>
      <c r="C2494" s="433"/>
      <c r="D2494" s="433"/>
      <c r="E2494" s="434"/>
      <c r="F2494" s="435"/>
    </row>
    <row r="2495" spans="1:6" ht="20.25">
      <c r="A2495" s="429"/>
      <c r="B2495" s="433"/>
      <c r="C2495" s="433"/>
      <c r="D2495" s="433"/>
      <c r="E2495" s="434"/>
      <c r="F2495" s="435"/>
    </row>
    <row r="2496" spans="1:6" ht="20.25">
      <c r="A2496" s="429"/>
      <c r="B2496" s="433"/>
      <c r="C2496" s="433"/>
      <c r="D2496" s="433"/>
      <c r="E2496" s="434"/>
      <c r="F2496" s="435"/>
    </row>
    <row r="2497" spans="1:6" ht="20.25">
      <c r="A2497" s="429"/>
      <c r="B2497" s="433"/>
      <c r="C2497" s="433"/>
      <c r="D2497" s="433"/>
      <c r="E2497" s="434"/>
      <c r="F2497" s="435"/>
    </row>
    <row r="2498" spans="1:6" ht="20.25">
      <c r="A2498" s="429"/>
      <c r="B2498" s="433"/>
      <c r="C2498" s="433"/>
      <c r="D2498" s="433"/>
      <c r="E2498" s="434"/>
      <c r="F2498" s="435"/>
    </row>
    <row r="2499" spans="1:6" ht="20.25">
      <c r="A2499" s="429"/>
      <c r="B2499" s="433"/>
      <c r="C2499" s="433"/>
      <c r="D2499" s="433"/>
      <c r="E2499" s="434"/>
      <c r="F2499" s="435"/>
    </row>
    <row r="2500" spans="1:6" ht="20.25">
      <c r="A2500" s="429"/>
      <c r="B2500" s="433"/>
      <c r="C2500" s="433"/>
      <c r="D2500" s="433"/>
      <c r="E2500" s="434"/>
      <c r="F2500" s="435"/>
    </row>
    <row r="2501" spans="1:6" ht="20.25">
      <c r="A2501" s="429"/>
      <c r="B2501" s="433"/>
      <c r="C2501" s="433"/>
      <c r="D2501" s="433"/>
      <c r="E2501" s="434"/>
      <c r="F2501" s="435"/>
    </row>
    <row r="2502" spans="1:6" ht="20.25">
      <c r="A2502" s="429"/>
      <c r="B2502" s="433"/>
      <c r="C2502" s="433"/>
      <c r="D2502" s="433"/>
      <c r="E2502" s="434"/>
      <c r="F2502" s="435"/>
    </row>
    <row r="2503" spans="1:6" ht="20.25">
      <c r="A2503" s="429"/>
      <c r="B2503" s="433"/>
      <c r="C2503" s="433"/>
      <c r="D2503" s="433"/>
      <c r="E2503" s="434"/>
      <c r="F2503" s="435"/>
    </row>
    <row r="2504" spans="1:6" ht="20.25">
      <c r="A2504" s="429"/>
      <c r="B2504" s="433"/>
      <c r="C2504" s="433"/>
      <c r="D2504" s="433"/>
      <c r="E2504" s="434"/>
      <c r="F2504" s="435"/>
    </row>
    <row r="2505" spans="1:6" ht="20.25">
      <c r="A2505" s="429"/>
      <c r="B2505" s="433"/>
      <c r="C2505" s="433"/>
      <c r="D2505" s="433"/>
      <c r="E2505" s="434"/>
      <c r="F2505" s="435"/>
    </row>
    <row r="2506" spans="1:6" ht="20.25">
      <c r="A2506" s="429"/>
      <c r="B2506" s="433"/>
      <c r="C2506" s="433"/>
      <c r="D2506" s="433"/>
      <c r="E2506" s="434"/>
      <c r="F2506" s="435"/>
    </row>
    <row r="2507" spans="1:6" ht="20.25">
      <c r="A2507" s="429"/>
      <c r="B2507" s="433"/>
      <c r="C2507" s="433"/>
      <c r="D2507" s="433"/>
      <c r="E2507" s="434"/>
      <c r="F2507" s="435"/>
    </row>
    <row r="2508" spans="1:6" ht="20.25">
      <c r="A2508" s="429"/>
      <c r="B2508" s="433"/>
      <c r="C2508" s="433"/>
      <c r="D2508" s="433"/>
      <c r="E2508" s="434"/>
      <c r="F2508" s="435"/>
    </row>
    <row r="2509" spans="1:6" ht="20.25">
      <c r="A2509" s="429"/>
      <c r="B2509" s="433"/>
      <c r="C2509" s="433"/>
      <c r="D2509" s="433"/>
      <c r="E2509" s="434"/>
      <c r="F2509" s="435"/>
    </row>
    <row r="2510" spans="1:6" ht="20.25">
      <c r="A2510" s="429"/>
      <c r="B2510" s="433"/>
      <c r="C2510" s="433"/>
      <c r="D2510" s="433"/>
      <c r="E2510" s="434"/>
      <c r="F2510" s="435"/>
    </row>
    <row r="2511" spans="1:6" ht="20.25">
      <c r="A2511" s="429"/>
      <c r="B2511" s="433"/>
      <c r="C2511" s="433"/>
      <c r="D2511" s="433"/>
      <c r="E2511" s="434"/>
      <c r="F2511" s="435"/>
    </row>
    <row r="2512" spans="1:6" ht="20.25">
      <c r="A2512" s="429"/>
      <c r="B2512" s="433"/>
      <c r="C2512" s="433"/>
      <c r="D2512" s="433"/>
      <c r="E2512" s="434"/>
      <c r="F2512" s="435"/>
    </row>
    <row r="2513" spans="1:6" ht="20.25">
      <c r="A2513" s="429"/>
      <c r="B2513" s="433"/>
      <c r="C2513" s="433"/>
      <c r="D2513" s="433"/>
      <c r="E2513" s="434"/>
      <c r="F2513" s="435"/>
    </row>
    <row r="2514" spans="1:6" ht="20.25">
      <c r="A2514" s="429"/>
      <c r="B2514" s="433"/>
      <c r="C2514" s="433"/>
      <c r="D2514" s="433"/>
      <c r="E2514" s="434"/>
      <c r="F2514" s="435"/>
    </row>
    <row r="2515" spans="1:6" ht="20.25">
      <c r="A2515" s="429"/>
      <c r="B2515" s="433"/>
      <c r="C2515" s="433"/>
      <c r="D2515" s="433"/>
      <c r="E2515" s="434"/>
      <c r="F2515" s="435"/>
    </row>
    <row r="2516" spans="1:6" ht="20.25">
      <c r="A2516" s="429"/>
      <c r="B2516" s="433"/>
      <c r="C2516" s="433"/>
      <c r="D2516" s="433"/>
      <c r="E2516" s="434"/>
      <c r="F2516" s="435"/>
    </row>
    <row r="2517" spans="1:6" ht="20.25">
      <c r="A2517" s="429"/>
      <c r="B2517" s="433"/>
      <c r="C2517" s="433"/>
      <c r="D2517" s="433"/>
      <c r="E2517" s="434"/>
      <c r="F2517" s="435"/>
    </row>
    <row r="2518" spans="1:6" ht="20.25">
      <c r="A2518" s="429"/>
      <c r="B2518" s="433"/>
      <c r="C2518" s="433"/>
      <c r="D2518" s="433"/>
      <c r="E2518" s="434"/>
      <c r="F2518" s="435"/>
    </row>
    <row r="2519" spans="1:6" ht="20.25">
      <c r="A2519" s="429"/>
      <c r="B2519" s="433"/>
      <c r="C2519" s="433"/>
      <c r="D2519" s="433"/>
      <c r="E2519" s="434"/>
      <c r="F2519" s="435"/>
    </row>
    <row r="2520" spans="1:6" ht="20.25">
      <c r="A2520" s="429"/>
      <c r="B2520" s="433"/>
      <c r="C2520" s="433"/>
      <c r="D2520" s="433"/>
      <c r="E2520" s="434"/>
      <c r="F2520" s="435"/>
    </row>
    <row r="2521" spans="1:6" ht="20.25">
      <c r="A2521" s="429"/>
      <c r="B2521" s="433"/>
      <c r="C2521" s="433"/>
      <c r="D2521" s="433"/>
      <c r="E2521" s="434"/>
      <c r="F2521" s="435"/>
    </row>
    <row r="2522" spans="1:6" ht="20.25">
      <c r="A2522" s="429"/>
      <c r="B2522" s="433"/>
      <c r="C2522" s="433"/>
      <c r="D2522" s="433"/>
      <c r="E2522" s="434"/>
      <c r="F2522" s="435"/>
    </row>
    <row r="2523" spans="1:6" ht="20.25">
      <c r="A2523" s="429"/>
      <c r="B2523" s="433"/>
      <c r="C2523" s="433"/>
      <c r="D2523" s="433"/>
      <c r="E2523" s="434"/>
      <c r="F2523" s="435"/>
    </row>
    <row r="2524" spans="1:6" ht="20.25">
      <c r="A2524" s="429"/>
      <c r="B2524" s="433"/>
      <c r="C2524" s="433"/>
      <c r="D2524" s="433"/>
      <c r="E2524" s="434"/>
      <c r="F2524" s="435"/>
    </row>
    <row r="2525" spans="1:6" ht="20.25">
      <c r="A2525" s="429"/>
      <c r="B2525" s="433"/>
      <c r="C2525" s="433"/>
      <c r="D2525" s="433"/>
      <c r="E2525" s="434"/>
      <c r="F2525" s="435"/>
    </row>
    <row r="2526" spans="1:6" ht="20.25">
      <c r="A2526" s="429"/>
      <c r="B2526" s="433"/>
      <c r="C2526" s="433"/>
      <c r="D2526" s="433"/>
      <c r="E2526" s="434"/>
      <c r="F2526" s="435"/>
    </row>
    <row r="2527" spans="1:6" ht="20.25">
      <c r="A2527" s="429"/>
      <c r="B2527" s="433"/>
      <c r="C2527" s="433"/>
      <c r="D2527" s="433"/>
      <c r="E2527" s="434"/>
      <c r="F2527" s="435"/>
    </row>
    <row r="2528" spans="1:6" ht="20.25">
      <c r="A2528" s="429"/>
      <c r="B2528" s="433"/>
      <c r="C2528" s="433"/>
      <c r="D2528" s="433"/>
      <c r="E2528" s="434"/>
      <c r="F2528" s="435"/>
    </row>
    <row r="2529" spans="1:6" ht="20.25">
      <c r="A2529" s="429"/>
      <c r="B2529" s="433"/>
      <c r="C2529" s="433"/>
      <c r="D2529" s="433"/>
      <c r="E2529" s="434"/>
      <c r="F2529" s="435"/>
    </row>
    <row r="2530" spans="1:6" ht="20.25">
      <c r="A2530" s="429"/>
      <c r="B2530" s="433"/>
      <c r="C2530" s="433"/>
      <c r="D2530" s="433"/>
      <c r="E2530" s="434"/>
      <c r="F2530" s="435"/>
    </row>
    <row r="2531" spans="1:6" ht="20.25">
      <c r="A2531" s="429"/>
      <c r="B2531" s="433"/>
      <c r="C2531" s="433"/>
      <c r="D2531" s="433"/>
      <c r="E2531" s="434"/>
      <c r="F2531" s="435"/>
    </row>
    <row r="2532" spans="1:6" ht="20.25">
      <c r="A2532" s="429"/>
      <c r="B2532" s="433"/>
      <c r="C2532" s="433"/>
      <c r="D2532" s="433"/>
      <c r="E2532" s="434"/>
      <c r="F2532" s="435"/>
    </row>
    <row r="2533" spans="1:6" ht="20.25">
      <c r="A2533" s="429"/>
      <c r="B2533" s="433"/>
      <c r="C2533" s="433"/>
      <c r="D2533" s="433"/>
      <c r="E2533" s="434"/>
      <c r="F2533" s="435"/>
    </row>
    <row r="2534" spans="1:6" ht="20.25">
      <c r="A2534" s="429"/>
      <c r="B2534" s="433"/>
      <c r="C2534" s="433"/>
      <c r="D2534" s="433"/>
      <c r="E2534" s="434"/>
      <c r="F2534" s="435"/>
    </row>
    <row r="2535" spans="1:6" ht="20.25">
      <c r="A2535" s="429"/>
      <c r="B2535" s="433"/>
      <c r="C2535" s="433"/>
      <c r="D2535" s="433"/>
      <c r="E2535" s="434"/>
      <c r="F2535" s="435"/>
    </row>
    <row r="2536" spans="1:6" ht="20.25">
      <c r="A2536" s="429"/>
      <c r="B2536" s="433"/>
      <c r="C2536" s="433"/>
      <c r="D2536" s="433"/>
      <c r="E2536" s="434"/>
      <c r="F2536" s="435"/>
    </row>
    <row r="2537" spans="1:6" ht="20.25">
      <c r="A2537" s="429"/>
      <c r="B2537" s="433"/>
      <c r="C2537" s="433"/>
      <c r="D2537" s="433"/>
      <c r="E2537" s="434"/>
      <c r="F2537" s="435"/>
    </row>
    <row r="2538" spans="1:6" ht="20.25">
      <c r="A2538" s="429"/>
      <c r="B2538" s="433"/>
      <c r="C2538" s="433"/>
      <c r="D2538" s="433"/>
      <c r="E2538" s="434"/>
      <c r="F2538" s="435"/>
    </row>
    <row r="2539" spans="1:6" ht="20.25">
      <c r="A2539" s="429"/>
      <c r="B2539" s="433"/>
      <c r="C2539" s="433"/>
      <c r="D2539" s="433"/>
      <c r="E2539" s="434"/>
      <c r="F2539" s="435"/>
    </row>
    <row r="2540" spans="1:6" ht="20.25">
      <c r="A2540" s="429"/>
      <c r="B2540" s="433"/>
      <c r="C2540" s="433"/>
      <c r="D2540" s="433"/>
      <c r="E2540" s="434"/>
      <c r="F2540" s="435"/>
    </row>
    <row r="2541" spans="1:6" ht="20.25">
      <c r="A2541" s="429"/>
      <c r="B2541" s="433"/>
      <c r="C2541" s="433"/>
      <c r="D2541" s="433"/>
      <c r="E2541" s="434"/>
      <c r="F2541" s="435"/>
    </row>
    <row r="2542" spans="1:6" ht="20.25">
      <c r="A2542" s="429"/>
      <c r="B2542" s="433"/>
      <c r="C2542" s="433"/>
      <c r="D2542" s="433"/>
      <c r="E2542" s="434"/>
      <c r="F2542" s="435"/>
    </row>
    <row r="2543" spans="1:6" ht="20.25">
      <c r="A2543" s="429"/>
      <c r="B2543" s="433"/>
      <c r="C2543" s="433"/>
      <c r="D2543" s="433"/>
      <c r="E2543" s="434"/>
      <c r="F2543" s="435"/>
    </row>
    <row r="2544" spans="1:6" ht="20.25">
      <c r="A2544" s="429"/>
      <c r="B2544" s="433"/>
      <c r="C2544" s="433"/>
      <c r="D2544" s="433"/>
      <c r="E2544" s="434"/>
      <c r="F2544" s="435"/>
    </row>
    <row r="2545" spans="1:6" ht="20.25">
      <c r="A2545" s="429"/>
      <c r="B2545" s="433"/>
      <c r="C2545" s="433"/>
      <c r="D2545" s="433"/>
      <c r="E2545" s="434"/>
      <c r="F2545" s="435"/>
    </row>
    <row r="2546" spans="1:6" ht="20.25">
      <c r="A2546" s="429"/>
      <c r="B2546" s="433"/>
      <c r="C2546" s="433"/>
      <c r="D2546" s="433"/>
      <c r="E2546" s="434"/>
      <c r="F2546" s="435"/>
    </row>
    <row r="2547" spans="1:6" ht="20.25">
      <c r="A2547" s="429"/>
      <c r="B2547" s="433"/>
      <c r="C2547" s="433"/>
      <c r="D2547" s="433"/>
      <c r="E2547" s="434"/>
      <c r="F2547" s="435"/>
    </row>
    <row r="2548" spans="1:6" ht="20.25">
      <c r="A2548" s="429"/>
      <c r="B2548" s="433"/>
      <c r="C2548" s="433"/>
      <c r="D2548" s="433"/>
      <c r="E2548" s="434"/>
      <c r="F2548" s="435"/>
    </row>
    <row r="2549" spans="1:6" ht="20.25">
      <c r="A2549" s="429"/>
      <c r="B2549" s="433"/>
      <c r="C2549" s="433"/>
      <c r="D2549" s="433"/>
      <c r="E2549" s="434"/>
      <c r="F2549" s="435"/>
    </row>
    <row r="2550" spans="1:6" ht="20.25">
      <c r="A2550" s="429"/>
      <c r="B2550" s="433"/>
      <c r="C2550" s="433"/>
      <c r="D2550" s="433"/>
      <c r="E2550" s="434"/>
      <c r="F2550" s="435"/>
    </row>
    <row r="2551" spans="1:6" ht="20.25">
      <c r="A2551" s="429"/>
      <c r="B2551" s="433"/>
      <c r="C2551" s="433"/>
      <c r="D2551" s="433"/>
      <c r="E2551" s="434"/>
      <c r="F2551" s="435"/>
    </row>
    <row r="2552" spans="1:6" ht="20.25">
      <c r="A2552" s="429"/>
      <c r="B2552" s="433"/>
      <c r="C2552" s="433"/>
      <c r="D2552" s="433"/>
      <c r="E2552" s="434"/>
      <c r="F2552" s="435"/>
    </row>
    <row r="2553" spans="1:6" ht="20.25">
      <c r="A2553" s="429"/>
      <c r="B2553" s="433"/>
      <c r="C2553" s="433"/>
      <c r="D2553" s="433"/>
      <c r="E2553" s="434"/>
      <c r="F2553" s="435"/>
    </row>
    <row r="2554" spans="1:6" ht="20.25">
      <c r="A2554" s="429"/>
      <c r="B2554" s="433"/>
      <c r="C2554" s="433"/>
      <c r="D2554" s="433"/>
      <c r="E2554" s="434"/>
      <c r="F2554" s="435"/>
    </row>
    <row r="2555" spans="1:6" ht="20.25">
      <c r="A2555" s="429"/>
      <c r="B2555" s="433"/>
      <c r="C2555" s="433"/>
      <c r="D2555" s="433"/>
      <c r="E2555" s="434"/>
      <c r="F2555" s="435"/>
    </row>
    <row r="2556" spans="1:6" ht="20.25">
      <c r="A2556" s="429"/>
      <c r="B2556" s="433"/>
      <c r="C2556" s="433"/>
      <c r="D2556" s="433"/>
      <c r="E2556" s="434"/>
      <c r="F2556" s="435"/>
    </row>
    <row r="2557" spans="1:6" ht="20.25">
      <c r="A2557" s="429"/>
      <c r="B2557" s="433"/>
      <c r="C2557" s="433"/>
      <c r="D2557" s="433"/>
      <c r="E2557" s="434"/>
      <c r="F2557" s="435"/>
    </row>
    <row r="2558" spans="1:6" ht="20.25">
      <c r="A2558" s="429"/>
      <c r="B2558" s="433"/>
      <c r="C2558" s="433"/>
      <c r="D2558" s="433"/>
      <c r="E2558" s="434"/>
      <c r="F2558" s="435"/>
    </row>
    <row r="2559" spans="1:6" ht="20.25">
      <c r="A2559" s="429"/>
      <c r="B2559" s="433"/>
      <c r="C2559" s="433"/>
      <c r="D2559" s="433"/>
      <c r="E2559" s="434"/>
      <c r="F2559" s="435"/>
    </row>
    <row r="2560" spans="1:6" ht="20.25">
      <c r="A2560" s="429"/>
      <c r="B2560" s="433"/>
      <c r="C2560" s="433"/>
      <c r="D2560" s="433"/>
      <c r="E2560" s="434"/>
      <c r="F2560" s="435"/>
    </row>
    <row r="2561" spans="1:6" ht="20.25">
      <c r="A2561" s="429"/>
      <c r="B2561" s="433"/>
      <c r="C2561" s="433"/>
      <c r="D2561" s="433"/>
      <c r="E2561" s="434"/>
      <c r="F2561" s="435"/>
    </row>
    <row r="2562" spans="1:6" ht="20.25">
      <c r="A2562" s="429"/>
      <c r="B2562" s="433"/>
      <c r="C2562" s="433"/>
      <c r="D2562" s="433"/>
      <c r="E2562" s="434"/>
      <c r="F2562" s="435"/>
    </row>
    <row r="2563" spans="1:6" ht="20.25">
      <c r="A2563" s="429"/>
      <c r="B2563" s="433"/>
      <c r="C2563" s="433"/>
      <c r="D2563" s="433"/>
      <c r="E2563" s="434"/>
      <c r="F2563" s="435"/>
    </row>
    <row r="2564" spans="1:6" ht="20.25">
      <c r="A2564" s="429"/>
      <c r="B2564" s="433"/>
      <c r="C2564" s="433"/>
      <c r="D2564" s="433"/>
      <c r="E2564" s="434"/>
      <c r="F2564" s="435"/>
    </row>
    <row r="2565" spans="1:6" ht="20.25">
      <c r="A2565" s="429"/>
      <c r="B2565" s="433"/>
      <c r="C2565" s="433"/>
      <c r="D2565" s="433"/>
      <c r="E2565" s="434"/>
      <c r="F2565" s="435"/>
    </row>
    <row r="2566" spans="1:6" ht="20.25">
      <c r="A2566" s="429"/>
      <c r="B2566" s="433"/>
      <c r="C2566" s="433"/>
      <c r="D2566" s="433"/>
      <c r="E2566" s="434"/>
      <c r="F2566" s="435"/>
    </row>
    <row r="2567" spans="1:6" ht="20.25">
      <c r="A2567" s="429"/>
      <c r="B2567" s="433"/>
      <c r="C2567" s="433"/>
      <c r="D2567" s="433"/>
      <c r="E2567" s="434"/>
      <c r="F2567" s="435"/>
    </row>
    <row r="2568" spans="1:6" ht="20.25">
      <c r="A2568" s="429"/>
      <c r="B2568" s="433"/>
      <c r="C2568" s="433"/>
      <c r="D2568" s="433"/>
      <c r="E2568" s="434"/>
      <c r="F2568" s="435"/>
    </row>
    <row r="2569" spans="1:6" ht="20.25">
      <c r="A2569" s="429"/>
      <c r="B2569" s="433"/>
      <c r="C2569" s="433"/>
      <c r="D2569" s="433"/>
      <c r="E2569" s="434"/>
      <c r="F2569" s="435"/>
    </row>
    <row r="2570" spans="1:6" ht="20.25">
      <c r="A2570" s="429"/>
      <c r="B2570" s="433"/>
      <c r="C2570" s="433"/>
      <c r="D2570" s="433"/>
      <c r="E2570" s="434"/>
      <c r="F2570" s="435"/>
    </row>
    <row r="2571" spans="1:6" ht="20.25">
      <c r="A2571" s="429"/>
      <c r="B2571" s="433"/>
      <c r="C2571" s="433"/>
      <c r="D2571" s="433"/>
      <c r="E2571" s="434"/>
      <c r="F2571" s="435"/>
    </row>
    <row r="2572" spans="1:6" ht="20.25">
      <c r="A2572" s="429"/>
      <c r="B2572" s="433"/>
      <c r="C2572" s="433"/>
      <c r="D2572" s="433"/>
      <c r="E2572" s="434"/>
      <c r="F2572" s="435"/>
    </row>
    <row r="2573" spans="1:6" ht="20.25">
      <c r="A2573" s="429"/>
      <c r="B2573" s="433"/>
      <c r="C2573" s="433"/>
      <c r="D2573" s="433"/>
      <c r="E2573" s="434"/>
      <c r="F2573" s="435"/>
    </row>
    <row r="2574" spans="1:6" ht="20.25">
      <c r="A2574" s="429"/>
      <c r="B2574" s="433"/>
      <c r="C2574" s="433"/>
      <c r="D2574" s="433"/>
      <c r="E2574" s="434"/>
      <c r="F2574" s="435"/>
    </row>
    <row r="2575" spans="1:6" ht="20.25">
      <c r="A2575" s="429"/>
      <c r="B2575" s="433"/>
      <c r="C2575" s="433"/>
      <c r="D2575" s="433"/>
      <c r="E2575" s="434"/>
      <c r="F2575" s="435"/>
    </row>
    <row r="2576" spans="1:6" ht="20.25">
      <c r="A2576" s="429"/>
      <c r="B2576" s="433"/>
      <c r="C2576" s="433"/>
      <c r="D2576" s="433"/>
      <c r="E2576" s="434"/>
      <c r="F2576" s="435"/>
    </row>
    <row r="2577" spans="1:6" ht="20.25">
      <c r="A2577" s="429"/>
      <c r="B2577" s="433"/>
      <c r="C2577" s="433"/>
      <c r="D2577" s="433"/>
      <c r="E2577" s="434"/>
      <c r="F2577" s="435"/>
    </row>
    <row r="2578" spans="1:6" ht="20.25">
      <c r="A2578" s="429"/>
      <c r="B2578" s="433"/>
      <c r="C2578" s="433"/>
      <c r="D2578" s="433"/>
      <c r="E2578" s="434"/>
      <c r="F2578" s="435"/>
    </row>
    <row r="2579" spans="1:6" ht="20.25">
      <c r="A2579" s="429"/>
      <c r="B2579" s="433"/>
      <c r="C2579" s="433"/>
      <c r="D2579" s="433"/>
      <c r="E2579" s="434"/>
      <c r="F2579" s="435"/>
    </row>
    <row r="2580" spans="1:6" ht="20.25">
      <c r="A2580" s="429"/>
      <c r="B2580" s="433"/>
      <c r="C2580" s="433"/>
      <c r="D2580" s="433"/>
      <c r="E2580" s="434"/>
      <c r="F2580" s="435"/>
    </row>
    <row r="2581" spans="1:6" ht="20.25">
      <c r="A2581" s="429"/>
      <c r="B2581" s="433"/>
      <c r="C2581" s="433"/>
      <c r="D2581" s="433"/>
      <c r="E2581" s="434"/>
      <c r="F2581" s="435"/>
    </row>
    <row r="2582" spans="1:6" ht="20.25">
      <c r="A2582" s="429"/>
      <c r="B2582" s="433"/>
      <c r="C2582" s="433"/>
      <c r="D2582" s="433"/>
      <c r="E2582" s="434"/>
      <c r="F2582" s="435"/>
    </row>
    <row r="2583" spans="1:6" ht="20.25">
      <c r="A2583" s="429"/>
      <c r="B2583" s="433"/>
      <c r="C2583" s="433"/>
      <c r="D2583" s="433"/>
      <c r="E2583" s="434"/>
      <c r="F2583" s="435"/>
    </row>
    <row r="2584" spans="1:6" ht="20.25">
      <c r="A2584" s="429"/>
      <c r="B2584" s="433"/>
      <c r="C2584" s="433"/>
      <c r="D2584" s="433"/>
      <c r="E2584" s="434"/>
      <c r="F2584" s="435"/>
    </row>
    <row r="2585" spans="1:6" ht="20.25">
      <c r="A2585" s="429"/>
      <c r="B2585" s="433"/>
      <c r="C2585" s="433"/>
      <c r="D2585" s="433"/>
      <c r="E2585" s="434"/>
      <c r="F2585" s="435"/>
    </row>
    <row r="2586" spans="1:6" ht="20.25">
      <c r="A2586" s="429"/>
      <c r="B2586" s="433"/>
      <c r="C2586" s="433"/>
      <c r="D2586" s="433"/>
      <c r="E2586" s="434"/>
      <c r="F2586" s="435"/>
    </row>
    <row r="2587" spans="1:6" ht="20.25">
      <c r="A2587" s="429"/>
      <c r="B2587" s="433"/>
      <c r="C2587" s="433"/>
      <c r="D2587" s="433"/>
      <c r="E2587" s="434"/>
      <c r="F2587" s="435"/>
    </row>
    <row r="2588" spans="1:6" ht="20.25">
      <c r="A2588" s="429"/>
      <c r="B2588" s="433"/>
      <c r="C2588" s="433"/>
      <c r="D2588" s="433"/>
      <c r="E2588" s="434"/>
      <c r="F2588" s="435"/>
    </row>
    <row r="2589" spans="1:6" ht="20.25">
      <c r="A2589" s="429"/>
      <c r="B2589" s="433"/>
      <c r="C2589" s="433"/>
      <c r="D2589" s="433"/>
      <c r="E2589" s="434"/>
      <c r="F2589" s="435"/>
    </row>
    <row r="2590" spans="1:6" ht="20.25">
      <c r="A2590" s="429"/>
      <c r="B2590" s="433"/>
      <c r="C2590" s="433"/>
      <c r="D2590" s="433"/>
      <c r="E2590" s="434"/>
      <c r="F2590" s="435"/>
    </row>
    <row r="2591" spans="1:6" ht="20.25">
      <c r="A2591" s="429"/>
      <c r="B2591" s="433"/>
      <c r="C2591" s="433"/>
      <c r="D2591" s="433"/>
      <c r="E2591" s="434"/>
      <c r="F2591" s="435"/>
    </row>
    <row r="2592" spans="1:6" ht="20.25">
      <c r="A2592" s="429"/>
      <c r="B2592" s="433"/>
      <c r="C2592" s="433"/>
      <c r="D2592" s="433"/>
      <c r="E2592" s="434"/>
      <c r="F2592" s="435"/>
    </row>
    <row r="2593" spans="1:6" ht="20.25">
      <c r="A2593" s="429"/>
      <c r="B2593" s="433"/>
      <c r="C2593" s="433"/>
      <c r="D2593" s="433"/>
      <c r="E2593" s="434"/>
      <c r="F2593" s="435"/>
    </row>
    <row r="2594" spans="1:6" ht="20.25">
      <c r="A2594" s="429"/>
      <c r="B2594" s="433"/>
      <c r="C2594" s="433"/>
      <c r="D2594" s="433"/>
      <c r="E2594" s="434"/>
      <c r="F2594" s="435"/>
    </row>
    <row r="2595" spans="1:6" ht="20.25">
      <c r="A2595" s="429"/>
      <c r="B2595" s="433"/>
      <c r="C2595" s="433"/>
      <c r="D2595" s="433"/>
      <c r="E2595" s="434"/>
      <c r="F2595" s="435"/>
    </row>
    <row r="2596" spans="1:6" ht="20.25">
      <c r="A2596" s="429"/>
      <c r="B2596" s="433"/>
      <c r="C2596" s="433"/>
      <c r="D2596" s="433"/>
      <c r="E2596" s="434"/>
      <c r="F2596" s="435"/>
    </row>
    <row r="2597" spans="1:6" ht="20.25">
      <c r="A2597" s="429"/>
      <c r="B2597" s="433"/>
      <c r="C2597" s="433"/>
      <c r="D2597" s="433"/>
      <c r="E2597" s="434"/>
      <c r="F2597" s="435"/>
    </row>
    <row r="2598" spans="1:6" ht="20.25">
      <c r="A2598" s="429"/>
      <c r="B2598" s="433"/>
      <c r="C2598" s="433"/>
      <c r="D2598" s="433"/>
      <c r="E2598" s="434"/>
      <c r="F2598" s="435"/>
    </row>
    <row r="2599" spans="1:6" ht="20.25">
      <c r="A2599" s="429"/>
      <c r="B2599" s="433"/>
      <c r="C2599" s="433"/>
      <c r="D2599" s="433"/>
      <c r="E2599" s="434"/>
      <c r="F2599" s="435"/>
    </row>
    <row r="2600" spans="1:6" ht="20.25">
      <c r="A2600" s="429"/>
      <c r="B2600" s="433"/>
      <c r="C2600" s="433"/>
      <c r="D2600" s="433"/>
      <c r="E2600" s="434"/>
      <c r="F2600" s="435"/>
    </row>
    <row r="2601" spans="1:6" ht="20.25">
      <c r="A2601" s="429"/>
      <c r="B2601" s="433"/>
      <c r="C2601" s="433"/>
      <c r="D2601" s="433"/>
      <c r="E2601" s="434"/>
      <c r="F2601" s="435"/>
    </row>
    <row r="2602" spans="1:6" ht="20.25">
      <c r="A2602" s="429"/>
      <c r="B2602" s="433"/>
      <c r="C2602" s="433"/>
      <c r="D2602" s="433"/>
      <c r="E2602" s="434"/>
      <c r="F2602" s="435"/>
    </row>
    <row r="2603" spans="1:6" ht="20.25">
      <c r="A2603" s="429"/>
      <c r="B2603" s="433"/>
      <c r="C2603" s="433"/>
      <c r="D2603" s="433"/>
      <c r="E2603" s="434"/>
      <c r="F2603" s="435"/>
    </row>
    <row r="2604" spans="1:6" ht="20.25">
      <c r="A2604" s="429"/>
      <c r="B2604" s="433"/>
      <c r="C2604" s="433"/>
      <c r="D2604" s="433"/>
      <c r="E2604" s="434"/>
      <c r="F2604" s="435"/>
    </row>
    <row r="2605" spans="1:6" ht="20.25">
      <c r="A2605" s="429"/>
      <c r="B2605" s="433"/>
      <c r="C2605" s="433"/>
      <c r="D2605" s="433"/>
      <c r="E2605" s="434"/>
      <c r="F2605" s="435"/>
    </row>
    <row r="2606" spans="1:6" ht="20.25">
      <c r="A2606" s="429"/>
      <c r="B2606" s="433"/>
      <c r="C2606" s="433"/>
      <c r="D2606" s="433"/>
      <c r="E2606" s="434"/>
      <c r="F2606" s="435"/>
    </row>
    <row r="2607" spans="1:6" ht="20.25">
      <c r="A2607" s="429"/>
      <c r="B2607" s="433"/>
      <c r="C2607" s="433"/>
      <c r="D2607" s="433"/>
      <c r="E2607" s="434"/>
      <c r="F2607" s="435"/>
    </row>
    <row r="2608" spans="1:6" ht="20.25">
      <c r="A2608" s="429"/>
      <c r="B2608" s="433"/>
      <c r="C2608" s="433"/>
      <c r="D2608" s="433"/>
      <c r="E2608" s="434"/>
      <c r="F2608" s="435"/>
    </row>
    <row r="2609" spans="1:6" ht="20.25">
      <c r="A2609" s="429"/>
      <c r="B2609" s="433"/>
      <c r="C2609" s="433"/>
      <c r="D2609" s="433"/>
      <c r="E2609" s="434"/>
      <c r="F2609" s="435"/>
    </row>
    <row r="2610" spans="1:6" ht="20.25">
      <c r="A2610" s="429"/>
      <c r="B2610" s="433"/>
      <c r="C2610" s="433"/>
      <c r="D2610" s="433"/>
      <c r="E2610" s="434"/>
      <c r="F2610" s="435"/>
    </row>
    <row r="2611" spans="1:6" ht="20.25">
      <c r="A2611" s="429"/>
      <c r="B2611" s="433"/>
      <c r="C2611" s="433"/>
      <c r="D2611" s="433"/>
      <c r="E2611" s="434"/>
      <c r="F2611" s="435"/>
    </row>
    <row r="2612" spans="1:6" ht="20.25">
      <c r="A2612" s="429"/>
      <c r="B2612" s="433"/>
      <c r="C2612" s="433"/>
      <c r="D2612" s="433"/>
      <c r="E2612" s="434"/>
      <c r="F2612" s="435"/>
    </row>
    <row r="2613" spans="1:6" ht="20.25">
      <c r="A2613" s="429"/>
      <c r="B2613" s="433"/>
      <c r="C2613" s="433"/>
      <c r="D2613" s="433"/>
      <c r="E2613" s="434"/>
      <c r="F2613" s="435"/>
    </row>
    <row r="2614" spans="1:6" ht="20.25">
      <c r="A2614" s="429"/>
      <c r="B2614" s="433"/>
      <c r="C2614" s="433"/>
      <c r="D2614" s="433"/>
      <c r="E2614" s="434"/>
      <c r="F2614" s="435"/>
    </row>
    <row r="2615" spans="1:6" ht="20.25">
      <c r="A2615" s="429"/>
      <c r="B2615" s="433"/>
      <c r="C2615" s="433"/>
      <c r="D2615" s="433"/>
      <c r="E2615" s="434"/>
      <c r="F2615" s="435"/>
    </row>
    <row r="2616" spans="1:6" ht="20.25">
      <c r="A2616" s="429"/>
      <c r="B2616" s="433"/>
      <c r="C2616" s="433"/>
      <c r="D2616" s="433"/>
      <c r="E2616" s="434"/>
      <c r="F2616" s="435"/>
    </row>
    <row r="2617" spans="1:6" ht="20.25">
      <c r="A2617" s="429"/>
      <c r="B2617" s="433"/>
      <c r="C2617" s="433"/>
      <c r="D2617" s="433"/>
      <c r="E2617" s="434"/>
      <c r="F2617" s="435"/>
    </row>
    <row r="2618" spans="1:6" ht="20.25">
      <c r="A2618" s="429"/>
      <c r="B2618" s="433"/>
      <c r="C2618" s="433"/>
      <c r="D2618" s="433"/>
      <c r="E2618" s="434"/>
      <c r="F2618" s="435"/>
    </row>
    <row r="2619" spans="1:6" ht="20.25">
      <c r="A2619" s="429"/>
      <c r="B2619" s="433"/>
      <c r="C2619" s="433"/>
      <c r="D2619" s="433"/>
      <c r="E2619" s="434"/>
      <c r="F2619" s="435"/>
    </row>
    <row r="2620" spans="1:6" ht="20.25">
      <c r="A2620" s="429"/>
      <c r="B2620" s="433"/>
      <c r="C2620" s="433"/>
      <c r="D2620" s="433"/>
      <c r="E2620" s="434"/>
      <c r="F2620" s="435"/>
    </row>
    <row r="2621" spans="1:6" ht="20.25">
      <c r="A2621" s="429"/>
      <c r="B2621" s="433"/>
      <c r="C2621" s="433"/>
      <c r="D2621" s="433"/>
      <c r="E2621" s="434"/>
      <c r="F2621" s="435"/>
    </row>
    <row r="2622" spans="1:6" ht="20.25">
      <c r="A2622" s="429"/>
      <c r="B2622" s="433"/>
      <c r="C2622" s="433"/>
      <c r="D2622" s="433"/>
      <c r="E2622" s="434"/>
      <c r="F2622" s="435"/>
    </row>
    <row r="2623" spans="1:6" ht="20.25">
      <c r="A2623" s="429"/>
      <c r="B2623" s="433"/>
      <c r="C2623" s="433"/>
      <c r="D2623" s="433"/>
      <c r="E2623" s="434"/>
      <c r="F2623" s="435"/>
    </row>
    <row r="2624" spans="1:6" ht="20.25">
      <c r="A2624" s="429"/>
      <c r="B2624" s="433"/>
      <c r="C2624" s="433"/>
      <c r="D2624" s="433"/>
      <c r="E2624" s="434"/>
      <c r="F2624" s="435"/>
    </row>
    <row r="2625" spans="1:6" ht="20.25">
      <c r="A2625" s="429"/>
      <c r="B2625" s="433"/>
      <c r="C2625" s="433"/>
      <c r="D2625" s="433"/>
      <c r="E2625" s="434"/>
      <c r="F2625" s="435"/>
    </row>
    <row r="2626" spans="1:6" ht="20.25">
      <c r="A2626" s="429"/>
      <c r="B2626" s="433"/>
      <c r="C2626" s="433"/>
      <c r="D2626" s="433"/>
      <c r="E2626" s="434"/>
      <c r="F2626" s="435"/>
    </row>
    <row r="2627" spans="1:6" ht="20.25">
      <c r="A2627" s="429"/>
      <c r="B2627" s="433"/>
      <c r="C2627" s="433"/>
      <c r="D2627" s="433"/>
      <c r="E2627" s="434"/>
      <c r="F2627" s="435"/>
    </row>
    <row r="2628" spans="1:6" ht="20.25">
      <c r="A2628" s="429"/>
      <c r="B2628" s="433"/>
      <c r="C2628" s="433"/>
      <c r="D2628" s="433"/>
      <c r="E2628" s="434"/>
      <c r="F2628" s="435"/>
    </row>
    <row r="2629" spans="1:6" ht="20.25">
      <c r="A2629" s="429"/>
      <c r="B2629" s="433"/>
      <c r="C2629" s="433"/>
      <c r="D2629" s="433"/>
      <c r="E2629" s="434"/>
      <c r="F2629" s="435"/>
    </row>
    <row r="2630" spans="1:6" ht="20.25">
      <c r="A2630" s="429"/>
      <c r="B2630" s="433"/>
      <c r="C2630" s="433"/>
      <c r="D2630" s="433"/>
      <c r="E2630" s="434"/>
      <c r="F2630" s="435"/>
    </row>
    <row r="2631" spans="1:6" ht="20.25">
      <c r="A2631" s="429"/>
      <c r="B2631" s="433"/>
      <c r="C2631" s="433"/>
      <c r="D2631" s="433"/>
      <c r="E2631" s="434"/>
      <c r="F2631" s="435"/>
    </row>
    <row r="2632" spans="1:6" ht="20.25">
      <c r="A2632" s="429"/>
      <c r="B2632" s="433"/>
      <c r="C2632" s="433"/>
      <c r="D2632" s="433"/>
      <c r="E2632" s="434"/>
      <c r="F2632" s="435"/>
    </row>
    <row r="2633" spans="1:6" ht="20.25">
      <c r="A2633" s="429"/>
      <c r="B2633" s="433"/>
      <c r="C2633" s="433"/>
      <c r="D2633" s="433"/>
      <c r="E2633" s="434"/>
      <c r="F2633" s="435"/>
    </row>
    <row r="2634" spans="1:6" ht="20.25">
      <c r="A2634" s="429"/>
      <c r="B2634" s="433"/>
      <c r="C2634" s="433"/>
      <c r="D2634" s="433"/>
      <c r="E2634" s="434"/>
      <c r="F2634" s="435"/>
    </row>
    <row r="2635" spans="1:6" ht="20.25">
      <c r="A2635" s="429"/>
      <c r="B2635" s="433"/>
      <c r="C2635" s="433"/>
      <c r="D2635" s="433"/>
      <c r="E2635" s="434"/>
      <c r="F2635" s="435"/>
    </row>
    <row r="2636" spans="1:6" ht="20.25">
      <c r="A2636" s="429"/>
      <c r="B2636" s="433"/>
      <c r="C2636" s="433"/>
      <c r="D2636" s="433"/>
      <c r="E2636" s="434"/>
      <c r="F2636" s="435"/>
    </row>
    <row r="2637" spans="1:6" ht="20.25">
      <c r="A2637" s="429"/>
      <c r="B2637" s="433"/>
      <c r="C2637" s="433"/>
      <c r="D2637" s="433"/>
      <c r="E2637" s="434"/>
      <c r="F2637" s="435"/>
    </row>
    <row r="2638" spans="1:6" ht="20.25">
      <c r="A2638" s="429"/>
      <c r="B2638" s="433"/>
      <c r="C2638" s="433"/>
      <c r="D2638" s="433"/>
      <c r="E2638" s="434"/>
      <c r="F2638" s="435"/>
    </row>
    <row r="2639" spans="1:6" ht="20.25">
      <c r="A2639" s="429"/>
      <c r="B2639" s="433"/>
      <c r="C2639" s="433"/>
      <c r="D2639" s="433"/>
      <c r="E2639" s="434"/>
      <c r="F2639" s="435"/>
    </row>
    <row r="2640" spans="1:6" ht="20.25">
      <c r="A2640" s="429"/>
      <c r="B2640" s="433"/>
      <c r="C2640" s="433"/>
      <c r="D2640" s="433"/>
      <c r="E2640" s="434"/>
      <c r="F2640" s="435"/>
    </row>
    <row r="2641" spans="1:6" ht="20.25">
      <c r="A2641" s="429"/>
      <c r="B2641" s="433"/>
      <c r="C2641" s="433"/>
      <c r="D2641" s="433"/>
      <c r="E2641" s="434"/>
      <c r="F2641" s="435"/>
    </row>
    <row r="2642" spans="1:6" ht="20.25">
      <c r="A2642" s="429"/>
      <c r="B2642" s="433"/>
      <c r="C2642" s="433"/>
      <c r="D2642" s="433"/>
      <c r="E2642" s="434"/>
      <c r="F2642" s="435"/>
    </row>
    <row r="2643" spans="1:6" ht="20.25">
      <c r="A2643" s="429"/>
      <c r="B2643" s="433"/>
      <c r="C2643" s="433"/>
      <c r="D2643" s="433"/>
      <c r="E2643" s="434"/>
      <c r="F2643" s="435"/>
    </row>
    <row r="2644" spans="1:6" ht="20.25">
      <c r="A2644" s="429"/>
      <c r="B2644" s="433"/>
      <c r="C2644" s="433"/>
      <c r="D2644" s="433"/>
      <c r="E2644" s="434"/>
      <c r="F2644" s="435"/>
    </row>
    <row r="2645" spans="1:6" ht="20.25">
      <c r="A2645" s="429"/>
      <c r="B2645" s="433"/>
      <c r="C2645" s="433"/>
      <c r="D2645" s="433"/>
      <c r="E2645" s="434"/>
      <c r="F2645" s="435"/>
    </row>
    <row r="2646" spans="1:6" ht="20.25">
      <c r="A2646" s="429"/>
      <c r="B2646" s="433"/>
      <c r="C2646" s="433"/>
      <c r="D2646" s="433"/>
      <c r="E2646" s="434"/>
      <c r="F2646" s="435"/>
    </row>
    <row r="2647" spans="1:6" ht="20.25">
      <c r="A2647" s="429"/>
      <c r="B2647" s="433"/>
      <c r="C2647" s="433"/>
      <c r="D2647" s="433"/>
      <c r="E2647" s="434"/>
      <c r="F2647" s="435"/>
    </row>
    <row r="2648" spans="1:6" ht="20.25">
      <c r="A2648" s="429"/>
      <c r="B2648" s="433"/>
      <c r="C2648" s="433"/>
      <c r="D2648" s="433"/>
      <c r="E2648" s="434"/>
      <c r="F2648" s="435"/>
    </row>
    <row r="2649" spans="1:6" ht="20.25">
      <c r="A2649" s="429"/>
      <c r="B2649" s="433"/>
      <c r="C2649" s="433"/>
      <c r="D2649" s="433"/>
      <c r="E2649" s="434"/>
      <c r="F2649" s="435"/>
    </row>
    <row r="2650" spans="1:6" ht="20.25">
      <c r="A2650" s="429"/>
      <c r="B2650" s="433"/>
      <c r="C2650" s="433"/>
      <c r="D2650" s="433"/>
      <c r="E2650" s="434"/>
      <c r="F2650" s="435"/>
    </row>
    <row r="2651" spans="1:6" ht="20.25">
      <c r="A2651" s="429"/>
      <c r="B2651" s="433"/>
      <c r="C2651" s="433"/>
      <c r="D2651" s="433"/>
      <c r="E2651" s="434"/>
      <c r="F2651" s="435"/>
    </row>
    <row r="2652" spans="1:6" ht="20.25">
      <c r="A2652" s="429"/>
      <c r="B2652" s="433"/>
      <c r="C2652" s="433"/>
      <c r="D2652" s="433"/>
      <c r="E2652" s="434"/>
      <c r="F2652" s="435"/>
    </row>
    <row r="2653" spans="1:6" ht="20.25">
      <c r="A2653" s="429"/>
      <c r="B2653" s="433"/>
      <c r="C2653" s="433"/>
      <c r="D2653" s="433"/>
      <c r="E2653" s="434"/>
      <c r="F2653" s="435"/>
    </row>
    <row r="2654" spans="1:6" ht="20.25">
      <c r="A2654" s="429"/>
      <c r="B2654" s="433"/>
      <c r="C2654" s="433"/>
      <c r="D2654" s="433"/>
      <c r="E2654" s="434"/>
      <c r="F2654" s="435"/>
    </row>
    <row r="2655" spans="1:6" ht="20.25">
      <c r="A2655" s="429"/>
      <c r="B2655" s="433"/>
      <c r="C2655" s="433"/>
      <c r="D2655" s="433"/>
      <c r="E2655" s="434"/>
      <c r="F2655" s="435"/>
    </row>
    <row r="2656" spans="1:6" ht="20.25">
      <c r="A2656" s="429"/>
      <c r="B2656" s="433"/>
      <c r="C2656" s="433"/>
      <c r="D2656" s="433"/>
      <c r="E2656" s="434"/>
      <c r="F2656" s="435"/>
    </row>
    <row r="2657" spans="1:6" ht="20.25">
      <c r="A2657" s="429"/>
      <c r="B2657" s="433"/>
      <c r="C2657" s="433"/>
      <c r="D2657" s="433"/>
      <c r="E2657" s="434"/>
      <c r="F2657" s="435"/>
    </row>
    <row r="2658" spans="1:6" ht="20.25">
      <c r="A2658" s="429"/>
      <c r="B2658" s="433"/>
      <c r="C2658" s="433"/>
      <c r="D2658" s="433"/>
      <c r="E2658" s="434"/>
      <c r="F2658" s="435"/>
    </row>
    <row r="2659" spans="1:6" ht="20.25">
      <c r="A2659" s="429"/>
      <c r="B2659" s="433"/>
      <c r="C2659" s="433"/>
      <c r="D2659" s="433"/>
      <c r="E2659" s="434"/>
      <c r="F2659" s="435"/>
    </row>
    <row r="2660" spans="1:6" ht="20.25">
      <c r="A2660" s="429"/>
      <c r="B2660" s="433"/>
      <c r="C2660" s="433"/>
      <c r="D2660" s="433"/>
      <c r="E2660" s="434"/>
      <c r="F2660" s="435"/>
    </row>
    <row r="2661" spans="1:6" ht="20.25">
      <c r="A2661" s="429"/>
      <c r="B2661" s="433"/>
      <c r="C2661" s="433"/>
      <c r="D2661" s="433"/>
      <c r="E2661" s="434"/>
      <c r="F2661" s="435"/>
    </row>
    <row r="2662" spans="1:6" ht="20.25">
      <c r="A2662" s="429"/>
      <c r="B2662" s="433"/>
      <c r="C2662" s="433"/>
      <c r="D2662" s="433"/>
      <c r="E2662" s="434"/>
      <c r="F2662" s="435"/>
    </row>
    <row r="2663" spans="1:6" ht="20.25">
      <c r="A2663" s="429"/>
      <c r="B2663" s="433"/>
      <c r="C2663" s="433"/>
      <c r="D2663" s="433"/>
      <c r="E2663" s="434"/>
      <c r="F2663" s="435"/>
    </row>
    <row r="2664" spans="1:6" ht="20.25">
      <c r="A2664" s="429"/>
      <c r="B2664" s="433"/>
      <c r="C2664" s="433"/>
      <c r="D2664" s="433"/>
      <c r="E2664" s="434"/>
      <c r="F2664" s="435"/>
    </row>
    <row r="2665" spans="1:6" ht="20.25">
      <c r="A2665" s="429"/>
      <c r="B2665" s="433"/>
      <c r="C2665" s="433"/>
      <c r="D2665" s="433"/>
      <c r="E2665" s="434"/>
      <c r="F2665" s="435"/>
    </row>
    <row r="2666" spans="1:6" ht="20.25">
      <c r="A2666" s="429"/>
      <c r="B2666" s="433"/>
      <c r="C2666" s="433"/>
      <c r="D2666" s="433"/>
      <c r="E2666" s="434"/>
      <c r="F2666" s="435"/>
    </row>
    <row r="2667" spans="1:6" ht="20.25">
      <c r="A2667" s="429"/>
      <c r="B2667" s="433"/>
      <c r="C2667" s="433"/>
      <c r="D2667" s="433"/>
      <c r="E2667" s="434"/>
      <c r="F2667" s="435"/>
    </row>
    <row r="2668" spans="1:6" ht="20.25">
      <c r="A2668" s="429"/>
      <c r="B2668" s="433"/>
      <c r="C2668" s="433"/>
      <c r="D2668" s="433"/>
      <c r="E2668" s="434"/>
      <c r="F2668" s="435"/>
    </row>
    <row r="2669" spans="1:6" ht="20.25">
      <c r="A2669" s="429"/>
      <c r="B2669" s="433"/>
      <c r="C2669" s="433"/>
      <c r="D2669" s="433"/>
      <c r="E2669" s="434"/>
      <c r="F2669" s="435"/>
    </row>
    <row r="2670" spans="1:6" ht="20.25">
      <c r="A2670" s="429"/>
      <c r="B2670" s="433"/>
      <c r="C2670" s="433"/>
      <c r="D2670" s="433"/>
      <c r="E2670" s="434"/>
      <c r="F2670" s="435"/>
    </row>
    <row r="2671" spans="1:6" ht="20.25">
      <c r="A2671" s="429"/>
      <c r="B2671" s="433"/>
      <c r="C2671" s="433"/>
      <c r="D2671" s="433"/>
      <c r="E2671" s="434"/>
      <c r="F2671" s="435"/>
    </row>
    <row r="2672" spans="1:6" ht="20.25">
      <c r="A2672" s="429"/>
      <c r="B2672" s="433"/>
      <c r="C2672" s="433"/>
      <c r="D2672" s="433"/>
      <c r="E2672" s="434"/>
      <c r="F2672" s="435"/>
    </row>
    <row r="2673" spans="1:6" ht="20.25">
      <c r="A2673" s="429"/>
      <c r="B2673" s="433"/>
      <c r="C2673" s="433"/>
      <c r="D2673" s="433"/>
      <c r="E2673" s="434"/>
      <c r="F2673" s="435"/>
    </row>
    <row r="2674" spans="1:6" ht="20.25">
      <c r="A2674" s="429"/>
      <c r="B2674" s="433"/>
      <c r="C2674" s="433"/>
      <c r="D2674" s="433"/>
      <c r="E2674" s="434"/>
      <c r="F2674" s="435"/>
    </row>
    <row r="2675" spans="1:6" ht="20.25">
      <c r="A2675" s="429"/>
      <c r="B2675" s="433"/>
      <c r="C2675" s="433"/>
      <c r="D2675" s="433"/>
      <c r="E2675" s="434"/>
      <c r="F2675" s="435"/>
    </row>
    <row r="2676" spans="1:6" ht="20.25">
      <c r="A2676" s="429"/>
      <c r="B2676" s="433"/>
      <c r="C2676" s="433"/>
      <c r="D2676" s="433"/>
      <c r="E2676" s="434"/>
      <c r="F2676" s="435"/>
    </row>
    <row r="2677" spans="1:6" ht="20.25">
      <c r="A2677" s="429"/>
      <c r="B2677" s="433"/>
      <c r="C2677" s="433"/>
      <c r="D2677" s="433"/>
      <c r="E2677" s="434"/>
      <c r="F2677" s="435"/>
    </row>
    <row r="2678" spans="1:6" ht="20.25">
      <c r="A2678" s="429"/>
      <c r="B2678" s="433"/>
      <c r="C2678" s="433"/>
      <c r="D2678" s="433"/>
      <c r="E2678" s="434"/>
      <c r="F2678" s="435"/>
    </row>
    <row r="2679" spans="1:6" ht="20.25">
      <c r="A2679" s="429"/>
      <c r="B2679" s="433"/>
      <c r="C2679" s="433"/>
      <c r="D2679" s="433"/>
      <c r="E2679" s="434"/>
      <c r="F2679" s="435"/>
    </row>
    <row r="2680" spans="1:6" ht="20.25">
      <c r="A2680" s="429"/>
      <c r="B2680" s="433"/>
      <c r="C2680" s="433"/>
      <c r="D2680" s="433"/>
      <c r="E2680" s="434"/>
      <c r="F2680" s="435"/>
    </row>
    <row r="2681" spans="1:6" ht="20.25">
      <c r="A2681" s="429"/>
      <c r="B2681" s="433"/>
      <c r="C2681" s="433"/>
      <c r="D2681" s="433"/>
      <c r="E2681" s="434"/>
      <c r="F2681" s="435"/>
    </row>
    <row r="2682" spans="1:6" ht="20.25">
      <c r="A2682" s="429"/>
      <c r="B2682" s="433"/>
      <c r="C2682" s="433"/>
      <c r="D2682" s="433"/>
      <c r="E2682" s="434"/>
      <c r="F2682" s="435"/>
    </row>
    <row r="2683" spans="1:6" ht="20.25">
      <c r="A2683" s="429"/>
      <c r="B2683" s="433"/>
      <c r="C2683" s="433"/>
      <c r="D2683" s="433"/>
      <c r="E2683" s="434"/>
      <c r="F2683" s="435"/>
    </row>
    <row r="2684" spans="1:6" ht="20.25">
      <c r="A2684" s="429"/>
      <c r="B2684" s="433"/>
      <c r="C2684" s="433"/>
      <c r="D2684" s="433"/>
      <c r="E2684" s="434"/>
      <c r="F2684" s="435"/>
    </row>
    <row r="2685" spans="1:6" ht="20.25">
      <c r="A2685" s="429"/>
      <c r="B2685" s="433"/>
      <c r="C2685" s="433"/>
      <c r="D2685" s="433"/>
      <c r="E2685" s="434"/>
      <c r="F2685" s="435"/>
    </row>
    <row r="2686" spans="1:6" ht="20.25">
      <c r="A2686" s="429"/>
      <c r="B2686" s="433"/>
      <c r="C2686" s="433"/>
      <c r="D2686" s="433"/>
      <c r="E2686" s="434"/>
      <c r="F2686" s="435"/>
    </row>
    <row r="2687" spans="1:6" ht="20.25">
      <c r="A2687" s="429"/>
      <c r="B2687" s="433"/>
      <c r="C2687" s="433"/>
      <c r="D2687" s="433"/>
      <c r="E2687" s="434"/>
      <c r="F2687" s="435"/>
    </row>
    <row r="2688" spans="1:6" ht="20.25">
      <c r="A2688" s="429"/>
      <c r="B2688" s="433"/>
      <c r="C2688" s="433"/>
      <c r="D2688" s="433"/>
      <c r="E2688" s="434"/>
      <c r="F2688" s="435"/>
    </row>
    <row r="2689" spans="1:6" ht="20.25">
      <c r="A2689" s="429"/>
      <c r="B2689" s="433"/>
      <c r="C2689" s="433"/>
      <c r="D2689" s="433"/>
      <c r="E2689" s="434"/>
      <c r="F2689" s="435"/>
    </row>
    <row r="2690" spans="1:6" ht="20.25">
      <c r="A2690" s="429"/>
      <c r="B2690" s="433"/>
      <c r="C2690" s="433"/>
      <c r="D2690" s="433"/>
      <c r="E2690" s="434"/>
      <c r="F2690" s="435"/>
    </row>
    <row r="2691" spans="1:6" ht="20.25">
      <c r="A2691" s="429"/>
      <c r="B2691" s="433"/>
      <c r="C2691" s="433"/>
      <c r="D2691" s="433"/>
      <c r="E2691" s="434"/>
      <c r="F2691" s="435"/>
    </row>
    <row r="2692" spans="1:6" ht="20.25">
      <c r="A2692" s="429"/>
      <c r="B2692" s="433"/>
      <c r="C2692" s="433"/>
      <c r="D2692" s="433"/>
      <c r="E2692" s="434"/>
      <c r="F2692" s="435"/>
    </row>
    <row r="2693" spans="1:6" ht="20.25">
      <c r="A2693" s="429"/>
      <c r="B2693" s="433"/>
      <c r="C2693" s="433"/>
      <c r="D2693" s="433"/>
      <c r="E2693" s="434"/>
      <c r="F2693" s="435"/>
    </row>
    <row r="2694" spans="1:6" ht="20.25">
      <c r="A2694" s="429"/>
      <c r="B2694" s="433"/>
      <c r="C2694" s="433"/>
      <c r="D2694" s="433"/>
      <c r="E2694" s="434"/>
      <c r="F2694" s="435"/>
    </row>
    <row r="2695" spans="1:6" ht="20.25">
      <c r="A2695" s="429"/>
      <c r="B2695" s="433"/>
      <c r="C2695" s="433"/>
      <c r="D2695" s="433"/>
      <c r="E2695" s="434"/>
      <c r="F2695" s="435"/>
    </row>
    <row r="2696" spans="1:6" ht="20.25">
      <c r="A2696" s="429"/>
      <c r="B2696" s="433"/>
      <c r="C2696" s="433"/>
      <c r="D2696" s="433"/>
      <c r="E2696" s="434"/>
      <c r="F2696" s="435"/>
    </row>
    <row r="2697" spans="1:6" ht="20.25">
      <c r="A2697" s="429"/>
      <c r="B2697" s="433"/>
      <c r="C2697" s="433"/>
      <c r="D2697" s="433"/>
      <c r="E2697" s="434"/>
      <c r="F2697" s="435"/>
    </row>
    <row r="2698" spans="1:6" ht="20.25">
      <c r="A2698" s="429"/>
      <c r="B2698" s="433"/>
      <c r="C2698" s="433"/>
      <c r="D2698" s="433"/>
      <c r="E2698" s="434"/>
      <c r="F2698" s="435"/>
    </row>
    <row r="2699" spans="1:6" ht="20.25">
      <c r="A2699" s="429"/>
      <c r="B2699" s="433"/>
      <c r="C2699" s="433"/>
      <c r="D2699" s="433"/>
      <c r="E2699" s="434"/>
      <c r="F2699" s="435"/>
    </row>
    <row r="2700" spans="1:6" ht="20.25">
      <c r="A2700" s="429"/>
      <c r="B2700" s="433"/>
      <c r="C2700" s="433"/>
      <c r="D2700" s="433"/>
      <c r="E2700" s="434"/>
      <c r="F2700" s="435"/>
    </row>
    <row r="2701" spans="1:6" ht="20.25">
      <c r="A2701" s="429"/>
      <c r="B2701" s="433"/>
      <c r="C2701" s="433"/>
      <c r="D2701" s="433"/>
      <c r="E2701" s="434"/>
      <c r="F2701" s="435"/>
    </row>
    <row r="2702" spans="1:6" ht="20.25">
      <c r="A2702" s="429"/>
      <c r="B2702" s="433"/>
      <c r="C2702" s="433"/>
      <c r="D2702" s="433"/>
      <c r="E2702" s="434"/>
      <c r="F2702" s="435"/>
    </row>
    <row r="2703" spans="1:6" ht="20.25">
      <c r="A2703" s="429"/>
      <c r="B2703" s="433"/>
      <c r="C2703" s="433"/>
      <c r="D2703" s="433"/>
      <c r="E2703" s="434"/>
      <c r="F2703" s="435"/>
    </row>
    <row r="2704" spans="1:6" ht="20.25">
      <c r="A2704" s="429"/>
      <c r="B2704" s="433"/>
      <c r="C2704" s="433"/>
      <c r="D2704" s="433"/>
      <c r="E2704" s="434"/>
      <c r="F2704" s="435"/>
    </row>
    <row r="2705" spans="1:6" ht="20.25">
      <c r="A2705" s="429"/>
      <c r="B2705" s="433"/>
      <c r="C2705" s="433"/>
      <c r="D2705" s="433"/>
      <c r="E2705" s="434"/>
      <c r="F2705" s="435"/>
    </row>
    <row r="2706" spans="1:6" ht="20.25">
      <c r="A2706" s="429"/>
      <c r="B2706" s="433"/>
      <c r="C2706" s="433"/>
      <c r="D2706" s="433"/>
      <c r="E2706" s="434"/>
      <c r="F2706" s="435"/>
    </row>
    <row r="2707" spans="1:6" ht="20.25">
      <c r="A2707" s="429"/>
      <c r="B2707" s="433"/>
      <c r="C2707" s="433"/>
      <c r="D2707" s="433"/>
      <c r="E2707" s="434"/>
      <c r="F2707" s="435"/>
    </row>
    <row r="2708" spans="1:6" ht="20.25">
      <c r="A2708" s="429"/>
      <c r="B2708" s="433"/>
      <c r="C2708" s="433"/>
      <c r="D2708" s="433"/>
      <c r="E2708" s="434"/>
      <c r="F2708" s="435"/>
    </row>
    <row r="2709" spans="1:6" ht="20.25">
      <c r="A2709" s="429"/>
      <c r="B2709" s="433"/>
      <c r="C2709" s="433"/>
      <c r="D2709" s="433"/>
      <c r="E2709" s="434"/>
      <c r="F2709" s="435"/>
    </row>
    <row r="2710" spans="1:6" ht="20.25">
      <c r="A2710" s="429"/>
      <c r="B2710" s="433"/>
      <c r="C2710" s="433"/>
      <c r="D2710" s="433"/>
      <c r="E2710" s="434"/>
      <c r="F2710" s="435"/>
    </row>
    <row r="2711" spans="1:6" ht="20.25">
      <c r="A2711" s="429"/>
      <c r="B2711" s="433"/>
      <c r="C2711" s="433"/>
      <c r="D2711" s="433"/>
      <c r="E2711" s="434"/>
      <c r="F2711" s="435"/>
    </row>
    <row r="2712" spans="1:6" ht="20.25">
      <c r="A2712" s="429"/>
      <c r="B2712" s="433"/>
      <c r="C2712" s="433"/>
      <c r="D2712" s="433"/>
      <c r="E2712" s="434"/>
      <c r="F2712" s="435"/>
    </row>
    <row r="2713" spans="1:6" ht="20.25">
      <c r="A2713" s="429"/>
      <c r="B2713" s="433"/>
      <c r="C2713" s="433"/>
      <c r="D2713" s="433"/>
      <c r="E2713" s="434"/>
      <c r="F2713" s="435"/>
    </row>
    <row r="2714" spans="1:6" ht="20.25">
      <c r="A2714" s="429"/>
      <c r="B2714" s="433"/>
      <c r="C2714" s="433"/>
      <c r="D2714" s="433"/>
      <c r="E2714" s="434"/>
      <c r="F2714" s="435"/>
    </row>
    <row r="2715" spans="1:6" ht="20.25">
      <c r="A2715" s="429"/>
      <c r="B2715" s="433"/>
      <c r="C2715" s="433"/>
      <c r="D2715" s="433"/>
      <c r="E2715" s="434"/>
      <c r="F2715" s="435"/>
    </row>
    <row r="2716" spans="1:6" ht="20.25">
      <c r="A2716" s="429"/>
      <c r="B2716" s="433"/>
      <c r="C2716" s="433"/>
      <c r="D2716" s="433"/>
      <c r="E2716" s="434"/>
      <c r="F2716" s="435"/>
    </row>
    <row r="2717" spans="1:6" ht="20.25">
      <c r="A2717" s="429"/>
      <c r="B2717" s="433"/>
      <c r="C2717" s="433"/>
      <c r="D2717" s="433"/>
      <c r="E2717" s="434"/>
      <c r="F2717" s="435"/>
    </row>
    <row r="2718" spans="1:6" ht="20.25">
      <c r="A2718" s="429"/>
      <c r="B2718" s="433"/>
      <c r="C2718" s="433"/>
      <c r="D2718" s="433"/>
      <c r="E2718" s="434"/>
      <c r="F2718" s="435"/>
    </row>
    <row r="2719" spans="1:6" ht="20.25">
      <c r="A2719" s="429"/>
      <c r="B2719" s="433"/>
      <c r="C2719" s="433"/>
      <c r="D2719" s="433"/>
      <c r="E2719" s="434"/>
      <c r="F2719" s="435"/>
    </row>
    <row r="2720" spans="1:6" ht="20.25">
      <c r="A2720" s="429"/>
      <c r="B2720" s="433"/>
      <c r="C2720" s="433"/>
      <c r="D2720" s="433"/>
      <c r="E2720" s="434"/>
      <c r="F2720" s="435"/>
    </row>
    <row r="2721" spans="1:6" ht="20.25">
      <c r="A2721" s="429"/>
      <c r="B2721" s="433"/>
      <c r="C2721" s="433"/>
      <c r="D2721" s="433"/>
      <c r="E2721" s="434"/>
      <c r="F2721" s="435"/>
    </row>
    <row r="2722" spans="1:6" ht="20.25">
      <c r="A2722" s="429"/>
      <c r="B2722" s="433"/>
      <c r="C2722" s="433"/>
      <c r="D2722" s="433"/>
      <c r="E2722" s="434"/>
      <c r="F2722" s="435"/>
    </row>
    <row r="2723" spans="1:6" ht="20.25">
      <c r="A2723" s="429"/>
      <c r="B2723" s="433"/>
      <c r="C2723" s="433"/>
      <c r="D2723" s="433"/>
      <c r="E2723" s="434"/>
      <c r="F2723" s="435"/>
    </row>
    <row r="2724" spans="1:6" ht="20.25">
      <c r="A2724" s="429"/>
      <c r="B2724" s="433"/>
      <c r="C2724" s="433"/>
      <c r="D2724" s="433"/>
      <c r="E2724" s="434"/>
      <c r="F2724" s="435"/>
    </row>
    <row r="2725" spans="1:6" ht="20.25">
      <c r="A2725" s="429"/>
      <c r="B2725" s="433"/>
      <c r="C2725" s="433"/>
      <c r="D2725" s="433"/>
      <c r="E2725" s="434"/>
      <c r="F2725" s="435"/>
    </row>
    <row r="2726" spans="1:6" ht="20.25">
      <c r="A2726" s="429"/>
      <c r="B2726" s="433"/>
      <c r="C2726" s="433"/>
      <c r="D2726" s="433"/>
      <c r="E2726" s="434"/>
      <c r="F2726" s="435"/>
    </row>
    <row r="2727" spans="1:6" ht="20.25">
      <c r="A2727" s="429"/>
      <c r="B2727" s="433"/>
      <c r="C2727" s="433"/>
      <c r="D2727" s="433"/>
      <c r="E2727" s="434"/>
      <c r="F2727" s="435"/>
    </row>
    <row r="2728" spans="1:6" ht="20.25">
      <c r="A2728" s="429"/>
      <c r="B2728" s="433"/>
      <c r="C2728" s="433"/>
      <c r="D2728" s="433"/>
      <c r="E2728" s="434"/>
      <c r="F2728" s="435"/>
    </row>
    <row r="2729" spans="1:6" ht="20.25">
      <c r="A2729" s="429"/>
      <c r="B2729" s="433"/>
      <c r="C2729" s="433"/>
      <c r="D2729" s="433"/>
      <c r="E2729" s="434"/>
      <c r="F2729" s="435"/>
    </row>
    <row r="2730" spans="1:6" ht="20.25">
      <c r="A2730" s="429"/>
      <c r="B2730" s="433"/>
      <c r="C2730" s="433"/>
      <c r="D2730" s="433"/>
      <c r="E2730" s="434"/>
      <c r="F2730" s="435"/>
    </row>
    <row r="2731" spans="1:6" ht="20.25">
      <c r="A2731" s="429"/>
      <c r="B2731" s="433"/>
      <c r="C2731" s="433"/>
      <c r="D2731" s="433"/>
      <c r="E2731" s="434"/>
      <c r="F2731" s="435"/>
    </row>
    <row r="2732" spans="1:6" ht="20.25">
      <c r="A2732" s="429"/>
      <c r="B2732" s="433"/>
      <c r="C2732" s="433"/>
      <c r="D2732" s="433"/>
      <c r="E2732" s="434"/>
      <c r="F2732" s="435"/>
    </row>
    <row r="2733" spans="1:6" ht="20.25">
      <c r="A2733" s="429"/>
      <c r="B2733" s="433"/>
      <c r="C2733" s="433"/>
      <c r="D2733" s="433"/>
      <c r="E2733" s="434"/>
      <c r="F2733" s="435"/>
    </row>
    <row r="2734" spans="1:6" ht="20.25">
      <c r="A2734" s="429"/>
      <c r="B2734" s="433"/>
      <c r="C2734" s="433"/>
      <c r="D2734" s="433"/>
      <c r="E2734" s="434"/>
      <c r="F2734" s="435"/>
    </row>
    <row r="2735" spans="1:6" ht="20.25">
      <c r="A2735" s="429"/>
      <c r="B2735" s="433"/>
      <c r="C2735" s="433"/>
      <c r="D2735" s="433"/>
      <c r="E2735" s="434"/>
      <c r="F2735" s="435"/>
    </row>
    <row r="2736" spans="1:6" ht="20.25">
      <c r="A2736" s="429"/>
      <c r="B2736" s="433"/>
      <c r="C2736" s="433"/>
      <c r="D2736" s="433"/>
      <c r="E2736" s="434"/>
      <c r="F2736" s="435"/>
    </row>
    <row r="2737" spans="1:6" ht="20.25">
      <c r="A2737" s="429"/>
      <c r="B2737" s="433"/>
      <c r="C2737" s="433"/>
      <c r="D2737" s="433"/>
      <c r="E2737" s="434"/>
      <c r="F2737" s="435"/>
    </row>
    <row r="2738" spans="1:6" ht="20.25">
      <c r="A2738" s="429"/>
      <c r="B2738" s="433"/>
      <c r="C2738" s="433"/>
      <c r="D2738" s="433"/>
      <c r="E2738" s="434"/>
      <c r="F2738" s="435"/>
    </row>
    <row r="2739" spans="1:6" ht="20.25">
      <c r="A2739" s="429"/>
      <c r="B2739" s="433"/>
      <c r="C2739" s="433"/>
      <c r="D2739" s="433"/>
      <c r="E2739" s="434"/>
      <c r="F2739" s="435"/>
    </row>
    <row r="2740" spans="1:6" ht="20.25">
      <c r="A2740" s="429"/>
      <c r="B2740" s="433"/>
      <c r="C2740" s="433"/>
      <c r="D2740" s="433"/>
      <c r="E2740" s="434"/>
      <c r="F2740" s="435"/>
    </row>
    <row r="2741" spans="1:6" ht="20.25">
      <c r="A2741" s="429"/>
      <c r="B2741" s="433"/>
      <c r="C2741" s="433"/>
      <c r="D2741" s="433"/>
      <c r="E2741" s="434"/>
      <c r="F2741" s="435"/>
    </row>
    <row r="2742" spans="1:6" ht="20.25">
      <c r="A2742" s="429"/>
      <c r="B2742" s="433"/>
      <c r="C2742" s="433"/>
      <c r="D2742" s="433"/>
      <c r="E2742" s="434"/>
      <c r="F2742" s="435"/>
    </row>
    <row r="2743" spans="1:6" ht="20.25">
      <c r="A2743" s="429"/>
      <c r="B2743" s="433"/>
      <c r="C2743" s="433"/>
      <c r="D2743" s="433"/>
      <c r="E2743" s="434"/>
      <c r="F2743" s="435"/>
    </row>
    <row r="2744" spans="1:6" ht="20.25">
      <c r="A2744" s="429"/>
      <c r="B2744" s="433"/>
      <c r="C2744" s="433"/>
      <c r="D2744" s="433"/>
      <c r="E2744" s="434"/>
      <c r="F2744" s="435"/>
    </row>
    <row r="2745" spans="1:6" ht="20.25">
      <c r="A2745" s="429"/>
      <c r="B2745" s="433"/>
      <c r="C2745" s="433"/>
      <c r="D2745" s="433"/>
      <c r="E2745" s="434"/>
      <c r="F2745" s="435"/>
    </row>
    <row r="2746" spans="1:6" ht="20.25">
      <c r="A2746" s="429"/>
      <c r="B2746" s="433"/>
      <c r="C2746" s="433"/>
      <c r="D2746" s="433"/>
      <c r="E2746" s="434"/>
      <c r="F2746" s="435"/>
    </row>
    <row r="2747" spans="1:6" ht="20.25">
      <c r="A2747" s="429"/>
      <c r="B2747" s="433"/>
      <c r="C2747" s="433"/>
      <c r="D2747" s="433"/>
      <c r="E2747" s="434"/>
      <c r="F2747" s="435"/>
    </row>
    <row r="2748" spans="1:6" ht="20.25">
      <c r="A2748" s="429"/>
      <c r="B2748" s="433"/>
      <c r="C2748" s="433"/>
      <c r="D2748" s="433"/>
      <c r="E2748" s="434"/>
      <c r="F2748" s="435"/>
    </row>
    <row r="2749" spans="1:6" ht="20.25">
      <c r="A2749" s="429"/>
      <c r="B2749" s="433"/>
      <c r="C2749" s="433"/>
      <c r="D2749" s="433"/>
      <c r="E2749" s="434"/>
      <c r="F2749" s="435"/>
    </row>
    <row r="2750" spans="1:6" ht="20.25">
      <c r="A2750" s="429"/>
      <c r="B2750" s="433"/>
      <c r="C2750" s="433"/>
      <c r="D2750" s="433"/>
      <c r="E2750" s="434"/>
      <c r="F2750" s="435"/>
    </row>
    <row r="2751" spans="1:6" ht="20.25">
      <c r="A2751" s="429"/>
      <c r="B2751" s="433"/>
      <c r="C2751" s="433"/>
      <c r="D2751" s="433"/>
      <c r="E2751" s="434"/>
      <c r="F2751" s="435"/>
    </row>
    <row r="2752" spans="1:6" ht="20.25">
      <c r="A2752" s="429"/>
      <c r="B2752" s="433"/>
      <c r="C2752" s="433"/>
      <c r="D2752" s="433"/>
      <c r="E2752" s="434"/>
      <c r="F2752" s="435"/>
    </row>
    <row r="2753" spans="1:6" ht="20.25">
      <c r="A2753" s="429"/>
      <c r="B2753" s="433"/>
      <c r="C2753" s="433"/>
      <c r="D2753" s="433"/>
      <c r="E2753" s="434"/>
      <c r="F2753" s="435"/>
    </row>
    <row r="2754" spans="1:6" ht="20.25">
      <c r="A2754" s="429"/>
      <c r="B2754" s="433"/>
      <c r="C2754" s="433"/>
      <c r="D2754" s="433"/>
      <c r="E2754" s="434"/>
      <c r="F2754" s="435"/>
    </row>
    <row r="2755" spans="1:6" ht="20.25">
      <c r="A2755" s="429"/>
      <c r="B2755" s="433"/>
      <c r="C2755" s="433"/>
      <c r="D2755" s="433"/>
      <c r="E2755" s="434"/>
      <c r="F2755" s="435"/>
    </row>
    <row r="2756" spans="1:6" ht="20.25">
      <c r="A2756" s="429"/>
      <c r="B2756" s="433"/>
      <c r="C2756" s="433"/>
      <c r="D2756" s="433"/>
      <c r="E2756" s="434"/>
      <c r="F2756" s="435"/>
    </row>
    <row r="2757" spans="1:6" ht="20.25">
      <c r="A2757" s="429"/>
      <c r="B2757" s="433"/>
      <c r="C2757" s="433"/>
      <c r="D2757" s="433"/>
      <c r="E2757" s="434"/>
      <c r="F2757" s="435"/>
    </row>
    <row r="2758" spans="1:6" ht="20.25">
      <c r="A2758" s="429"/>
      <c r="B2758" s="433"/>
      <c r="C2758" s="433"/>
      <c r="D2758" s="433"/>
      <c r="E2758" s="434"/>
      <c r="F2758" s="435"/>
    </row>
    <row r="2759" spans="1:6" ht="20.25">
      <c r="A2759" s="429"/>
      <c r="B2759" s="433"/>
      <c r="C2759" s="433"/>
      <c r="D2759" s="433"/>
      <c r="E2759" s="434"/>
      <c r="F2759" s="435"/>
    </row>
    <row r="2760" spans="1:6" ht="20.25">
      <c r="A2760" s="429"/>
      <c r="B2760" s="433"/>
      <c r="C2760" s="433"/>
      <c r="D2760" s="433"/>
      <c r="E2760" s="434"/>
      <c r="F2760" s="435"/>
    </row>
    <row r="2761" spans="1:6" ht="20.25">
      <c r="A2761" s="429"/>
      <c r="B2761" s="433"/>
      <c r="C2761" s="433"/>
      <c r="D2761" s="433"/>
      <c r="E2761" s="434"/>
      <c r="F2761" s="435"/>
    </row>
    <row r="2762" spans="1:6" ht="20.25">
      <c r="A2762" s="429"/>
      <c r="B2762" s="433"/>
      <c r="C2762" s="433"/>
      <c r="D2762" s="433"/>
      <c r="E2762" s="434"/>
      <c r="F2762" s="435"/>
    </row>
    <row r="2763" spans="1:6" ht="20.25">
      <c r="A2763" s="429"/>
      <c r="B2763" s="433"/>
      <c r="C2763" s="433"/>
      <c r="D2763" s="433"/>
      <c r="E2763" s="434"/>
      <c r="F2763" s="435"/>
    </row>
    <row r="2764" spans="1:6" ht="20.25">
      <c r="A2764" s="429"/>
      <c r="B2764" s="433"/>
      <c r="C2764" s="433"/>
      <c r="D2764" s="433"/>
      <c r="E2764" s="434"/>
      <c r="F2764" s="435"/>
    </row>
    <row r="2765" spans="1:6" ht="20.25">
      <c r="A2765" s="429"/>
      <c r="B2765" s="433"/>
      <c r="C2765" s="433"/>
      <c r="D2765" s="433"/>
      <c r="E2765" s="434"/>
      <c r="F2765" s="435"/>
    </row>
    <row r="2766" spans="1:6" ht="20.25">
      <c r="A2766" s="429"/>
      <c r="B2766" s="433"/>
      <c r="C2766" s="433"/>
      <c r="D2766" s="433"/>
      <c r="E2766" s="434"/>
      <c r="F2766" s="435"/>
    </row>
    <row r="2767" spans="1:6" ht="20.25">
      <c r="A2767" s="429"/>
      <c r="B2767" s="433"/>
      <c r="C2767" s="433"/>
      <c r="D2767" s="433"/>
      <c r="E2767" s="434"/>
      <c r="F2767" s="435"/>
    </row>
    <row r="2768" spans="1:6" ht="20.25">
      <c r="A2768" s="429"/>
      <c r="B2768" s="433"/>
      <c r="C2768" s="433"/>
      <c r="D2768" s="433"/>
      <c r="E2768" s="434"/>
      <c r="F2768" s="435"/>
    </row>
    <row r="2769" spans="1:6" ht="20.25">
      <c r="A2769" s="429"/>
      <c r="B2769" s="433"/>
      <c r="C2769" s="433"/>
      <c r="D2769" s="433"/>
      <c r="E2769" s="434"/>
      <c r="F2769" s="435"/>
    </row>
    <row r="2770" spans="1:6" ht="20.25">
      <c r="A2770" s="429"/>
      <c r="B2770" s="433"/>
      <c r="C2770" s="433"/>
      <c r="D2770" s="433"/>
      <c r="E2770" s="434"/>
      <c r="F2770" s="435"/>
    </row>
    <row r="2771" spans="1:6" ht="20.25">
      <c r="A2771" s="429"/>
      <c r="B2771" s="433"/>
      <c r="C2771" s="433"/>
      <c r="D2771" s="433"/>
      <c r="E2771" s="434"/>
      <c r="F2771" s="435"/>
    </row>
    <row r="2772" spans="1:6" ht="20.25">
      <c r="A2772" s="429"/>
      <c r="B2772" s="433"/>
      <c r="C2772" s="433"/>
      <c r="D2772" s="433"/>
      <c r="E2772" s="434"/>
      <c r="F2772" s="435"/>
    </row>
    <row r="2773" spans="1:6" ht="20.25">
      <c r="A2773" s="429"/>
      <c r="B2773" s="433"/>
      <c r="C2773" s="433"/>
      <c r="D2773" s="433"/>
      <c r="E2773" s="434"/>
      <c r="F2773" s="435"/>
    </row>
    <row r="2774" spans="1:6" ht="20.25">
      <c r="A2774" s="429"/>
      <c r="B2774" s="433"/>
      <c r="C2774" s="433"/>
      <c r="D2774" s="433"/>
      <c r="E2774" s="434"/>
      <c r="F2774" s="435"/>
    </row>
    <row r="2775" spans="1:6" ht="20.25">
      <c r="A2775" s="429"/>
      <c r="B2775" s="433"/>
      <c r="C2775" s="433"/>
      <c r="D2775" s="433"/>
      <c r="E2775" s="434"/>
      <c r="F2775" s="435"/>
    </row>
    <row r="2776" spans="1:6" ht="20.25">
      <c r="A2776" s="429"/>
      <c r="B2776" s="433"/>
      <c r="C2776" s="433"/>
      <c r="D2776" s="433"/>
      <c r="E2776" s="434"/>
      <c r="F2776" s="435"/>
    </row>
    <row r="2777" spans="1:6" ht="20.25">
      <c r="A2777" s="429"/>
      <c r="B2777" s="433"/>
      <c r="C2777" s="433"/>
      <c r="D2777" s="433"/>
      <c r="E2777" s="434"/>
      <c r="F2777" s="435"/>
    </row>
    <row r="2778" spans="1:6" ht="20.25">
      <c r="A2778" s="429"/>
      <c r="B2778" s="433"/>
      <c r="C2778" s="433"/>
      <c r="D2778" s="433"/>
      <c r="E2778" s="434"/>
      <c r="F2778" s="435"/>
    </row>
    <row r="2779" spans="1:6" ht="20.25">
      <c r="A2779" s="429"/>
      <c r="B2779" s="433"/>
      <c r="C2779" s="433"/>
      <c r="D2779" s="433"/>
      <c r="E2779" s="434"/>
      <c r="F2779" s="435"/>
    </row>
    <row r="2780" spans="1:6" ht="20.25">
      <c r="A2780" s="429"/>
      <c r="B2780" s="433"/>
      <c r="C2780" s="433"/>
      <c r="D2780" s="433"/>
      <c r="E2780" s="434"/>
      <c r="F2780" s="435"/>
    </row>
    <row r="2781" spans="1:6" ht="20.25">
      <c r="A2781" s="429"/>
      <c r="B2781" s="433"/>
      <c r="C2781" s="433"/>
      <c r="D2781" s="433"/>
      <c r="E2781" s="434"/>
      <c r="F2781" s="435"/>
    </row>
    <row r="2782" spans="1:6" ht="20.25">
      <c r="A2782" s="429"/>
      <c r="B2782" s="433"/>
      <c r="C2782" s="433"/>
      <c r="D2782" s="433"/>
      <c r="E2782" s="434"/>
      <c r="F2782" s="435"/>
    </row>
    <row r="2783" spans="1:6" ht="20.25">
      <c r="A2783" s="429"/>
      <c r="B2783" s="433"/>
      <c r="C2783" s="433"/>
      <c r="D2783" s="433"/>
      <c r="E2783" s="434"/>
      <c r="F2783" s="435"/>
    </row>
    <row r="2784" spans="1:6" ht="20.25">
      <c r="A2784" s="429"/>
      <c r="B2784" s="433"/>
      <c r="C2784" s="433"/>
      <c r="D2784" s="433"/>
      <c r="E2784" s="434"/>
      <c r="F2784" s="435"/>
    </row>
    <row r="2785" spans="1:6" ht="20.25">
      <c r="A2785" s="429"/>
      <c r="B2785" s="433"/>
      <c r="C2785" s="433"/>
      <c r="D2785" s="433"/>
      <c r="E2785" s="434"/>
      <c r="F2785" s="435"/>
    </row>
    <row r="2786" spans="1:6" ht="20.25">
      <c r="A2786" s="429"/>
      <c r="B2786" s="433"/>
      <c r="C2786" s="433"/>
      <c r="D2786" s="433"/>
      <c r="E2786" s="434"/>
      <c r="F2786" s="435"/>
    </row>
    <row r="2787" spans="1:6" ht="20.25">
      <c r="A2787" s="429"/>
      <c r="B2787" s="433"/>
      <c r="C2787" s="433"/>
      <c r="D2787" s="433"/>
      <c r="E2787" s="434"/>
      <c r="F2787" s="435"/>
    </row>
    <row r="2788" spans="1:6" ht="20.25">
      <c r="A2788" s="429"/>
      <c r="B2788" s="433"/>
      <c r="C2788" s="433"/>
      <c r="D2788" s="433"/>
      <c r="E2788" s="434"/>
      <c r="F2788" s="435"/>
    </row>
    <row r="2789" spans="1:6" ht="20.25">
      <c r="A2789" s="429"/>
      <c r="B2789" s="433"/>
      <c r="C2789" s="433"/>
      <c r="D2789" s="433"/>
      <c r="E2789" s="434"/>
      <c r="F2789" s="435"/>
    </row>
    <row r="2790" spans="1:6" ht="20.25">
      <c r="A2790" s="429"/>
      <c r="B2790" s="433"/>
      <c r="C2790" s="433"/>
      <c r="D2790" s="433"/>
      <c r="E2790" s="434"/>
      <c r="F2790" s="435"/>
    </row>
    <row r="2791" spans="1:6" ht="20.25">
      <c r="A2791" s="429"/>
      <c r="B2791" s="433"/>
      <c r="C2791" s="433"/>
      <c r="D2791" s="433"/>
      <c r="E2791" s="434"/>
      <c r="F2791" s="435"/>
    </row>
    <row r="2792" spans="1:6" ht="20.25">
      <c r="A2792" s="429"/>
      <c r="B2792" s="433"/>
      <c r="C2792" s="433"/>
      <c r="D2792" s="433"/>
      <c r="E2792" s="434"/>
      <c r="F2792" s="435"/>
    </row>
    <row r="2793" spans="1:6" ht="20.25">
      <c r="A2793" s="429"/>
      <c r="B2793" s="433"/>
      <c r="C2793" s="433"/>
      <c r="D2793" s="433"/>
      <c r="E2793" s="434"/>
      <c r="F2793" s="435"/>
    </row>
    <row r="2794" spans="1:6" ht="20.25">
      <c r="A2794" s="429"/>
      <c r="B2794" s="433"/>
      <c r="C2794" s="433"/>
      <c r="D2794" s="433"/>
      <c r="E2794" s="434"/>
      <c r="F2794" s="435"/>
    </row>
    <row r="2795" spans="1:6" ht="20.25">
      <c r="A2795" s="429"/>
      <c r="B2795" s="433"/>
      <c r="C2795" s="433"/>
      <c r="D2795" s="433"/>
      <c r="E2795" s="434"/>
      <c r="F2795" s="435"/>
    </row>
    <row r="2796" spans="1:6" ht="20.25">
      <c r="A2796" s="429"/>
      <c r="B2796" s="433"/>
      <c r="C2796" s="433"/>
      <c r="D2796" s="433"/>
      <c r="E2796" s="434"/>
      <c r="F2796" s="435"/>
    </row>
    <row r="2797" spans="1:6" ht="20.25">
      <c r="A2797" s="429"/>
      <c r="B2797" s="433"/>
      <c r="C2797" s="433"/>
      <c r="D2797" s="433"/>
      <c r="E2797" s="434"/>
      <c r="F2797" s="435"/>
    </row>
    <row r="2798" spans="1:6" ht="20.25">
      <c r="A2798" s="429"/>
      <c r="B2798" s="433"/>
      <c r="C2798" s="433"/>
      <c r="D2798" s="433"/>
      <c r="E2798" s="434"/>
      <c r="F2798" s="435"/>
    </row>
    <row r="2799" spans="1:6" ht="20.25">
      <c r="A2799" s="429"/>
      <c r="B2799" s="433"/>
      <c r="C2799" s="433"/>
      <c r="D2799" s="433"/>
      <c r="E2799" s="434"/>
      <c r="F2799" s="435"/>
    </row>
    <row r="2800" spans="1:6" ht="20.25">
      <c r="A2800" s="429"/>
      <c r="B2800" s="433"/>
      <c r="C2800" s="433"/>
      <c r="D2800" s="433"/>
      <c r="E2800" s="434"/>
      <c r="F2800" s="435"/>
    </row>
    <row r="2801" spans="1:6" ht="20.25">
      <c r="A2801" s="429"/>
      <c r="B2801" s="433"/>
      <c r="C2801" s="433"/>
      <c r="D2801" s="433"/>
      <c r="E2801" s="434"/>
      <c r="F2801" s="435"/>
    </row>
    <row r="2802" spans="1:6" ht="20.25">
      <c r="A2802" s="429"/>
      <c r="B2802" s="433"/>
      <c r="C2802" s="433"/>
      <c r="D2802" s="433"/>
      <c r="E2802" s="434"/>
      <c r="F2802" s="435"/>
    </row>
    <row r="2803" spans="1:6" ht="20.25">
      <c r="A2803" s="429"/>
      <c r="B2803" s="433"/>
      <c r="C2803" s="433"/>
      <c r="D2803" s="433"/>
      <c r="E2803" s="434"/>
      <c r="F2803" s="435"/>
    </row>
    <row r="2804" spans="1:6" ht="20.25">
      <c r="A2804" s="429"/>
      <c r="B2804" s="433"/>
      <c r="C2804" s="433"/>
      <c r="D2804" s="433"/>
      <c r="E2804" s="434"/>
      <c r="F2804" s="435"/>
    </row>
    <row r="2805" spans="1:6" ht="20.25">
      <c r="A2805" s="429"/>
      <c r="B2805" s="433"/>
      <c r="C2805" s="433"/>
      <c r="D2805" s="433"/>
      <c r="E2805" s="434"/>
      <c r="F2805" s="435"/>
    </row>
    <row r="2806" spans="1:6" ht="20.25">
      <c r="A2806" s="429"/>
      <c r="B2806" s="433"/>
      <c r="C2806" s="433"/>
      <c r="D2806" s="433"/>
      <c r="E2806" s="434"/>
      <c r="F2806" s="435"/>
    </row>
    <row r="2807" spans="1:6" ht="20.25">
      <c r="A2807" s="429"/>
      <c r="B2807" s="433"/>
      <c r="C2807" s="433"/>
      <c r="D2807" s="433"/>
      <c r="E2807" s="434"/>
      <c r="F2807" s="435"/>
    </row>
    <row r="2808" spans="1:6" ht="20.25">
      <c r="A2808" s="429"/>
      <c r="B2808" s="433"/>
      <c r="C2808" s="433"/>
      <c r="D2808" s="433"/>
      <c r="E2808" s="434"/>
      <c r="F2808" s="435"/>
    </row>
    <row r="2809" spans="1:6" ht="20.25">
      <c r="A2809" s="429"/>
      <c r="B2809" s="433"/>
      <c r="C2809" s="433"/>
      <c r="D2809" s="433"/>
      <c r="E2809" s="434"/>
      <c r="F2809" s="435"/>
    </row>
    <row r="2810" spans="1:6" ht="20.25">
      <c r="A2810" s="429"/>
      <c r="B2810" s="433"/>
      <c r="C2810" s="433"/>
      <c r="D2810" s="433"/>
      <c r="E2810" s="434"/>
      <c r="F2810" s="435"/>
    </row>
    <row r="2811" spans="1:6" ht="20.25">
      <c r="A2811" s="429"/>
      <c r="B2811" s="433"/>
      <c r="C2811" s="433"/>
      <c r="D2811" s="433"/>
      <c r="E2811" s="434"/>
      <c r="F2811" s="435"/>
    </row>
    <row r="2812" spans="1:6" ht="20.25">
      <c r="A2812" s="429"/>
      <c r="B2812" s="433"/>
      <c r="C2812" s="433"/>
      <c r="D2812" s="433"/>
      <c r="E2812" s="434"/>
      <c r="F2812" s="435"/>
    </row>
    <row r="2813" spans="1:6" ht="20.25">
      <c r="A2813" s="429"/>
      <c r="B2813" s="433"/>
      <c r="C2813" s="433"/>
      <c r="D2813" s="433"/>
      <c r="E2813" s="434"/>
      <c r="F2813" s="435"/>
    </row>
    <row r="2814" spans="1:6" ht="20.25">
      <c r="A2814" s="429"/>
      <c r="B2814" s="433"/>
      <c r="C2814" s="433"/>
      <c r="D2814" s="433"/>
      <c r="E2814" s="434"/>
      <c r="F2814" s="435"/>
    </row>
    <row r="2815" spans="1:6" ht="20.25">
      <c r="A2815" s="429"/>
      <c r="B2815" s="433"/>
      <c r="C2815" s="433"/>
      <c r="D2815" s="433"/>
      <c r="E2815" s="434"/>
      <c r="F2815" s="435"/>
    </row>
    <row r="2816" spans="1:6" ht="20.25">
      <c r="A2816" s="429"/>
      <c r="B2816" s="433"/>
      <c r="C2816" s="433"/>
      <c r="D2816" s="433"/>
      <c r="E2816" s="434"/>
      <c r="F2816" s="435"/>
    </row>
    <row r="2817" spans="1:6" ht="20.25">
      <c r="A2817" s="429"/>
      <c r="B2817" s="433"/>
      <c r="C2817" s="433"/>
      <c r="D2817" s="433"/>
      <c r="E2817" s="434"/>
      <c r="F2817" s="435"/>
    </row>
    <row r="2818" spans="1:6" ht="20.25">
      <c r="A2818" s="429"/>
      <c r="B2818" s="433"/>
      <c r="C2818" s="433"/>
      <c r="D2818" s="433"/>
      <c r="E2818" s="434"/>
      <c r="F2818" s="435"/>
    </row>
    <row r="2819" spans="1:6" ht="20.25">
      <c r="A2819" s="429"/>
      <c r="B2819" s="433"/>
      <c r="C2819" s="433"/>
      <c r="D2819" s="433"/>
      <c r="E2819" s="434"/>
      <c r="F2819" s="435"/>
    </row>
    <row r="2820" spans="1:6" ht="20.25">
      <c r="A2820" s="429"/>
      <c r="B2820" s="433"/>
      <c r="C2820" s="433"/>
      <c r="D2820" s="433"/>
      <c r="E2820" s="434"/>
      <c r="F2820" s="435"/>
    </row>
    <row r="2821" spans="1:6" ht="20.25">
      <c r="A2821" s="429"/>
      <c r="B2821" s="433"/>
      <c r="C2821" s="433"/>
      <c r="D2821" s="433"/>
      <c r="E2821" s="434"/>
      <c r="F2821" s="435"/>
    </row>
    <row r="2822" spans="1:6" ht="20.25">
      <c r="A2822" s="429"/>
      <c r="B2822" s="433"/>
      <c r="C2822" s="433"/>
      <c r="D2822" s="433"/>
      <c r="E2822" s="434"/>
      <c r="F2822" s="435"/>
    </row>
    <row r="2823" spans="1:6" ht="20.25">
      <c r="A2823" s="429"/>
      <c r="B2823" s="433"/>
      <c r="C2823" s="433"/>
      <c r="D2823" s="433"/>
      <c r="E2823" s="434"/>
      <c r="F2823" s="435"/>
    </row>
    <row r="2824" spans="1:6" ht="20.25">
      <c r="A2824" s="429"/>
      <c r="B2824" s="433"/>
      <c r="C2824" s="433"/>
      <c r="D2824" s="433"/>
      <c r="E2824" s="434"/>
      <c r="F2824" s="435"/>
    </row>
    <row r="2825" spans="1:6" ht="20.25">
      <c r="A2825" s="429"/>
      <c r="B2825" s="433"/>
      <c r="C2825" s="433"/>
      <c r="D2825" s="433"/>
      <c r="E2825" s="434"/>
      <c r="F2825" s="435"/>
    </row>
    <row r="2826" spans="1:6" ht="20.25">
      <c r="A2826" s="429"/>
      <c r="B2826" s="433"/>
      <c r="C2826" s="433"/>
      <c r="D2826" s="433"/>
      <c r="E2826" s="434"/>
      <c r="F2826" s="435"/>
    </row>
    <row r="2827" spans="1:6" ht="20.25">
      <c r="A2827" s="429"/>
      <c r="B2827" s="433"/>
      <c r="C2827" s="433"/>
      <c r="D2827" s="433"/>
      <c r="E2827" s="434"/>
      <c r="F2827" s="435"/>
    </row>
    <row r="2828" spans="1:6" ht="20.25">
      <c r="A2828" s="429"/>
      <c r="B2828" s="433"/>
      <c r="C2828" s="433"/>
      <c r="D2828" s="433"/>
      <c r="E2828" s="434"/>
      <c r="F2828" s="435"/>
    </row>
    <row r="2829" spans="1:6" ht="20.25">
      <c r="A2829" s="429"/>
      <c r="B2829" s="433"/>
      <c r="C2829" s="433"/>
      <c r="D2829" s="433"/>
      <c r="E2829" s="434"/>
      <c r="F2829" s="435"/>
    </row>
    <row r="2830" spans="1:6" ht="20.25">
      <c r="A2830" s="429"/>
      <c r="B2830" s="433"/>
      <c r="C2830" s="433"/>
      <c r="D2830" s="433"/>
      <c r="E2830" s="434"/>
      <c r="F2830" s="435"/>
    </row>
    <row r="2831" spans="1:6" ht="20.25">
      <c r="A2831" s="429"/>
      <c r="B2831" s="433"/>
      <c r="C2831" s="433"/>
      <c r="D2831" s="433"/>
      <c r="E2831" s="434"/>
      <c r="F2831" s="435"/>
    </row>
    <row r="2832" spans="1:6" ht="20.25">
      <c r="A2832" s="429"/>
      <c r="B2832" s="433"/>
      <c r="C2832" s="433"/>
      <c r="D2832" s="433"/>
      <c r="E2832" s="434"/>
      <c r="F2832" s="435"/>
    </row>
    <row r="2833" spans="1:6" ht="20.25">
      <c r="A2833" s="429"/>
      <c r="B2833" s="433"/>
      <c r="C2833" s="433"/>
      <c r="D2833" s="433"/>
      <c r="E2833" s="434"/>
      <c r="F2833" s="435"/>
    </row>
    <row r="2834" spans="1:6" ht="20.25">
      <c r="A2834" s="429"/>
      <c r="B2834" s="433"/>
      <c r="C2834" s="433"/>
      <c r="D2834" s="433"/>
      <c r="E2834" s="434"/>
      <c r="F2834" s="435"/>
    </row>
    <row r="2835" spans="1:6" ht="20.25">
      <c r="A2835" s="429"/>
      <c r="B2835" s="433"/>
      <c r="C2835" s="433"/>
      <c r="D2835" s="433"/>
      <c r="E2835" s="434"/>
      <c r="F2835" s="435"/>
    </row>
    <row r="2836" spans="1:6" ht="20.25">
      <c r="A2836" s="429"/>
      <c r="B2836" s="433"/>
      <c r="C2836" s="433"/>
      <c r="D2836" s="433"/>
      <c r="E2836" s="434"/>
      <c r="F2836" s="435"/>
    </row>
    <row r="2837" spans="1:6" ht="20.25">
      <c r="A2837" s="429"/>
      <c r="B2837" s="433"/>
      <c r="C2837" s="433"/>
      <c r="D2837" s="433"/>
      <c r="E2837" s="434"/>
      <c r="F2837" s="435"/>
    </row>
    <row r="2838" spans="1:6" ht="20.25">
      <c r="A2838" s="429"/>
      <c r="B2838" s="433"/>
      <c r="C2838" s="433"/>
      <c r="D2838" s="433"/>
      <c r="E2838" s="434"/>
      <c r="F2838" s="435"/>
    </row>
    <row r="2839" spans="1:6" ht="20.25">
      <c r="A2839" s="429"/>
      <c r="B2839" s="433"/>
      <c r="C2839" s="433"/>
      <c r="D2839" s="433"/>
      <c r="E2839" s="434"/>
      <c r="F2839" s="435"/>
    </row>
    <row r="2840" spans="1:6" ht="20.25">
      <c r="A2840" s="429"/>
      <c r="B2840" s="433"/>
      <c r="C2840" s="433"/>
      <c r="D2840" s="433"/>
      <c r="E2840" s="434"/>
      <c r="F2840" s="435"/>
    </row>
    <row r="2841" spans="1:6" ht="20.25">
      <c r="A2841" s="429"/>
      <c r="B2841" s="433"/>
      <c r="C2841" s="433"/>
      <c r="D2841" s="433"/>
      <c r="E2841" s="434"/>
      <c r="F2841" s="435"/>
    </row>
    <row r="2842" spans="1:6" ht="20.25">
      <c r="A2842" s="429"/>
      <c r="B2842" s="433"/>
      <c r="C2842" s="433"/>
      <c r="D2842" s="433"/>
      <c r="E2842" s="434"/>
      <c r="F2842" s="435"/>
    </row>
    <row r="2843" spans="1:6" ht="20.25">
      <c r="A2843" s="429"/>
      <c r="B2843" s="433"/>
      <c r="C2843" s="433"/>
      <c r="D2843" s="433"/>
      <c r="E2843" s="434"/>
      <c r="F2843" s="435"/>
    </row>
    <row r="2844" spans="1:6" ht="20.25">
      <c r="A2844" s="429"/>
      <c r="B2844" s="433"/>
      <c r="C2844" s="433"/>
      <c r="D2844" s="433"/>
      <c r="E2844" s="434"/>
      <c r="F2844" s="435"/>
    </row>
    <row r="2845" spans="1:6" ht="20.25">
      <c r="A2845" s="429"/>
      <c r="B2845" s="433"/>
      <c r="C2845" s="433"/>
      <c r="D2845" s="433"/>
      <c r="E2845" s="434"/>
      <c r="F2845" s="435"/>
    </row>
    <row r="2846" spans="1:6" ht="20.25">
      <c r="A2846" s="429"/>
      <c r="B2846" s="433"/>
      <c r="C2846" s="433"/>
      <c r="D2846" s="433"/>
      <c r="E2846" s="434"/>
      <c r="F2846" s="435"/>
    </row>
    <row r="2847" spans="1:6" ht="20.25">
      <c r="A2847" s="429"/>
      <c r="B2847" s="433"/>
      <c r="C2847" s="433"/>
      <c r="D2847" s="433"/>
      <c r="E2847" s="434"/>
      <c r="F2847" s="435"/>
    </row>
    <row r="2848" spans="1:6" ht="20.25">
      <c r="A2848" s="429"/>
      <c r="B2848" s="433"/>
      <c r="C2848" s="433"/>
      <c r="D2848" s="433"/>
      <c r="E2848" s="434"/>
      <c r="F2848" s="435"/>
    </row>
    <row r="2849" spans="1:6" ht="20.25">
      <c r="A2849" s="429"/>
      <c r="B2849" s="433"/>
      <c r="C2849" s="433"/>
      <c r="D2849" s="433"/>
      <c r="E2849" s="434"/>
      <c r="F2849" s="435"/>
    </row>
    <row r="2850" spans="1:6" ht="20.25">
      <c r="A2850" s="429"/>
      <c r="B2850" s="433"/>
      <c r="C2850" s="433"/>
      <c r="D2850" s="433"/>
      <c r="E2850" s="434"/>
      <c r="F2850" s="435"/>
    </row>
    <row r="2851" spans="1:6" ht="20.25">
      <c r="A2851" s="429"/>
      <c r="B2851" s="433"/>
      <c r="C2851" s="433"/>
      <c r="D2851" s="433"/>
      <c r="E2851" s="434"/>
      <c r="F2851" s="435"/>
    </row>
    <row r="2852" spans="1:6" ht="20.25">
      <c r="A2852" s="429"/>
      <c r="B2852" s="433"/>
      <c r="C2852" s="433"/>
      <c r="D2852" s="433"/>
      <c r="E2852" s="434"/>
      <c r="F2852" s="435"/>
    </row>
    <row r="2853" spans="1:6" ht="20.25">
      <c r="A2853" s="429"/>
      <c r="B2853" s="433"/>
      <c r="C2853" s="433"/>
      <c r="D2853" s="433"/>
      <c r="E2853" s="434"/>
      <c r="F2853" s="435"/>
    </row>
    <row r="2854" spans="1:6" ht="20.25">
      <c r="A2854" s="429"/>
      <c r="B2854" s="433"/>
      <c r="C2854" s="433"/>
      <c r="D2854" s="433"/>
      <c r="E2854" s="434"/>
      <c r="F2854" s="435"/>
    </row>
    <row r="2855" spans="1:6" ht="20.25">
      <c r="A2855" s="429"/>
      <c r="B2855" s="433"/>
      <c r="C2855" s="433"/>
      <c r="D2855" s="433"/>
      <c r="E2855" s="434"/>
      <c r="F2855" s="435"/>
    </row>
    <row r="2856" spans="1:6" ht="20.25">
      <c r="A2856" s="429"/>
      <c r="B2856" s="433"/>
      <c r="C2856" s="433"/>
      <c r="D2856" s="433"/>
      <c r="E2856" s="434"/>
      <c r="F2856" s="435"/>
    </row>
    <row r="2857" spans="1:6" ht="20.25">
      <c r="A2857" s="429"/>
      <c r="B2857" s="433"/>
      <c r="C2857" s="433"/>
      <c r="D2857" s="433"/>
      <c r="E2857" s="434"/>
      <c r="F2857" s="435"/>
    </row>
    <row r="2858" spans="1:6" ht="20.25">
      <c r="A2858" s="429"/>
      <c r="B2858" s="433"/>
      <c r="C2858" s="433"/>
      <c r="D2858" s="433"/>
      <c r="E2858" s="434"/>
      <c r="F2858" s="435"/>
    </row>
    <row r="2859" spans="1:6" ht="20.25">
      <c r="A2859" s="429"/>
      <c r="B2859" s="433"/>
      <c r="C2859" s="433"/>
      <c r="D2859" s="433"/>
      <c r="E2859" s="434"/>
      <c r="F2859" s="435"/>
    </row>
    <row r="2860" spans="1:6" ht="20.25">
      <c r="A2860" s="429"/>
      <c r="B2860" s="433"/>
      <c r="C2860" s="433"/>
      <c r="D2860" s="433"/>
      <c r="E2860" s="434"/>
      <c r="F2860" s="435"/>
    </row>
    <row r="2861" spans="1:6" ht="20.25">
      <c r="A2861" s="429"/>
      <c r="B2861" s="433"/>
      <c r="C2861" s="433"/>
      <c r="D2861" s="433"/>
      <c r="E2861" s="434"/>
      <c r="F2861" s="435"/>
    </row>
    <row r="2862" spans="1:6" ht="20.25">
      <c r="A2862" s="429"/>
      <c r="B2862" s="433"/>
      <c r="C2862" s="433"/>
      <c r="D2862" s="433"/>
      <c r="E2862" s="434"/>
      <c r="F2862" s="435"/>
    </row>
    <row r="2863" spans="1:6" ht="20.25">
      <c r="A2863" s="429"/>
      <c r="B2863" s="433"/>
      <c r="C2863" s="433"/>
      <c r="D2863" s="433"/>
      <c r="E2863" s="434"/>
      <c r="F2863" s="435"/>
    </row>
    <row r="2864" spans="1:6" ht="20.25">
      <c r="A2864" s="429"/>
      <c r="B2864" s="433"/>
      <c r="C2864" s="433"/>
      <c r="D2864" s="433"/>
      <c r="E2864" s="434"/>
      <c r="F2864" s="435"/>
    </row>
    <row r="2865" spans="1:6" ht="20.25">
      <c r="A2865" s="429"/>
      <c r="B2865" s="433"/>
      <c r="C2865" s="433"/>
      <c r="D2865" s="433"/>
      <c r="E2865" s="434"/>
      <c r="F2865" s="435"/>
    </row>
    <row r="2866" spans="1:6" ht="20.25">
      <c r="A2866" s="429"/>
      <c r="B2866" s="433"/>
      <c r="C2866" s="433"/>
      <c r="D2866" s="433"/>
      <c r="E2866" s="434"/>
      <c r="F2866" s="435"/>
    </row>
    <row r="2867" spans="1:6" ht="20.25">
      <c r="A2867" s="429"/>
      <c r="B2867" s="433"/>
      <c r="C2867" s="433"/>
      <c r="D2867" s="433"/>
      <c r="E2867" s="434"/>
      <c r="F2867" s="435"/>
    </row>
    <row r="2868" spans="1:6" ht="20.25">
      <c r="A2868" s="429"/>
      <c r="B2868" s="433"/>
      <c r="C2868" s="433"/>
      <c r="D2868" s="433"/>
      <c r="E2868" s="434"/>
      <c r="F2868" s="435"/>
    </row>
    <row r="2869" spans="1:6" ht="20.25">
      <c r="A2869" s="429"/>
      <c r="B2869" s="433"/>
      <c r="C2869" s="433"/>
      <c r="D2869" s="433"/>
      <c r="E2869" s="434"/>
      <c r="F2869" s="435"/>
    </row>
    <row r="2870" spans="1:6" ht="20.25">
      <c r="A2870" s="429"/>
      <c r="B2870" s="433"/>
      <c r="C2870" s="433"/>
      <c r="D2870" s="433"/>
      <c r="E2870" s="434"/>
      <c r="F2870" s="435"/>
    </row>
    <row r="2871" spans="1:6" ht="20.25">
      <c r="A2871" s="429"/>
      <c r="B2871" s="433"/>
      <c r="C2871" s="433"/>
      <c r="D2871" s="433"/>
      <c r="E2871" s="434"/>
      <c r="F2871" s="435"/>
    </row>
    <row r="2872" spans="1:6" ht="20.25">
      <c r="A2872" s="429"/>
      <c r="B2872" s="433"/>
      <c r="C2872" s="433"/>
      <c r="D2872" s="433"/>
      <c r="E2872" s="434"/>
      <c r="F2872" s="435"/>
    </row>
    <row r="2873" spans="1:6" ht="20.25">
      <c r="A2873" s="429"/>
      <c r="B2873" s="433"/>
      <c r="C2873" s="433"/>
      <c r="D2873" s="433"/>
      <c r="E2873" s="434"/>
      <c r="F2873" s="435"/>
    </row>
    <row r="2874" spans="1:6" ht="20.25">
      <c r="A2874" s="429"/>
      <c r="B2874" s="433"/>
      <c r="C2874" s="433"/>
      <c r="D2874" s="433"/>
      <c r="E2874" s="434"/>
      <c r="F2874" s="435"/>
    </row>
    <row r="2875" spans="1:6" ht="20.25">
      <c r="A2875" s="429"/>
      <c r="B2875" s="433"/>
      <c r="C2875" s="433"/>
      <c r="D2875" s="433"/>
      <c r="E2875" s="434"/>
      <c r="F2875" s="435"/>
    </row>
    <row r="2876" spans="1:6" ht="20.25">
      <c r="A2876" s="429"/>
      <c r="B2876" s="433"/>
      <c r="C2876" s="433"/>
      <c r="D2876" s="433"/>
      <c r="E2876" s="434"/>
      <c r="F2876" s="435"/>
    </row>
    <row r="2877" spans="1:6" ht="20.25">
      <c r="A2877" s="429"/>
      <c r="B2877" s="433"/>
      <c r="C2877" s="433"/>
      <c r="D2877" s="433"/>
      <c r="E2877" s="434"/>
      <c r="F2877" s="435"/>
    </row>
    <row r="2878" spans="1:6" ht="20.25">
      <c r="A2878" s="429"/>
      <c r="B2878" s="433"/>
      <c r="C2878" s="433"/>
      <c r="D2878" s="433"/>
      <c r="E2878" s="434"/>
      <c r="F2878" s="435"/>
    </row>
    <row r="2879" spans="1:6" ht="20.25">
      <c r="A2879" s="429"/>
      <c r="B2879" s="433"/>
      <c r="C2879" s="433"/>
      <c r="D2879" s="433"/>
      <c r="E2879" s="434"/>
      <c r="F2879" s="435"/>
    </row>
    <row r="2880" spans="1:6" ht="20.25">
      <c r="A2880" s="429"/>
      <c r="B2880" s="433"/>
      <c r="C2880" s="433"/>
      <c r="D2880" s="433"/>
      <c r="E2880" s="434"/>
      <c r="F2880" s="435"/>
    </row>
    <row r="2881" spans="1:6" ht="20.25">
      <c r="A2881" s="429"/>
      <c r="B2881" s="433"/>
      <c r="C2881" s="433"/>
      <c r="D2881" s="433"/>
      <c r="E2881" s="434"/>
      <c r="F2881" s="435"/>
    </row>
    <row r="2882" spans="1:6" ht="20.25">
      <c r="A2882" s="429"/>
      <c r="B2882" s="433"/>
      <c r="C2882" s="433"/>
      <c r="D2882" s="433"/>
      <c r="E2882" s="434"/>
      <c r="F2882" s="435"/>
    </row>
    <row r="2883" spans="1:6" ht="20.25">
      <c r="A2883" s="429"/>
      <c r="B2883" s="433"/>
      <c r="C2883" s="433"/>
      <c r="D2883" s="433"/>
      <c r="E2883" s="434"/>
      <c r="F2883" s="435"/>
    </row>
    <row r="2884" spans="1:6" ht="20.25">
      <c r="A2884" s="429"/>
      <c r="B2884" s="433"/>
      <c r="C2884" s="433"/>
      <c r="D2884" s="433"/>
      <c r="E2884" s="434"/>
      <c r="F2884" s="435"/>
    </row>
    <row r="2885" spans="1:6" ht="20.25">
      <c r="A2885" s="429"/>
      <c r="B2885" s="433"/>
      <c r="C2885" s="433"/>
      <c r="D2885" s="433"/>
      <c r="E2885" s="434"/>
      <c r="F2885" s="435"/>
    </row>
    <row r="2886" spans="1:6" ht="20.25">
      <c r="A2886" s="429"/>
      <c r="B2886" s="433"/>
      <c r="C2886" s="433"/>
      <c r="D2886" s="433"/>
      <c r="E2886" s="434"/>
      <c r="F2886" s="435"/>
    </row>
    <row r="2887" spans="1:6" ht="20.25">
      <c r="A2887" s="429"/>
      <c r="B2887" s="433"/>
      <c r="C2887" s="433"/>
      <c r="D2887" s="433"/>
      <c r="E2887" s="434"/>
      <c r="F2887" s="435"/>
    </row>
    <row r="2888" spans="1:6" ht="20.25">
      <c r="A2888" s="429"/>
      <c r="B2888" s="433"/>
      <c r="C2888" s="433"/>
      <c r="D2888" s="433"/>
      <c r="E2888" s="434"/>
      <c r="F2888" s="435"/>
    </row>
    <row r="2889" spans="1:6" ht="20.25">
      <c r="A2889" s="429"/>
      <c r="B2889" s="433"/>
      <c r="C2889" s="433"/>
      <c r="D2889" s="433"/>
      <c r="E2889" s="434"/>
      <c r="F2889" s="435"/>
    </row>
    <row r="2890" spans="1:6" ht="20.25">
      <c r="A2890" s="429"/>
      <c r="B2890" s="433"/>
      <c r="C2890" s="433"/>
      <c r="D2890" s="433"/>
      <c r="E2890" s="434"/>
      <c r="F2890" s="435"/>
    </row>
    <row r="2891" spans="1:6" ht="20.25">
      <c r="A2891" s="429"/>
      <c r="B2891" s="433"/>
      <c r="C2891" s="433"/>
      <c r="D2891" s="433"/>
      <c r="E2891" s="434"/>
      <c r="F2891" s="435"/>
    </row>
    <row r="2892" spans="1:6" ht="20.25">
      <c r="A2892" s="429"/>
      <c r="B2892" s="433"/>
      <c r="C2892" s="433"/>
      <c r="D2892" s="433"/>
      <c r="E2892" s="434"/>
      <c r="F2892" s="435"/>
    </row>
    <row r="2893" spans="1:6" ht="20.25">
      <c r="A2893" s="429"/>
      <c r="B2893" s="433"/>
      <c r="C2893" s="433"/>
      <c r="D2893" s="433"/>
      <c r="E2893" s="434"/>
      <c r="F2893" s="435"/>
    </row>
    <row r="2894" spans="1:6" ht="20.25">
      <c r="A2894" s="429"/>
      <c r="B2894" s="433"/>
      <c r="C2894" s="433"/>
      <c r="D2894" s="433"/>
      <c r="E2894" s="434"/>
      <c r="F2894" s="435"/>
    </row>
    <row r="2895" spans="1:6" ht="20.25">
      <c r="A2895" s="429"/>
      <c r="B2895" s="433"/>
      <c r="C2895" s="433"/>
      <c r="D2895" s="433"/>
      <c r="E2895" s="434"/>
      <c r="F2895" s="435"/>
    </row>
    <row r="2896" spans="1:6" ht="20.25">
      <c r="A2896" s="429"/>
      <c r="B2896" s="433"/>
      <c r="C2896" s="433"/>
      <c r="D2896" s="433"/>
      <c r="E2896" s="434"/>
      <c r="F2896" s="435"/>
    </row>
    <row r="2897" spans="1:6" ht="20.25">
      <c r="A2897" s="429"/>
      <c r="B2897" s="433"/>
      <c r="C2897" s="433"/>
      <c r="D2897" s="433"/>
      <c r="E2897" s="434"/>
      <c r="F2897" s="435"/>
    </row>
    <row r="2898" spans="1:6" ht="20.25">
      <c r="A2898" s="429"/>
      <c r="B2898" s="433"/>
      <c r="C2898" s="433"/>
      <c r="D2898" s="433"/>
      <c r="E2898" s="434"/>
      <c r="F2898" s="435"/>
    </row>
    <row r="2899" spans="1:6" ht="20.25">
      <c r="A2899" s="429"/>
      <c r="B2899" s="433"/>
      <c r="C2899" s="433"/>
      <c r="D2899" s="433"/>
      <c r="E2899" s="434"/>
      <c r="F2899" s="435"/>
    </row>
    <row r="2900" spans="1:6" ht="20.25">
      <c r="A2900" s="429"/>
      <c r="B2900" s="433"/>
      <c r="C2900" s="433"/>
      <c r="D2900" s="433"/>
      <c r="E2900" s="434"/>
      <c r="F2900" s="435"/>
    </row>
    <row r="2901" spans="1:6" ht="20.25">
      <c r="A2901" s="429"/>
      <c r="B2901" s="433"/>
      <c r="C2901" s="433"/>
      <c r="D2901" s="433"/>
      <c r="E2901" s="434"/>
      <c r="F2901" s="435"/>
    </row>
    <row r="2902" spans="1:6" ht="20.25">
      <c r="A2902" s="429"/>
      <c r="B2902" s="433"/>
      <c r="C2902" s="433"/>
      <c r="D2902" s="433"/>
      <c r="E2902" s="434"/>
      <c r="F2902" s="435"/>
    </row>
    <row r="2903" spans="1:6" ht="20.25">
      <c r="A2903" s="429"/>
      <c r="B2903" s="433"/>
      <c r="C2903" s="433"/>
      <c r="D2903" s="433"/>
      <c r="E2903" s="434"/>
      <c r="F2903" s="435"/>
    </row>
    <row r="2904" spans="1:6" ht="20.25">
      <c r="A2904" s="429"/>
      <c r="B2904" s="433"/>
      <c r="C2904" s="433"/>
      <c r="D2904" s="433"/>
      <c r="E2904" s="434"/>
      <c r="F2904" s="435"/>
    </row>
    <row r="2905" spans="1:6" ht="20.25">
      <c r="A2905" s="429"/>
      <c r="B2905" s="433"/>
      <c r="C2905" s="433"/>
      <c r="D2905" s="433"/>
      <c r="E2905" s="434"/>
      <c r="F2905" s="435"/>
    </row>
    <row r="2906" spans="1:6" ht="20.25">
      <c r="A2906" s="429"/>
      <c r="B2906" s="433"/>
      <c r="C2906" s="433"/>
      <c r="D2906" s="433"/>
      <c r="E2906" s="434"/>
      <c r="F2906" s="435"/>
    </row>
    <row r="2907" spans="1:6" ht="20.25">
      <c r="A2907" s="429"/>
      <c r="B2907" s="433"/>
      <c r="C2907" s="433"/>
      <c r="D2907" s="433"/>
      <c r="E2907" s="434"/>
      <c r="F2907" s="435"/>
    </row>
    <row r="2908" spans="1:6" ht="20.25">
      <c r="A2908" s="429"/>
      <c r="B2908" s="433"/>
      <c r="C2908" s="433"/>
      <c r="D2908" s="433"/>
      <c r="E2908" s="434"/>
      <c r="F2908" s="435"/>
    </row>
    <row r="2909" spans="1:6" ht="20.25">
      <c r="A2909" s="429"/>
      <c r="B2909" s="433"/>
      <c r="C2909" s="433"/>
      <c r="D2909" s="433"/>
      <c r="E2909" s="434"/>
      <c r="F2909" s="435"/>
    </row>
    <row r="2910" spans="1:6" ht="20.25">
      <c r="A2910" s="429"/>
      <c r="B2910" s="433"/>
      <c r="C2910" s="433"/>
      <c r="D2910" s="433"/>
      <c r="E2910" s="434"/>
      <c r="F2910" s="435"/>
    </row>
    <row r="2911" spans="1:6" ht="20.25">
      <c r="A2911" s="429"/>
      <c r="B2911" s="433"/>
      <c r="C2911" s="433"/>
      <c r="D2911" s="433"/>
      <c r="E2911" s="434"/>
      <c r="F2911" s="435"/>
    </row>
    <row r="2912" spans="1:6" ht="20.25">
      <c r="A2912" s="429"/>
      <c r="B2912" s="433"/>
      <c r="C2912" s="433"/>
      <c r="D2912" s="433"/>
      <c r="E2912" s="434"/>
      <c r="F2912" s="435"/>
    </row>
    <row r="2913" spans="1:6" ht="20.25">
      <c r="A2913" s="429"/>
      <c r="B2913" s="433"/>
      <c r="C2913" s="433"/>
      <c r="D2913" s="433"/>
      <c r="E2913" s="434"/>
      <c r="F2913" s="435"/>
    </row>
    <row r="2914" spans="1:6" ht="20.25">
      <c r="A2914" s="429"/>
      <c r="B2914" s="433"/>
      <c r="C2914" s="433"/>
      <c r="D2914" s="433"/>
      <c r="E2914" s="434"/>
      <c r="F2914" s="435"/>
    </row>
    <row r="2915" spans="1:6" ht="20.25">
      <c r="A2915" s="429"/>
      <c r="B2915" s="433"/>
      <c r="C2915" s="433"/>
      <c r="D2915" s="433"/>
      <c r="E2915" s="434"/>
      <c r="F2915" s="435"/>
    </row>
    <row r="2916" spans="1:6" ht="20.25">
      <c r="A2916" s="429"/>
      <c r="B2916" s="433"/>
      <c r="C2916" s="433"/>
      <c r="D2916" s="433"/>
      <c r="E2916" s="434"/>
      <c r="F2916" s="435"/>
    </row>
    <row r="2917" spans="1:6" ht="20.25">
      <c r="A2917" s="429"/>
      <c r="B2917" s="433"/>
      <c r="C2917" s="433"/>
      <c r="D2917" s="433"/>
      <c r="E2917" s="434"/>
      <c r="F2917" s="435"/>
    </row>
    <row r="2918" spans="1:6" ht="20.25">
      <c r="A2918" s="429"/>
      <c r="B2918" s="433"/>
      <c r="C2918" s="433"/>
      <c r="D2918" s="433"/>
      <c r="E2918" s="434"/>
      <c r="F2918" s="435"/>
    </row>
    <row r="2919" spans="1:6" ht="20.25">
      <c r="A2919" s="429"/>
      <c r="B2919" s="433"/>
      <c r="C2919" s="433"/>
      <c r="D2919" s="433"/>
      <c r="E2919" s="434"/>
      <c r="F2919" s="435"/>
    </row>
    <row r="2920" spans="1:6" ht="20.25">
      <c r="A2920" s="429"/>
      <c r="B2920" s="433"/>
      <c r="C2920" s="433"/>
      <c r="D2920" s="433"/>
      <c r="E2920" s="434"/>
      <c r="F2920" s="435"/>
    </row>
    <row r="2921" spans="1:6" ht="20.25">
      <c r="A2921" s="429"/>
      <c r="B2921" s="433"/>
      <c r="C2921" s="433"/>
      <c r="D2921" s="433"/>
      <c r="E2921" s="434"/>
      <c r="F2921" s="435"/>
    </row>
    <row r="2922" spans="1:6" ht="20.25">
      <c r="A2922" s="429"/>
      <c r="B2922" s="433"/>
      <c r="C2922" s="433"/>
      <c r="D2922" s="433"/>
      <c r="E2922" s="434"/>
      <c r="F2922" s="435"/>
    </row>
    <row r="2923" spans="1:6" ht="20.25">
      <c r="A2923" s="429"/>
      <c r="B2923" s="433"/>
      <c r="C2923" s="433"/>
      <c r="D2923" s="433"/>
      <c r="E2923" s="434"/>
      <c r="F2923" s="435"/>
    </row>
    <row r="2924" spans="1:6" ht="20.25">
      <c r="A2924" s="429"/>
      <c r="B2924" s="433"/>
      <c r="C2924" s="433"/>
      <c r="D2924" s="433"/>
      <c r="E2924" s="434"/>
      <c r="F2924" s="435"/>
    </row>
    <row r="2925" spans="1:6" ht="20.25">
      <c r="A2925" s="429"/>
      <c r="B2925" s="433"/>
      <c r="C2925" s="433"/>
      <c r="D2925" s="433"/>
      <c r="E2925" s="434"/>
      <c r="F2925" s="435"/>
    </row>
    <row r="2926" spans="1:6" ht="20.25">
      <c r="A2926" s="429"/>
      <c r="B2926" s="433"/>
      <c r="C2926" s="433"/>
      <c r="D2926" s="433"/>
      <c r="E2926" s="434"/>
      <c r="F2926" s="435"/>
    </row>
    <row r="2927" spans="1:6" ht="20.25">
      <c r="A2927" s="429"/>
      <c r="B2927" s="433"/>
      <c r="C2927" s="433"/>
      <c r="D2927" s="433"/>
      <c r="E2927" s="434"/>
      <c r="F2927" s="435"/>
    </row>
    <row r="2928" spans="1:6" ht="20.25">
      <c r="A2928" s="429"/>
      <c r="B2928" s="433"/>
      <c r="C2928" s="433"/>
      <c r="D2928" s="433"/>
      <c r="E2928" s="434"/>
      <c r="F2928" s="435"/>
    </row>
    <row r="2929" spans="1:6" ht="20.25">
      <c r="A2929" s="429"/>
      <c r="B2929" s="433"/>
      <c r="C2929" s="433"/>
      <c r="D2929" s="433"/>
      <c r="E2929" s="434"/>
      <c r="F2929" s="435"/>
    </row>
    <row r="2930" spans="1:6" ht="20.25">
      <c r="A2930" s="429"/>
      <c r="B2930" s="433"/>
      <c r="C2930" s="433"/>
      <c r="D2930" s="433"/>
      <c r="E2930" s="434"/>
      <c r="F2930" s="435"/>
    </row>
    <row r="2931" spans="1:6" ht="20.25">
      <c r="A2931" s="429"/>
      <c r="B2931" s="433"/>
      <c r="C2931" s="433"/>
      <c r="D2931" s="433"/>
      <c r="E2931" s="434"/>
      <c r="F2931" s="435"/>
    </row>
    <row r="2932" spans="1:6" ht="20.25">
      <c r="A2932" s="429"/>
      <c r="B2932" s="433"/>
      <c r="C2932" s="433"/>
      <c r="D2932" s="433"/>
      <c r="E2932" s="434"/>
      <c r="F2932" s="435"/>
    </row>
    <row r="2933" spans="1:6" ht="20.25">
      <c r="A2933" s="429"/>
      <c r="B2933" s="433"/>
      <c r="C2933" s="433"/>
      <c r="D2933" s="433"/>
      <c r="E2933" s="434"/>
      <c r="F2933" s="435"/>
    </row>
    <row r="2934" spans="1:6" ht="20.25">
      <c r="A2934" s="429"/>
      <c r="B2934" s="433"/>
      <c r="C2934" s="433"/>
      <c r="D2934" s="433"/>
      <c r="E2934" s="434"/>
      <c r="F2934" s="435"/>
    </row>
    <row r="2935" spans="1:6" ht="20.25">
      <c r="A2935" s="429"/>
      <c r="B2935" s="433"/>
      <c r="C2935" s="433"/>
      <c r="D2935" s="433"/>
      <c r="E2935" s="434"/>
      <c r="F2935" s="435"/>
    </row>
    <row r="2936" spans="1:6" ht="20.25">
      <c r="A2936" s="429"/>
      <c r="B2936" s="433"/>
      <c r="C2936" s="433"/>
      <c r="D2936" s="433"/>
      <c r="E2936" s="434"/>
      <c r="F2936" s="435"/>
    </row>
  </sheetData>
  <sheetProtection/>
  <mergeCells count="11">
    <mergeCell ref="B217:C217"/>
    <mergeCell ref="A1:H1"/>
    <mergeCell ref="A2:H2"/>
    <mergeCell ref="A202:H202"/>
    <mergeCell ref="A203:H203"/>
    <mergeCell ref="J159:N159"/>
    <mergeCell ref="D4:F4"/>
    <mergeCell ref="A102:H102"/>
    <mergeCell ref="A103:H103"/>
    <mergeCell ref="B73:C73"/>
    <mergeCell ref="C76:E76"/>
  </mergeCells>
  <printOptions horizontalCentered="1"/>
  <pageMargins left="0.45" right="0.45" top="0.75" bottom="0.5" header="0.5" footer="0.5"/>
  <pageSetup fitToHeight="10" horizontalDpi="600" verticalDpi="600" orientation="portrait" scale="44" r:id="rId1"/>
  <headerFooter alignWithMargins="0">
    <oddHeader>&amp;C&amp;"Times New Roman,Bold"&amp;16ADDENDUM 27 TO ATTACHMENT H  Page &amp;P of &amp;N
NorthWestern Corporation (South Dakota)</oddHeader>
  </headerFooter>
  <rowBreaks count="2" manualBreakCount="2">
    <brk id="101" max="7" man="1"/>
    <brk id="201" max="7" man="1"/>
  </rowBreaks>
  <colBreaks count="1" manualBreakCount="1">
    <brk id="8" max="316" man="1"/>
  </colBreaks>
</worksheet>
</file>

<file path=xl/worksheets/sheet4.xml><?xml version="1.0" encoding="utf-8"?>
<worksheet xmlns="http://schemas.openxmlformats.org/spreadsheetml/2006/main" xmlns:r="http://schemas.openxmlformats.org/officeDocument/2006/relationships">
  <sheetPr>
    <pageSetUpPr fitToPage="1"/>
  </sheetPr>
  <dimension ref="B1:N59"/>
  <sheetViews>
    <sheetView zoomScale="70" zoomScaleNormal="70" zoomScaleSheetLayoutView="80" workbookViewId="0" topLeftCell="A1">
      <selection activeCell="B2" sqref="B2:N2"/>
    </sheetView>
  </sheetViews>
  <sheetFormatPr defaultColWidth="8.8515625" defaultRowHeight="12.75"/>
  <cols>
    <col min="1" max="1" width="2.00390625" style="876" customWidth="1"/>
    <col min="2" max="2" width="5.7109375" style="876" customWidth="1"/>
    <col min="3" max="3" width="8.28125" style="836" customWidth="1"/>
    <col min="4" max="4" width="39.7109375" style="876" customWidth="1"/>
    <col min="5" max="5" width="28.28125" style="876" customWidth="1"/>
    <col min="6" max="6" width="12.7109375" style="876" customWidth="1"/>
    <col min="7" max="7" width="11.57421875" style="876" customWidth="1"/>
    <col min="8" max="8" width="12.421875" style="895" customWidth="1"/>
    <col min="9" max="10" width="17.00390625" style="876" customWidth="1"/>
    <col min="11" max="11" width="11.140625" style="876" customWidth="1"/>
    <col min="12" max="12" width="10.57421875" style="876" customWidth="1"/>
    <col min="13" max="13" width="12.28125" style="876" customWidth="1"/>
    <col min="14" max="14" width="49.00390625" style="876" customWidth="1"/>
    <col min="15" max="16384" width="8.8515625" style="876" customWidth="1"/>
  </cols>
  <sheetData>
    <row r="1" spans="2:14" ht="20.25">
      <c r="B1" s="1113" t="s">
        <v>130</v>
      </c>
      <c r="C1" s="1113"/>
      <c r="D1" s="1114"/>
      <c r="E1" s="1114"/>
      <c r="F1" s="1114"/>
      <c r="G1" s="1114"/>
      <c r="H1" s="1114"/>
      <c r="I1" s="1114"/>
      <c r="J1" s="1114"/>
      <c r="K1" s="1114"/>
      <c r="L1" s="1114"/>
      <c r="M1" s="1114"/>
      <c r="N1" s="1114"/>
    </row>
    <row r="2" spans="2:14" ht="19.5">
      <c r="B2" s="1115" t="str">
        <f>Inputs!B2</f>
        <v>(For Rate Year Beginning April 1, 20xx, Based on December 31, 20xx Data)</v>
      </c>
      <c r="C2" s="1115"/>
      <c r="D2" s="1115"/>
      <c r="E2" s="1115"/>
      <c r="F2" s="1115"/>
      <c r="G2" s="1115"/>
      <c r="H2" s="1115"/>
      <c r="I2" s="1115"/>
      <c r="J2" s="1116"/>
      <c r="K2" s="1116"/>
      <c r="L2" s="1076"/>
      <c r="M2" s="1076"/>
      <c r="N2" s="1076"/>
    </row>
    <row r="3" spans="2:14" ht="7.5" customHeight="1">
      <c r="B3" s="244"/>
      <c r="C3" s="507"/>
      <c r="D3" s="245"/>
      <c r="E3" s="245"/>
      <c r="F3" s="245"/>
      <c r="G3" s="245"/>
      <c r="H3" s="249"/>
      <c r="I3" s="245"/>
      <c r="J3" s="245"/>
      <c r="K3" s="245"/>
      <c r="L3" s="246"/>
      <c r="M3" s="245"/>
      <c r="N3" s="245"/>
    </row>
    <row r="4" spans="2:14" ht="15">
      <c r="B4" s="244"/>
      <c r="C4" s="507"/>
      <c r="D4" s="246"/>
      <c r="E4" s="246"/>
      <c r="F4" s="247" t="s">
        <v>546</v>
      </c>
      <c r="G4" s="247" t="s">
        <v>547</v>
      </c>
      <c r="H4" s="247" t="s">
        <v>548</v>
      </c>
      <c r="I4" s="247" t="s">
        <v>549</v>
      </c>
      <c r="J4" s="247" t="s">
        <v>550</v>
      </c>
      <c r="K4" s="247" t="s">
        <v>551</v>
      </c>
      <c r="L4" s="247" t="s">
        <v>552</v>
      </c>
      <c r="M4" s="247" t="s">
        <v>983</v>
      </c>
      <c r="N4" s="247" t="s">
        <v>984</v>
      </c>
    </row>
    <row r="5" spans="2:14" ht="15" customHeight="1">
      <c r="B5" s="248"/>
      <c r="C5" s="242"/>
      <c r="D5" s="249"/>
      <c r="E5" s="249"/>
      <c r="F5" s="1108" t="s">
        <v>1050</v>
      </c>
      <c r="G5" s="1108" t="s">
        <v>1051</v>
      </c>
      <c r="H5" s="1108" t="s">
        <v>1052</v>
      </c>
      <c r="I5" s="1108" t="s">
        <v>335</v>
      </c>
      <c r="J5" s="1108" t="s">
        <v>336</v>
      </c>
      <c r="K5" s="1108" t="s">
        <v>969</v>
      </c>
      <c r="L5" s="1108" t="s">
        <v>970</v>
      </c>
      <c r="M5" s="1108" t="s">
        <v>993</v>
      </c>
      <c r="N5" s="1108" t="s">
        <v>262</v>
      </c>
    </row>
    <row r="6" spans="2:14" ht="15">
      <c r="B6" s="248"/>
      <c r="C6" s="242"/>
      <c r="D6" s="249"/>
      <c r="E6" s="249"/>
      <c r="F6" s="1108" t="s">
        <v>454</v>
      </c>
      <c r="G6" s="1108" t="s">
        <v>454</v>
      </c>
      <c r="H6" s="1108" t="s">
        <v>454</v>
      </c>
      <c r="I6" s="1108"/>
      <c r="J6" s="1110"/>
      <c r="K6" s="1110" t="s">
        <v>375</v>
      </c>
      <c r="L6" s="1110" t="s">
        <v>399</v>
      </c>
      <c r="M6" s="1110" t="s">
        <v>553</v>
      </c>
      <c r="N6" s="1110"/>
    </row>
    <row r="7" spans="2:14" ht="15">
      <c r="B7" s="248"/>
      <c r="C7" s="242"/>
      <c r="D7" s="249"/>
      <c r="E7" s="249"/>
      <c r="F7" s="1109" t="s">
        <v>554</v>
      </c>
      <c r="G7" s="1109" t="s">
        <v>554</v>
      </c>
      <c r="H7" s="1109" t="s">
        <v>554</v>
      </c>
      <c r="I7" s="1109"/>
      <c r="J7" s="1111"/>
      <c r="K7" s="1111" t="s">
        <v>398</v>
      </c>
      <c r="L7" s="1111" t="s">
        <v>398</v>
      </c>
      <c r="M7" s="1111" t="s">
        <v>555</v>
      </c>
      <c r="N7" s="1111" t="s">
        <v>262</v>
      </c>
    </row>
    <row r="8" spans="2:14" ht="15">
      <c r="B8" s="250" t="s">
        <v>249</v>
      </c>
      <c r="C8" s="250" t="s">
        <v>64</v>
      </c>
      <c r="D8" s="251" t="s">
        <v>556</v>
      </c>
      <c r="E8" s="251"/>
      <c r="F8" s="249"/>
      <c r="G8" s="249"/>
      <c r="H8" s="249"/>
      <c r="I8" s="249"/>
      <c r="J8" s="249"/>
      <c r="K8" s="249"/>
      <c r="L8" s="249"/>
      <c r="M8" s="249"/>
      <c r="N8" s="249"/>
    </row>
    <row r="9" spans="2:14" ht="15">
      <c r="B9" s="242">
        <v>1</v>
      </c>
      <c r="C9" s="819">
        <v>190</v>
      </c>
      <c r="D9" s="774" t="s">
        <v>1101</v>
      </c>
      <c r="E9" s="1022" t="s">
        <v>1699</v>
      </c>
      <c r="F9" s="780">
        <f>+Inputs!D143</f>
        <v>0</v>
      </c>
      <c r="G9" s="780">
        <f>+Inputs!D144</f>
        <v>0</v>
      </c>
      <c r="H9" s="780">
        <f>(F9+G9)/2</f>
        <v>0</v>
      </c>
      <c r="I9" s="515"/>
      <c r="J9" s="515"/>
      <c r="K9" s="515">
        <f>+H9</f>
        <v>0</v>
      </c>
      <c r="L9" s="515"/>
      <c r="M9" s="341"/>
      <c r="N9" s="514"/>
    </row>
    <row r="10" spans="2:14" ht="15">
      <c r="B10" s="343">
        <f>+B9+1</f>
        <v>2</v>
      </c>
      <c r="C10" s="819">
        <v>190</v>
      </c>
      <c r="D10" s="774" t="s">
        <v>946</v>
      </c>
      <c r="E10" s="1022" t="s">
        <v>1700</v>
      </c>
      <c r="F10" s="780">
        <f>+Inputs!D145</f>
        <v>0</v>
      </c>
      <c r="G10" s="780">
        <f>+Inputs!D146</f>
        <v>0</v>
      </c>
      <c r="H10" s="780">
        <f>(F10+G10)/2</f>
        <v>0</v>
      </c>
      <c r="I10" s="515"/>
      <c r="J10" s="515"/>
      <c r="K10" s="515">
        <f>+H10</f>
        <v>0</v>
      </c>
      <c r="L10" s="515"/>
      <c r="M10" s="341"/>
      <c r="N10" s="514"/>
    </row>
    <row r="11" spans="2:14" ht="15">
      <c r="B11" s="343">
        <f aca="true" t="shared" si="0" ref="B11:B53">+B10+1</f>
        <v>3</v>
      </c>
      <c r="C11" s="819">
        <v>190</v>
      </c>
      <c r="D11" s="774" t="s">
        <v>1079</v>
      </c>
      <c r="E11" s="1022" t="s">
        <v>1701</v>
      </c>
      <c r="F11" s="780">
        <f>+Inputs!D147</f>
        <v>0</v>
      </c>
      <c r="G11" s="780">
        <f>+Inputs!D148</f>
        <v>0</v>
      </c>
      <c r="H11" s="780">
        <f aca="true" t="shared" si="1" ref="H11:H21">(F11+G11)/2</f>
        <v>0</v>
      </c>
      <c r="I11" s="515"/>
      <c r="J11" s="515"/>
      <c r="K11" s="515"/>
      <c r="L11" s="515">
        <f>+H11</f>
        <v>0</v>
      </c>
      <c r="M11" s="342"/>
      <c r="N11" s="514" t="s">
        <v>582</v>
      </c>
    </row>
    <row r="12" spans="2:14" ht="18" customHeight="1">
      <c r="B12" s="343">
        <f t="shared" si="0"/>
        <v>4</v>
      </c>
      <c r="C12" s="819">
        <v>190</v>
      </c>
      <c r="D12" s="774" t="s">
        <v>947</v>
      </c>
      <c r="E12" s="1022" t="s">
        <v>1702</v>
      </c>
      <c r="F12" s="780">
        <f>+Inputs!D149</f>
        <v>0</v>
      </c>
      <c r="G12" s="780">
        <f>+Inputs!D150</f>
        <v>0</v>
      </c>
      <c r="H12" s="780">
        <f t="shared" si="1"/>
        <v>0</v>
      </c>
      <c r="I12" s="515"/>
      <c r="J12" s="515"/>
      <c r="K12" s="515">
        <f>+H12</f>
        <v>0</v>
      </c>
      <c r="L12" s="515"/>
      <c r="M12" s="342"/>
      <c r="N12" s="514"/>
    </row>
    <row r="13" spans="2:14" ht="17.25" customHeight="1">
      <c r="B13" s="343">
        <f t="shared" si="0"/>
        <v>5</v>
      </c>
      <c r="C13" s="819">
        <v>190</v>
      </c>
      <c r="D13" s="774" t="s">
        <v>1080</v>
      </c>
      <c r="E13" s="1022" t="s">
        <v>1703</v>
      </c>
      <c r="F13" s="780">
        <f>+Inputs!D151</f>
        <v>0</v>
      </c>
      <c r="G13" s="780">
        <f>+Inputs!D152</f>
        <v>0</v>
      </c>
      <c r="H13" s="780">
        <f t="shared" si="1"/>
        <v>0</v>
      </c>
      <c r="I13" s="515"/>
      <c r="J13" s="515"/>
      <c r="K13" s="515"/>
      <c r="L13" s="515">
        <f>+H13</f>
        <v>0</v>
      </c>
      <c r="M13" s="342"/>
      <c r="N13" s="514" t="s">
        <v>583</v>
      </c>
    </row>
    <row r="14" spans="2:14" ht="15" customHeight="1">
      <c r="B14" s="343">
        <f t="shared" si="0"/>
        <v>6</v>
      </c>
      <c r="C14" s="819">
        <v>190</v>
      </c>
      <c r="D14" s="774" t="s">
        <v>652</v>
      </c>
      <c r="E14" s="1022" t="s">
        <v>1704</v>
      </c>
      <c r="F14" s="780">
        <f>+Inputs!D153</f>
        <v>0</v>
      </c>
      <c r="G14" s="780">
        <f>+Inputs!D154</f>
        <v>0</v>
      </c>
      <c r="H14" s="780">
        <f t="shared" si="1"/>
        <v>0</v>
      </c>
      <c r="I14" s="515">
        <f>+H14</f>
        <v>0</v>
      </c>
      <c r="J14" s="515"/>
      <c r="K14" s="515"/>
      <c r="L14" s="515"/>
      <c r="M14" s="342"/>
      <c r="N14" s="514" t="s">
        <v>653</v>
      </c>
    </row>
    <row r="15" spans="2:14" ht="15" customHeight="1">
      <c r="B15" s="343">
        <f t="shared" si="0"/>
        <v>7</v>
      </c>
      <c r="C15" s="819">
        <v>190</v>
      </c>
      <c r="D15" s="774" t="s">
        <v>1081</v>
      </c>
      <c r="E15" s="1022" t="s">
        <v>1705</v>
      </c>
      <c r="F15" s="780">
        <f>+Inputs!D155</f>
        <v>0</v>
      </c>
      <c r="G15" s="780">
        <f>+Inputs!D156</f>
        <v>0</v>
      </c>
      <c r="H15" s="780">
        <f t="shared" si="1"/>
        <v>0</v>
      </c>
      <c r="I15" s="515">
        <f>+H15</f>
        <v>0</v>
      </c>
      <c r="J15" s="515"/>
      <c r="K15" s="515"/>
      <c r="L15" s="515"/>
      <c r="M15" s="342"/>
      <c r="N15" s="514" t="s">
        <v>655</v>
      </c>
    </row>
    <row r="16" spans="2:14" ht="15" customHeight="1">
      <c r="B16" s="343">
        <f t="shared" si="0"/>
        <v>8</v>
      </c>
      <c r="C16" s="819">
        <v>190</v>
      </c>
      <c r="D16" s="774" t="s">
        <v>1082</v>
      </c>
      <c r="E16" s="1022" t="s">
        <v>1706</v>
      </c>
      <c r="F16" s="780">
        <f>+Inputs!D157</f>
        <v>0</v>
      </c>
      <c r="G16" s="780">
        <f>+Inputs!D158</f>
        <v>0</v>
      </c>
      <c r="H16" s="780">
        <f t="shared" si="1"/>
        <v>0</v>
      </c>
      <c r="I16" s="515">
        <f>+H16</f>
        <v>0</v>
      </c>
      <c r="J16" s="515"/>
      <c r="K16" s="515"/>
      <c r="L16" s="515"/>
      <c r="M16" s="342"/>
      <c r="N16" s="514"/>
    </row>
    <row r="17" spans="2:14" ht="15" customHeight="1">
      <c r="B17" s="343">
        <f t="shared" si="0"/>
        <v>9</v>
      </c>
      <c r="C17" s="819">
        <v>190</v>
      </c>
      <c r="D17" s="774" t="s">
        <v>948</v>
      </c>
      <c r="E17" s="1022" t="s">
        <v>1707</v>
      </c>
      <c r="F17" s="780">
        <f>+Inputs!D159</f>
        <v>0</v>
      </c>
      <c r="G17" s="780">
        <f>+Inputs!D160</f>
        <v>0</v>
      </c>
      <c r="H17" s="780">
        <f t="shared" si="1"/>
        <v>0</v>
      </c>
      <c r="I17" s="515"/>
      <c r="J17" s="515"/>
      <c r="K17" s="515">
        <f>H17</f>
        <v>0</v>
      </c>
      <c r="L17" s="515"/>
      <c r="M17" s="342"/>
      <c r="N17" s="514"/>
    </row>
    <row r="18" spans="2:14" ht="15" customHeight="1">
      <c r="B18" s="343">
        <f t="shared" si="0"/>
        <v>10</v>
      </c>
      <c r="C18" s="819">
        <v>190</v>
      </c>
      <c r="D18" s="774" t="s">
        <v>656</v>
      </c>
      <c r="E18" s="1022" t="s">
        <v>1708</v>
      </c>
      <c r="F18" s="780">
        <f>+Inputs!D161</f>
        <v>0</v>
      </c>
      <c r="G18" s="780">
        <f>+Inputs!D162</f>
        <v>0</v>
      </c>
      <c r="H18" s="780">
        <f t="shared" si="1"/>
        <v>0</v>
      </c>
      <c r="I18" s="515">
        <f>+H18</f>
        <v>0</v>
      </c>
      <c r="J18" s="515"/>
      <c r="K18" s="515"/>
      <c r="L18" s="515"/>
      <c r="M18" s="342"/>
      <c r="N18" s="514"/>
    </row>
    <row r="19" spans="2:14" ht="15">
      <c r="B19" s="343">
        <f t="shared" si="0"/>
        <v>11</v>
      </c>
      <c r="C19" s="513"/>
      <c r="D19" s="514"/>
      <c r="E19" s="514"/>
      <c r="F19" s="515"/>
      <c r="G19" s="515"/>
      <c r="H19" s="780">
        <f t="shared" si="1"/>
        <v>0</v>
      </c>
      <c r="I19" s="515"/>
      <c r="J19" s="515"/>
      <c r="K19" s="515"/>
      <c r="L19" s="515"/>
      <c r="M19" s="342"/>
      <c r="N19" s="514"/>
    </row>
    <row r="20" spans="2:14" ht="15">
      <c r="B20" s="343">
        <f t="shared" si="0"/>
        <v>12</v>
      </c>
      <c r="C20" s="513"/>
      <c r="D20" s="514"/>
      <c r="E20" s="514"/>
      <c r="F20" s="515"/>
      <c r="G20" s="515"/>
      <c r="H20" s="780">
        <f t="shared" si="1"/>
        <v>0</v>
      </c>
      <c r="I20" s="515"/>
      <c r="J20" s="515"/>
      <c r="K20" s="515"/>
      <c r="L20" s="515"/>
      <c r="M20" s="342"/>
      <c r="N20" s="514"/>
    </row>
    <row r="21" spans="2:14" ht="15">
      <c r="B21" s="343">
        <f t="shared" si="0"/>
        <v>13</v>
      </c>
      <c r="C21" s="513"/>
      <c r="D21" s="514"/>
      <c r="E21" s="514"/>
      <c r="F21" s="515"/>
      <c r="G21" s="515"/>
      <c r="H21" s="780">
        <f t="shared" si="1"/>
        <v>0</v>
      </c>
      <c r="I21" s="515"/>
      <c r="J21" s="515"/>
      <c r="K21" s="515"/>
      <c r="L21" s="515"/>
      <c r="M21" s="342"/>
      <c r="N21" s="514"/>
    </row>
    <row r="22" spans="2:14" ht="15">
      <c r="B22" s="343">
        <f t="shared" si="0"/>
        <v>14</v>
      </c>
      <c r="C22" s="242"/>
      <c r="D22" s="254"/>
      <c r="E22" s="254"/>
      <c r="F22" s="253"/>
      <c r="G22" s="253"/>
      <c r="H22" s="253"/>
      <c r="I22" s="253"/>
      <c r="J22" s="253"/>
      <c r="K22" s="253"/>
      <c r="L22" s="253"/>
      <c r="M22" s="253"/>
      <c r="N22" s="249"/>
    </row>
    <row r="23" spans="2:14" ht="15">
      <c r="B23" s="343">
        <f t="shared" si="0"/>
        <v>15</v>
      </c>
      <c r="C23" s="242"/>
      <c r="D23" s="255" t="s">
        <v>43</v>
      </c>
      <c r="E23" s="255"/>
      <c r="F23" s="253">
        <f aca="true" t="shared" si="2" ref="F23:L23">SUM(F9:F21)</f>
        <v>0</v>
      </c>
      <c r="G23" s="253">
        <f t="shared" si="2"/>
        <v>0</v>
      </c>
      <c r="H23" s="253">
        <f t="shared" si="2"/>
        <v>0</v>
      </c>
      <c r="I23" s="253">
        <f t="shared" si="2"/>
        <v>0</v>
      </c>
      <c r="J23" s="253">
        <f t="shared" si="2"/>
        <v>0</v>
      </c>
      <c r="K23" s="253">
        <f t="shared" si="2"/>
        <v>0</v>
      </c>
      <c r="L23" s="253">
        <f t="shared" si="2"/>
        <v>0</v>
      </c>
      <c r="M23" s="253"/>
      <c r="N23" s="249"/>
    </row>
    <row r="24" spans="2:14" ht="28.5" customHeight="1">
      <c r="B24" s="343">
        <f t="shared" si="0"/>
        <v>16</v>
      </c>
      <c r="C24" s="242"/>
      <c r="D24" s="769" t="s">
        <v>1554</v>
      </c>
      <c r="E24" s="1022" t="s">
        <v>1709</v>
      </c>
      <c r="F24" s="847">
        <f>+Inputs!D141</f>
        <v>0</v>
      </c>
      <c r="G24" s="847">
        <f>+Inputs!D142</f>
        <v>0</v>
      </c>
      <c r="H24" s="325"/>
      <c r="I24" s="253"/>
      <c r="J24" s="253"/>
      <c r="K24" s="253"/>
      <c r="L24" s="253"/>
      <c r="M24" s="253"/>
      <c r="N24" s="249"/>
    </row>
    <row r="25" spans="2:14" ht="15">
      <c r="B25" s="343">
        <f t="shared" si="0"/>
        <v>17</v>
      </c>
      <c r="C25" s="508"/>
      <c r="D25" s="256" t="s">
        <v>44</v>
      </c>
      <c r="E25" s="256"/>
      <c r="F25" s="257"/>
      <c r="G25" s="257"/>
      <c r="H25" s="257"/>
      <c r="I25" s="564">
        <f>0</f>
        <v>0</v>
      </c>
      <c r="J25" s="564">
        <f>1</f>
        <v>1</v>
      </c>
      <c r="K25" s="564" t="e">
        <f>AppendixA!H27</f>
        <v>#DIV/0!</v>
      </c>
      <c r="L25" s="564" t="e">
        <f>AppendixA!H16</f>
        <v>#DIV/0!</v>
      </c>
      <c r="M25" s="249"/>
      <c r="N25" s="249"/>
    </row>
    <row r="26" spans="2:14" ht="15">
      <c r="B26" s="343">
        <f t="shared" si="0"/>
        <v>18</v>
      </c>
      <c r="C26" s="242"/>
      <c r="D26" s="255" t="s">
        <v>516</v>
      </c>
      <c r="E26" s="255"/>
      <c r="F26" s="253"/>
      <c r="G26" s="253"/>
      <c r="H26" s="253"/>
      <c r="I26" s="253">
        <f>I23*I25</f>
        <v>0</v>
      </c>
      <c r="J26" s="253">
        <f>J23*J25</f>
        <v>0</v>
      </c>
      <c r="K26" s="253" t="e">
        <f>K23*K25</f>
        <v>#DIV/0!</v>
      </c>
      <c r="L26" s="253" t="e">
        <f>L23*L25</f>
        <v>#DIV/0!</v>
      </c>
      <c r="M26" s="662" t="e">
        <f>SUM(I26:L26)</f>
        <v>#DIV/0!</v>
      </c>
      <c r="N26" s="249"/>
    </row>
    <row r="27" spans="2:14" ht="15">
      <c r="B27" s="343">
        <f t="shared" si="0"/>
        <v>19</v>
      </c>
      <c r="C27" s="242"/>
      <c r="D27" s="255"/>
      <c r="E27" s="255"/>
      <c r="F27" s="253"/>
      <c r="G27" s="253"/>
      <c r="H27" s="253"/>
      <c r="I27" s="253"/>
      <c r="J27" s="253"/>
      <c r="K27" s="253"/>
      <c r="L27" s="253"/>
      <c r="M27" s="258"/>
      <c r="N27" s="249"/>
    </row>
    <row r="28" spans="2:14" ht="15">
      <c r="B28" s="343">
        <f t="shared" si="0"/>
        <v>20</v>
      </c>
      <c r="C28" s="242"/>
      <c r="D28" s="255"/>
      <c r="E28" s="255"/>
      <c r="F28" s="249"/>
      <c r="G28" s="249"/>
      <c r="H28" s="249"/>
      <c r="I28" s="249"/>
      <c r="J28" s="249"/>
      <c r="K28" s="259"/>
      <c r="L28" s="259"/>
      <c r="M28" s="249"/>
      <c r="N28" s="249"/>
    </row>
    <row r="29" spans="2:14" ht="30">
      <c r="B29" s="343">
        <f t="shared" si="0"/>
        <v>21</v>
      </c>
      <c r="C29" s="819">
        <v>282</v>
      </c>
      <c r="D29" s="774" t="s">
        <v>1053</v>
      </c>
      <c r="E29" s="1022" t="s">
        <v>1710</v>
      </c>
      <c r="F29" s="780">
        <f>-Inputs!D167</f>
        <v>0</v>
      </c>
      <c r="G29" s="780">
        <f>-Inputs!D168</f>
        <v>0</v>
      </c>
      <c r="H29" s="780">
        <f>(F29+G29)/2</f>
        <v>0</v>
      </c>
      <c r="I29" s="515"/>
      <c r="J29" s="515"/>
      <c r="K29" s="515">
        <f>+H29</f>
        <v>0</v>
      </c>
      <c r="L29" s="515"/>
      <c r="M29" s="342"/>
      <c r="N29" s="514" t="s">
        <v>739</v>
      </c>
    </row>
    <row r="30" spans="2:14" ht="16.5" customHeight="1">
      <c r="B30" s="343">
        <f t="shared" si="0"/>
        <v>22</v>
      </c>
      <c r="C30" s="819">
        <v>282</v>
      </c>
      <c r="D30" s="774" t="s">
        <v>656</v>
      </c>
      <c r="E30" s="1022" t="s">
        <v>1711</v>
      </c>
      <c r="F30" s="780">
        <f>-Inputs!D169</f>
        <v>0</v>
      </c>
      <c r="G30" s="780">
        <f>-Inputs!D170</f>
        <v>0</v>
      </c>
      <c r="H30" s="780">
        <f>(F30+G30)/2</f>
        <v>0</v>
      </c>
      <c r="I30" s="515">
        <f>+H30</f>
        <v>0</v>
      </c>
      <c r="J30" s="515"/>
      <c r="K30" s="515"/>
      <c r="L30" s="515"/>
      <c r="M30" s="342"/>
      <c r="N30" s="514" t="s">
        <v>655</v>
      </c>
    </row>
    <row r="31" spans="2:14" ht="15">
      <c r="B31" s="343">
        <f t="shared" si="0"/>
        <v>23</v>
      </c>
      <c r="C31" s="513"/>
      <c r="D31" s="514"/>
      <c r="E31" s="514"/>
      <c r="F31" s="515"/>
      <c r="G31" s="515"/>
      <c r="H31" s="780">
        <f>(F31+G31)/2</f>
        <v>0</v>
      </c>
      <c r="I31" s="515"/>
      <c r="J31" s="515"/>
      <c r="K31" s="515"/>
      <c r="L31" s="515"/>
      <c r="M31" s="342"/>
      <c r="N31" s="514"/>
    </row>
    <row r="32" spans="2:14" ht="15">
      <c r="B32" s="343">
        <f t="shared" si="0"/>
        <v>24</v>
      </c>
      <c r="C32" s="513"/>
      <c r="D32" s="514"/>
      <c r="E32" s="514"/>
      <c r="F32" s="515"/>
      <c r="G32" s="515"/>
      <c r="H32" s="780">
        <f>(F32+G32)/2</f>
        <v>0</v>
      </c>
      <c r="I32" s="515"/>
      <c r="J32" s="515"/>
      <c r="K32" s="515"/>
      <c r="L32" s="515"/>
      <c r="M32" s="342"/>
      <c r="N32" s="514"/>
    </row>
    <row r="33" spans="2:14" ht="15">
      <c r="B33" s="343">
        <f t="shared" si="0"/>
        <v>25</v>
      </c>
      <c r="C33" s="513"/>
      <c r="D33" s="514"/>
      <c r="E33" s="514"/>
      <c r="F33" s="515"/>
      <c r="G33" s="515"/>
      <c r="H33" s="780">
        <f>(F33+G33)/2</f>
        <v>0</v>
      </c>
      <c r="I33" s="515"/>
      <c r="J33" s="515"/>
      <c r="K33" s="515"/>
      <c r="L33" s="515"/>
      <c r="M33" s="342"/>
      <c r="N33" s="514"/>
    </row>
    <row r="34" spans="2:14" ht="15">
      <c r="B34" s="343">
        <f t="shared" si="0"/>
        <v>26</v>
      </c>
      <c r="C34" s="506"/>
      <c r="D34" s="249"/>
      <c r="E34" s="249"/>
      <c r="F34" s="253"/>
      <c r="G34" s="253"/>
      <c r="H34" s="253"/>
      <c r="I34" s="253"/>
      <c r="J34" s="253"/>
      <c r="K34" s="253"/>
      <c r="L34" s="253"/>
      <c r="M34" s="253"/>
      <c r="N34" s="260"/>
    </row>
    <row r="35" spans="2:14" ht="15">
      <c r="B35" s="343">
        <f t="shared" si="0"/>
        <v>27</v>
      </c>
      <c r="C35" s="506"/>
      <c r="D35" s="261" t="s">
        <v>505</v>
      </c>
      <c r="E35" s="261"/>
      <c r="F35" s="253">
        <f aca="true" t="shared" si="3" ref="F35:L35">SUM(F29:F33)</f>
        <v>0</v>
      </c>
      <c r="G35" s="253">
        <f t="shared" si="3"/>
        <v>0</v>
      </c>
      <c r="H35" s="253">
        <f t="shared" si="3"/>
        <v>0</v>
      </c>
      <c r="I35" s="253">
        <f t="shared" si="3"/>
        <v>0</v>
      </c>
      <c r="J35" s="253">
        <f t="shared" si="3"/>
        <v>0</v>
      </c>
      <c r="K35" s="253">
        <f t="shared" si="3"/>
        <v>0</v>
      </c>
      <c r="L35" s="253">
        <f t="shared" si="3"/>
        <v>0</v>
      </c>
      <c r="M35" s="253"/>
      <c r="N35" s="260"/>
    </row>
    <row r="36" spans="2:14" ht="42.75">
      <c r="B36" s="343">
        <f t="shared" si="0"/>
        <v>28</v>
      </c>
      <c r="C36" s="506"/>
      <c r="D36" s="261" t="s">
        <v>1555</v>
      </c>
      <c r="E36" s="1022" t="s">
        <v>1712</v>
      </c>
      <c r="F36" s="847">
        <f>-Inputs!D165</f>
        <v>0</v>
      </c>
      <c r="G36" s="847">
        <f>-Inputs!D166</f>
        <v>0</v>
      </c>
      <c r="H36" s="935"/>
      <c r="I36" s="253"/>
      <c r="J36" s="253"/>
      <c r="K36" s="253"/>
      <c r="L36" s="253"/>
      <c r="M36" s="253"/>
      <c r="N36" s="260"/>
    </row>
    <row r="37" spans="2:14" ht="15">
      <c r="B37" s="343">
        <f t="shared" si="0"/>
        <v>29</v>
      </c>
      <c r="C37" s="506"/>
      <c r="D37" s="256" t="s">
        <v>44</v>
      </c>
      <c r="E37" s="256"/>
      <c r="F37" s="257"/>
      <c r="G37" s="257"/>
      <c r="H37" s="257"/>
      <c r="I37" s="564">
        <f>I25</f>
        <v>0</v>
      </c>
      <c r="J37" s="564">
        <f>J25</f>
        <v>1</v>
      </c>
      <c r="K37" s="564" t="e">
        <f>K25</f>
        <v>#DIV/0!</v>
      </c>
      <c r="L37" s="564" t="e">
        <f>L25</f>
        <v>#DIV/0!</v>
      </c>
      <c r="M37" s="249"/>
      <c r="N37" s="260"/>
    </row>
    <row r="38" spans="2:14" ht="15">
      <c r="B38" s="343">
        <f t="shared" si="0"/>
        <v>30</v>
      </c>
      <c r="C38" s="509"/>
      <c r="D38" s="255" t="s">
        <v>516</v>
      </c>
      <c r="E38" s="255"/>
      <c r="F38" s="253"/>
      <c r="G38" s="253"/>
      <c r="H38" s="253"/>
      <c r="I38" s="253">
        <f>I35*I37</f>
        <v>0</v>
      </c>
      <c r="J38" s="253">
        <f>J35*J37</f>
        <v>0</v>
      </c>
      <c r="K38" s="253" t="e">
        <f>K35*K37</f>
        <v>#DIV/0!</v>
      </c>
      <c r="L38" s="253" t="e">
        <f>L35*L37</f>
        <v>#DIV/0!</v>
      </c>
      <c r="M38" s="662" t="e">
        <f>SUM(I38:L38)</f>
        <v>#DIV/0!</v>
      </c>
      <c r="N38" s="249"/>
    </row>
    <row r="39" spans="2:14" ht="15">
      <c r="B39" s="343">
        <f t="shared" si="0"/>
        <v>31</v>
      </c>
      <c r="C39" s="509"/>
      <c r="D39" s="255"/>
      <c r="E39" s="255"/>
      <c r="F39" s="253"/>
      <c r="G39" s="253"/>
      <c r="H39" s="253"/>
      <c r="I39" s="253"/>
      <c r="J39" s="253"/>
      <c r="K39" s="253"/>
      <c r="L39" s="253"/>
      <c r="M39" s="258"/>
      <c r="N39" s="249"/>
    </row>
    <row r="40" spans="2:14" ht="15">
      <c r="B40" s="343">
        <f t="shared" si="0"/>
        <v>32</v>
      </c>
      <c r="C40" s="510"/>
      <c r="D40" s="255"/>
      <c r="E40" s="255"/>
      <c r="F40" s="253"/>
      <c r="G40" s="253"/>
      <c r="H40" s="253"/>
      <c r="I40" s="243"/>
      <c r="J40" s="245"/>
      <c r="K40" s="253"/>
      <c r="L40" s="253"/>
      <c r="M40" s="258"/>
      <c r="N40" s="249"/>
    </row>
    <row r="41" spans="2:14" ht="23.25" customHeight="1">
      <c r="B41" s="343">
        <f t="shared" si="0"/>
        <v>33</v>
      </c>
      <c r="C41" s="819">
        <v>283</v>
      </c>
      <c r="D41" s="774" t="s">
        <v>651</v>
      </c>
      <c r="E41" s="1022" t="s">
        <v>1713</v>
      </c>
      <c r="F41" s="780">
        <f>-Inputs!D173</f>
        <v>0</v>
      </c>
      <c r="G41" s="780">
        <f>-Inputs!D174</f>
        <v>0</v>
      </c>
      <c r="H41" s="780">
        <f aca="true" t="shared" si="4" ref="H41:H46">(F41+G41)/2</f>
        <v>0</v>
      </c>
      <c r="I41" s="515">
        <f>+H41</f>
        <v>0</v>
      </c>
      <c r="J41" s="515"/>
      <c r="K41" s="515"/>
      <c r="L41" s="515"/>
      <c r="M41" s="342"/>
      <c r="N41" s="514" t="s">
        <v>736</v>
      </c>
    </row>
    <row r="42" spans="2:14" ht="14.25" customHeight="1">
      <c r="B42" s="343">
        <f t="shared" si="0"/>
        <v>34</v>
      </c>
      <c r="C42" s="819">
        <v>283</v>
      </c>
      <c r="D42" s="774" t="s">
        <v>738</v>
      </c>
      <c r="E42" s="1022" t="s">
        <v>1714</v>
      </c>
      <c r="F42" s="780">
        <f>-Inputs!D175</f>
        <v>0</v>
      </c>
      <c r="G42" s="780">
        <f>-Inputs!D176</f>
        <v>0</v>
      </c>
      <c r="H42" s="780">
        <f t="shared" si="4"/>
        <v>0</v>
      </c>
      <c r="I42" s="515">
        <f>+H42</f>
        <v>0</v>
      </c>
      <c r="J42" s="515"/>
      <c r="K42" s="515"/>
      <c r="L42" s="515"/>
      <c r="M42" s="342"/>
      <c r="N42" s="514" t="s">
        <v>737</v>
      </c>
    </row>
    <row r="43" spans="2:14" ht="19.5" customHeight="1">
      <c r="B43" s="343">
        <f t="shared" si="0"/>
        <v>35</v>
      </c>
      <c r="C43" s="819">
        <v>283</v>
      </c>
      <c r="D43" s="774" t="s">
        <v>656</v>
      </c>
      <c r="E43" s="1022" t="s">
        <v>1715</v>
      </c>
      <c r="F43" s="780">
        <f>-Inputs!D177</f>
        <v>0</v>
      </c>
      <c r="G43" s="780">
        <f>-Inputs!D178</f>
        <v>0</v>
      </c>
      <c r="H43" s="780">
        <f t="shared" si="4"/>
        <v>0</v>
      </c>
      <c r="I43" s="515">
        <f>+H43</f>
        <v>0</v>
      </c>
      <c r="J43" s="515"/>
      <c r="K43" s="515"/>
      <c r="L43" s="515"/>
      <c r="M43" s="342"/>
      <c r="N43" s="514" t="s">
        <v>655</v>
      </c>
    </row>
    <row r="44" spans="2:14" ht="15">
      <c r="B44" s="343">
        <f t="shared" si="0"/>
        <v>36</v>
      </c>
      <c r="C44" s="513"/>
      <c r="D44" s="514"/>
      <c r="E44" s="514"/>
      <c r="F44" s="515"/>
      <c r="G44" s="515"/>
      <c r="H44" s="780">
        <f t="shared" si="4"/>
        <v>0</v>
      </c>
      <c r="I44" s="515"/>
      <c r="J44" s="515"/>
      <c r="K44" s="515"/>
      <c r="L44" s="515"/>
      <c r="M44" s="342"/>
      <c r="N44" s="514"/>
    </row>
    <row r="45" spans="2:14" ht="15">
      <c r="B45" s="343">
        <f t="shared" si="0"/>
        <v>37</v>
      </c>
      <c r="C45" s="513"/>
      <c r="D45" s="514"/>
      <c r="E45" s="514"/>
      <c r="F45" s="515"/>
      <c r="G45" s="515"/>
      <c r="H45" s="780">
        <f t="shared" si="4"/>
        <v>0</v>
      </c>
      <c r="I45" s="515"/>
      <c r="J45" s="515"/>
      <c r="K45" s="515"/>
      <c r="L45" s="515"/>
      <c r="M45" s="342"/>
      <c r="N45" s="514"/>
    </row>
    <row r="46" spans="2:14" ht="15">
      <c r="B46" s="343">
        <f t="shared" si="0"/>
        <v>38</v>
      </c>
      <c r="C46" s="513"/>
      <c r="D46" s="514"/>
      <c r="E46" s="514"/>
      <c r="F46" s="515"/>
      <c r="G46" s="515"/>
      <c r="H46" s="780">
        <f t="shared" si="4"/>
        <v>0</v>
      </c>
      <c r="I46" s="515"/>
      <c r="J46" s="515"/>
      <c r="K46" s="515"/>
      <c r="L46" s="515"/>
      <c r="M46" s="342"/>
      <c r="N46" s="514"/>
    </row>
    <row r="47" spans="2:14" ht="15">
      <c r="B47" s="343">
        <f t="shared" si="0"/>
        <v>39</v>
      </c>
      <c r="C47" s="252"/>
      <c r="D47" s="249"/>
      <c r="E47" s="249"/>
      <c r="F47" s="253"/>
      <c r="G47" s="253"/>
      <c r="H47" s="253"/>
      <c r="I47" s="253"/>
      <c r="J47" s="253"/>
      <c r="K47" s="253"/>
      <c r="L47" s="253"/>
      <c r="M47" s="253"/>
      <c r="N47" s="249"/>
    </row>
    <row r="48" spans="2:14" ht="15">
      <c r="B48" s="343">
        <f t="shared" si="0"/>
        <v>40</v>
      </c>
      <c r="C48" s="252"/>
      <c r="D48" s="255" t="s">
        <v>505</v>
      </c>
      <c r="E48" s="255"/>
      <c r="F48" s="253">
        <f aca="true" t="shared" si="5" ref="F48:L48">SUM(F41:F46)</f>
        <v>0</v>
      </c>
      <c r="G48" s="253">
        <f t="shared" si="5"/>
        <v>0</v>
      </c>
      <c r="H48" s="253">
        <f t="shared" si="5"/>
        <v>0</v>
      </c>
      <c r="I48" s="253">
        <f t="shared" si="5"/>
        <v>0</v>
      </c>
      <c r="J48" s="253">
        <f t="shared" si="5"/>
        <v>0</v>
      </c>
      <c r="K48" s="253">
        <f t="shared" si="5"/>
        <v>0</v>
      </c>
      <c r="L48" s="253">
        <f t="shared" si="5"/>
        <v>0</v>
      </c>
      <c r="M48" s="253"/>
      <c r="N48" s="249"/>
    </row>
    <row r="49" spans="2:14" ht="42.75">
      <c r="B49" s="343">
        <f t="shared" si="0"/>
        <v>41</v>
      </c>
      <c r="C49" s="252"/>
      <c r="D49" s="769" t="s">
        <v>1556</v>
      </c>
      <c r="E49" s="1022" t="s">
        <v>1716</v>
      </c>
      <c r="F49" s="847">
        <f>-Inputs!D171</f>
        <v>0</v>
      </c>
      <c r="G49" s="847">
        <f>-Inputs!D172</f>
        <v>0</v>
      </c>
      <c r="H49" s="325"/>
      <c r="I49" s="253"/>
      <c r="J49" s="565"/>
      <c r="K49" s="565"/>
      <c r="L49" s="565"/>
      <c r="M49" s="253"/>
      <c r="N49" s="521"/>
    </row>
    <row r="50" spans="2:14" ht="15">
      <c r="B50" s="343">
        <f t="shared" si="0"/>
        <v>42</v>
      </c>
      <c r="C50" s="252"/>
      <c r="D50" s="256" t="s">
        <v>44</v>
      </c>
      <c r="E50" s="256"/>
      <c r="F50" s="257"/>
      <c r="G50" s="257"/>
      <c r="H50" s="257"/>
      <c r="I50" s="564">
        <f>I37</f>
        <v>0</v>
      </c>
      <c r="J50" s="564">
        <f>J25</f>
        <v>1</v>
      </c>
      <c r="K50" s="564" t="e">
        <f>K37</f>
        <v>#DIV/0!</v>
      </c>
      <c r="L50" s="564" t="e">
        <f>L37</f>
        <v>#DIV/0!</v>
      </c>
      <c r="M50" s="249"/>
      <c r="N50" s="249"/>
    </row>
    <row r="51" spans="2:14" ht="15">
      <c r="B51" s="343">
        <f t="shared" si="0"/>
        <v>43</v>
      </c>
      <c r="C51" s="242"/>
      <c r="D51" s="255" t="s">
        <v>516</v>
      </c>
      <c r="E51" s="255"/>
      <c r="F51" s="253"/>
      <c r="G51" s="253"/>
      <c r="H51" s="253"/>
      <c r="I51" s="253">
        <f>I48*I50</f>
        <v>0</v>
      </c>
      <c r="J51" s="253">
        <f>J48*J50</f>
        <v>0</v>
      </c>
      <c r="K51" s="253" t="e">
        <f>K48*K50</f>
        <v>#DIV/0!</v>
      </c>
      <c r="L51" s="253" t="e">
        <f>L48*L50</f>
        <v>#DIV/0!</v>
      </c>
      <c r="M51" s="566" t="e">
        <f>SUM(I51:L51)</f>
        <v>#DIV/0!</v>
      </c>
      <c r="N51" s="249"/>
    </row>
    <row r="52" spans="2:14" ht="15.75" thickBot="1">
      <c r="B52" s="343">
        <f t="shared" si="0"/>
        <v>44</v>
      </c>
      <c r="C52" s="242"/>
      <c r="D52" s="255"/>
      <c r="E52" s="255"/>
      <c r="F52" s="253"/>
      <c r="G52" s="253"/>
      <c r="H52" s="253"/>
      <c r="I52" s="253"/>
      <c r="J52" s="253"/>
      <c r="K52" s="253"/>
      <c r="L52" s="253"/>
      <c r="M52" s="258"/>
      <c r="N52" s="249"/>
    </row>
    <row r="53" spans="2:14" ht="15.75" thickBot="1">
      <c r="B53" s="343">
        <f t="shared" si="0"/>
        <v>45</v>
      </c>
      <c r="D53" s="255" t="s">
        <v>1223</v>
      </c>
      <c r="E53" s="255"/>
      <c r="F53" s="253"/>
      <c r="G53" s="253"/>
      <c r="H53" s="253"/>
      <c r="I53" s="253"/>
      <c r="J53" s="253"/>
      <c r="K53" s="253"/>
      <c r="L53" s="253"/>
      <c r="M53" s="663" t="e">
        <f>M26+M38+M51</f>
        <v>#DIV/0!</v>
      </c>
      <c r="N53" s="249" t="s">
        <v>181</v>
      </c>
    </row>
    <row r="54" spans="2:14" ht="15">
      <c r="B54" s="252"/>
      <c r="D54" s="255"/>
      <c r="E54" s="255"/>
      <c r="F54" s="253"/>
      <c r="G54" s="253"/>
      <c r="H54" s="253"/>
      <c r="I54" s="253"/>
      <c r="J54" s="253"/>
      <c r="K54" s="253"/>
      <c r="L54" s="253"/>
      <c r="M54" s="258"/>
      <c r="N54" s="249"/>
    </row>
    <row r="55" spans="2:14" ht="18">
      <c r="B55" s="252"/>
      <c r="C55" s="511"/>
      <c r="D55" s="353"/>
      <c r="E55" s="353"/>
      <c r="F55" s="354"/>
      <c r="G55" s="354"/>
      <c r="H55" s="354"/>
      <c r="I55" s="354"/>
      <c r="J55" s="354"/>
      <c r="K55" s="354"/>
      <c r="L55" s="354"/>
      <c r="M55" s="355"/>
      <c r="N55" s="356"/>
    </row>
    <row r="56" spans="2:14" ht="18">
      <c r="B56" s="252"/>
      <c r="C56" s="511"/>
      <c r="D56" s="353"/>
      <c r="E56" s="353"/>
      <c r="F56" s="354"/>
      <c r="G56" s="354"/>
      <c r="H56" s="354"/>
      <c r="I56" s="354"/>
      <c r="J56" s="354"/>
      <c r="K56" s="354"/>
      <c r="L56" s="354"/>
      <c r="M56" s="355"/>
      <c r="N56" s="356"/>
    </row>
    <row r="57" spans="2:14" ht="15">
      <c r="B57" s="242"/>
      <c r="C57" s="512"/>
      <c r="D57" s="353"/>
      <c r="E57" s="353"/>
      <c r="F57" s="356"/>
      <c r="G57" s="356"/>
      <c r="H57" s="356"/>
      <c r="I57" s="357"/>
      <c r="J57" s="358"/>
      <c r="K57" s="357"/>
      <c r="L57" s="357"/>
      <c r="M57" s="359"/>
      <c r="N57" s="356"/>
    </row>
    <row r="58" spans="2:14" ht="15">
      <c r="B58" s="1117" t="s">
        <v>422</v>
      </c>
      <c r="C58" s="1117"/>
      <c r="D58" s="1117"/>
      <c r="E58" s="1117"/>
      <c r="F58" s="1117"/>
      <c r="G58" s="1117"/>
      <c r="H58" s="1117"/>
      <c r="I58" s="1117"/>
      <c r="J58" s="1117"/>
      <c r="K58" s="1117"/>
      <c r="L58" s="1117"/>
      <c r="M58" s="1117"/>
      <c r="N58" s="1117"/>
    </row>
    <row r="59" spans="2:14" ht="15">
      <c r="B59" s="1112" t="s">
        <v>517</v>
      </c>
      <c r="C59" s="1112"/>
      <c r="D59" s="1112"/>
      <c r="E59" s="1112"/>
      <c r="F59" s="1112"/>
      <c r="G59" s="1112"/>
      <c r="H59" s="1112"/>
      <c r="I59" s="1112"/>
      <c r="J59" s="1112"/>
      <c r="K59" s="1112"/>
      <c r="L59" s="1112"/>
      <c r="M59" s="1112"/>
      <c r="N59" s="1112"/>
    </row>
  </sheetData>
  <sheetProtection/>
  <mergeCells count="13">
    <mergeCell ref="B59:N59"/>
    <mergeCell ref="B1:N1"/>
    <mergeCell ref="B2:N2"/>
    <mergeCell ref="I5:I7"/>
    <mergeCell ref="J5:J7"/>
    <mergeCell ref="B58:N58"/>
    <mergeCell ref="F5:F7"/>
    <mergeCell ref="G5:G7"/>
    <mergeCell ref="H5:H7"/>
    <mergeCell ref="K5:K7"/>
    <mergeCell ref="L5:L7"/>
    <mergeCell ref="M5:M7"/>
    <mergeCell ref="N5:N7"/>
  </mergeCells>
  <printOptions horizontalCentered="1"/>
  <pageMargins left="0.7" right="0.7" top="0.75" bottom="0.75" header="0.3" footer="0.3"/>
  <pageSetup fitToHeight="1" fitToWidth="1" horizontalDpi="600" verticalDpi="600" orientation="landscape" scale="52" r:id="rId1"/>
  <headerFooter alignWithMargins="0">
    <oddHeader>&amp;C&amp;"Times New Roman,Bold"&amp;18ADDENDUM 27 TO ATTACHMENT H, Page &amp;P of &amp;N
NorthWestern Corporation (South Dakota)</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S66"/>
  <sheetViews>
    <sheetView view="pageBreakPreview" zoomScale="60" zoomScaleNormal="50" zoomScalePageLayoutView="0" workbookViewId="0" topLeftCell="B1">
      <pane ySplit="10" topLeftCell="A11" activePane="bottomLeft" state="frozen"/>
      <selection pane="topLeft" activeCell="A21" sqref="A21"/>
      <selection pane="bottomLeft" activeCell="B2" sqref="B2:S2"/>
    </sheetView>
  </sheetViews>
  <sheetFormatPr defaultColWidth="9.140625" defaultRowHeight="12.75"/>
  <cols>
    <col min="1" max="1" width="2.00390625" style="0" customWidth="1"/>
    <col min="2" max="2" width="5.7109375" style="0" customWidth="1"/>
    <col min="3" max="3" width="8.28125" style="43" customWidth="1"/>
    <col min="4" max="4" width="15.7109375" style="0" customWidth="1"/>
    <col min="5" max="5" width="42.7109375" style="0" customWidth="1"/>
    <col min="6" max="6" width="22.8515625" style="0" customWidth="1"/>
    <col min="7" max="7" width="24.421875" style="0" customWidth="1"/>
    <col min="8" max="8" width="29.8515625" style="1" customWidth="1"/>
    <col min="9" max="10" width="22.8515625" style="1" customWidth="1"/>
    <col min="11" max="11" width="20.421875" style="1" customWidth="1"/>
    <col min="12" max="12" width="19.00390625" style="1" customWidth="1"/>
    <col min="13" max="13" width="21.00390625" style="1" customWidth="1"/>
    <col min="14" max="14" width="16.421875" style="0" customWidth="1"/>
    <col min="15" max="16" width="16.57421875" style="0" customWidth="1"/>
    <col min="17" max="17" width="12.7109375" style="0" customWidth="1"/>
    <col min="18" max="18" width="17.140625" style="0" customWidth="1"/>
    <col min="19" max="19" width="25.140625" style="0" bestFit="1" customWidth="1"/>
  </cols>
  <sheetData>
    <row r="1" spans="2:19" ht="20.25">
      <c r="B1" s="1113" t="s">
        <v>1029</v>
      </c>
      <c r="C1" s="1113"/>
      <c r="D1" s="1114"/>
      <c r="E1" s="1114"/>
      <c r="F1" s="1114"/>
      <c r="G1" s="1114"/>
      <c r="H1" s="1114"/>
      <c r="I1" s="1114"/>
      <c r="J1" s="1114"/>
      <c r="K1" s="1114"/>
      <c r="L1" s="1114"/>
      <c r="M1" s="1114"/>
      <c r="N1" s="1114"/>
      <c r="O1" s="1114"/>
      <c r="P1" s="1114"/>
      <c r="Q1" s="1114"/>
      <c r="R1" s="1114"/>
      <c r="S1" s="1114"/>
    </row>
    <row r="2" spans="2:19" ht="19.5">
      <c r="B2" s="1115" t="str">
        <f>Inputs!B2</f>
        <v>(For Rate Year Beginning April 1, 20xx, Based on December 31, 20xx Data)</v>
      </c>
      <c r="C2" s="1115"/>
      <c r="D2" s="1115"/>
      <c r="E2" s="1115"/>
      <c r="F2" s="1115"/>
      <c r="G2" s="1115"/>
      <c r="H2" s="1115"/>
      <c r="I2" s="1115"/>
      <c r="J2" s="1115"/>
      <c r="K2" s="1115"/>
      <c r="L2" s="1115"/>
      <c r="M2" s="1115"/>
      <c r="N2" s="1115"/>
      <c r="O2" s="1118"/>
      <c r="P2" s="1118"/>
      <c r="Q2" s="1119"/>
      <c r="R2" s="1119"/>
      <c r="S2" s="1119"/>
    </row>
    <row r="3" spans="2:19" ht="19.5">
      <c r="B3" s="904"/>
      <c r="C3" s="904"/>
      <c r="D3" s="904"/>
      <c r="E3" s="904"/>
      <c r="F3" s="904"/>
      <c r="G3" s="904"/>
      <c r="H3" s="904"/>
      <c r="I3" s="904"/>
      <c r="J3" s="904"/>
      <c r="K3" s="904"/>
      <c r="L3" s="904"/>
      <c r="M3" s="904"/>
      <c r="N3" s="904"/>
      <c r="O3" s="43"/>
      <c r="P3" s="43"/>
      <c r="Q3" s="46"/>
      <c r="R3" s="46"/>
      <c r="S3" s="46"/>
    </row>
    <row r="4" spans="2:19" ht="19.5">
      <c r="B4" s="904"/>
      <c r="C4" s="904"/>
      <c r="D4" s="904"/>
      <c r="E4" s="904"/>
      <c r="F4" s="904"/>
      <c r="G4" s="904"/>
      <c r="H4" s="904"/>
      <c r="I4" s="904"/>
      <c r="J4" s="904"/>
      <c r="K4" s="904"/>
      <c r="L4" s="904"/>
      <c r="M4" s="904"/>
      <c r="N4" s="904"/>
      <c r="O4" s="43"/>
      <c r="P4" s="43"/>
      <c r="Q4" s="46"/>
      <c r="R4" s="46"/>
      <c r="S4" s="46"/>
    </row>
    <row r="5" spans="2:19" ht="19.5">
      <c r="B5" s="904"/>
      <c r="C5" s="904"/>
      <c r="D5" s="904"/>
      <c r="E5" s="904"/>
      <c r="F5" s="904"/>
      <c r="G5" s="904"/>
      <c r="H5" s="904"/>
      <c r="I5" s="904"/>
      <c r="J5" s="904"/>
      <c r="K5" s="904"/>
      <c r="L5" s="904"/>
      <c r="M5" s="904"/>
      <c r="N5" s="904"/>
      <c r="O5" s="43"/>
      <c r="P5" s="43"/>
      <c r="Q5" s="46"/>
      <c r="R5" s="46"/>
      <c r="S5" s="46"/>
    </row>
    <row r="6" spans="2:19" ht="7.5" customHeight="1">
      <c r="B6" s="244"/>
      <c r="C6" s="507"/>
      <c r="D6" s="245"/>
      <c r="E6" s="245"/>
      <c r="F6" s="245"/>
      <c r="G6" s="245"/>
      <c r="H6" s="249"/>
      <c r="I6" s="249"/>
      <c r="J6" s="249"/>
      <c r="K6" s="249"/>
      <c r="L6" s="249"/>
      <c r="M6" s="249"/>
      <c r="N6" s="245"/>
      <c r="O6" s="245"/>
      <c r="P6" s="245"/>
      <c r="Q6" s="246"/>
      <c r="R6" s="245"/>
      <c r="S6" s="245"/>
    </row>
    <row r="7" spans="2:19" ht="15">
      <c r="B7" s="244"/>
      <c r="C7" s="507"/>
      <c r="D7" s="246"/>
      <c r="E7" s="246"/>
      <c r="F7" s="247" t="s">
        <v>546</v>
      </c>
      <c r="G7" s="247" t="s">
        <v>547</v>
      </c>
      <c r="H7" s="247" t="s">
        <v>548</v>
      </c>
      <c r="I7" s="247" t="s">
        <v>549</v>
      </c>
      <c r="J7" s="842" t="s">
        <v>550</v>
      </c>
      <c r="K7" s="842" t="s">
        <v>551</v>
      </c>
      <c r="L7" s="247" t="s">
        <v>552</v>
      </c>
      <c r="M7" s="247" t="s">
        <v>983</v>
      </c>
      <c r="N7" s="247" t="s">
        <v>984</v>
      </c>
      <c r="O7" s="247" t="s">
        <v>985</v>
      </c>
      <c r="P7" s="247" t="s">
        <v>986</v>
      </c>
      <c r="Q7" s="247" t="s">
        <v>987</v>
      </c>
      <c r="R7" s="247" t="s">
        <v>988</v>
      </c>
      <c r="S7" s="247" t="s">
        <v>989</v>
      </c>
    </row>
    <row r="8" spans="2:19" ht="15" customHeight="1">
      <c r="B8" s="248"/>
      <c r="C8" s="242"/>
      <c r="D8" s="249"/>
      <c r="E8" s="249"/>
      <c r="F8" s="1122" t="s">
        <v>956</v>
      </c>
      <c r="G8" s="1122" t="s">
        <v>1020</v>
      </c>
      <c r="H8" s="1122" t="s">
        <v>991</v>
      </c>
      <c r="I8" s="1122" t="s">
        <v>968</v>
      </c>
      <c r="J8" s="1122" t="s">
        <v>1011</v>
      </c>
      <c r="K8" s="1122" t="s">
        <v>1012</v>
      </c>
      <c r="L8" s="1122" t="s">
        <v>992</v>
      </c>
      <c r="M8" s="1125" t="s">
        <v>1696</v>
      </c>
      <c r="N8" s="1108" t="s">
        <v>335</v>
      </c>
      <c r="O8" s="1108" t="s">
        <v>336</v>
      </c>
      <c r="P8" s="1122" t="s">
        <v>969</v>
      </c>
      <c r="Q8" s="1122" t="s">
        <v>970</v>
      </c>
      <c r="R8" s="1122" t="s">
        <v>1019</v>
      </c>
      <c r="S8" s="1122" t="s">
        <v>1023</v>
      </c>
    </row>
    <row r="9" spans="2:19" ht="15">
      <c r="B9" s="248"/>
      <c r="C9" s="242"/>
      <c r="D9" s="249"/>
      <c r="E9" s="249"/>
      <c r="F9" s="1122"/>
      <c r="G9" s="1122"/>
      <c r="H9" s="1122"/>
      <c r="I9" s="1122"/>
      <c r="J9" s="1122"/>
      <c r="K9" s="1122"/>
      <c r="L9" s="1122" t="s">
        <v>933</v>
      </c>
      <c r="M9" s="1125" t="s">
        <v>933</v>
      </c>
      <c r="N9" s="1120"/>
      <c r="O9" s="1120"/>
      <c r="P9" s="1122" t="s">
        <v>375</v>
      </c>
      <c r="Q9" s="1122" t="s">
        <v>399</v>
      </c>
      <c r="R9" s="1122" t="s">
        <v>553</v>
      </c>
      <c r="S9" s="1122"/>
    </row>
    <row r="10" spans="2:19" ht="24.75" customHeight="1">
      <c r="B10" s="843" t="s">
        <v>249</v>
      </c>
      <c r="C10" s="843" t="s">
        <v>64</v>
      </c>
      <c r="D10" s="843" t="s">
        <v>1038</v>
      </c>
      <c r="E10" s="843"/>
      <c r="F10" s="1123"/>
      <c r="G10" s="1123"/>
      <c r="H10" s="1123"/>
      <c r="I10" s="1123"/>
      <c r="J10" s="1123"/>
      <c r="K10" s="1123"/>
      <c r="L10" s="1123" t="s">
        <v>264</v>
      </c>
      <c r="M10" s="1126" t="s">
        <v>264</v>
      </c>
      <c r="N10" s="1121"/>
      <c r="O10" s="1121"/>
      <c r="P10" s="1123" t="s">
        <v>398</v>
      </c>
      <c r="Q10" s="1123" t="s">
        <v>398</v>
      </c>
      <c r="R10" s="1123" t="s">
        <v>555</v>
      </c>
      <c r="S10" s="1123" t="s">
        <v>262</v>
      </c>
    </row>
    <row r="11" spans="2:19" ht="45">
      <c r="B11" s="343">
        <v>1</v>
      </c>
      <c r="C11" s="819">
        <v>182.3</v>
      </c>
      <c r="D11" s="774" t="s">
        <v>1017</v>
      </c>
      <c r="E11" s="1022" t="s">
        <v>1661</v>
      </c>
      <c r="F11" s="780" t="e">
        <f>'1.5.1a-TCJA RBAM'!F14</f>
        <v>#DIV/0!</v>
      </c>
      <c r="G11" s="780">
        <f>'1.5.1a-TCJA RBAM'!G14</f>
        <v>0</v>
      </c>
      <c r="H11" s="780" t="e">
        <f aca="true" t="shared" si="0" ref="H11:H16">F11+G11</f>
        <v>#DIV/0!</v>
      </c>
      <c r="I11" s="780" t="e">
        <f>'1.5.1a-TCJA RBAM'!I14</f>
        <v>#DIV/0!</v>
      </c>
      <c r="J11" s="780">
        <f>'1.5.1a-TCJA RBAM'!J14</f>
        <v>0</v>
      </c>
      <c r="K11" s="780">
        <f>'1.5.1a-TCJA RBAM'!K14</f>
        <v>0</v>
      </c>
      <c r="L11" s="780">
        <f>'1.5.1a-TCJA RBAM'!L14</f>
        <v>0</v>
      </c>
      <c r="M11" s="780">
        <f>'1.5.1a-TCJA RBAM'!M14</f>
        <v>0</v>
      </c>
      <c r="N11" s="780">
        <f>'1.5.1a-TCJA RBAM'!N16</f>
        <v>0</v>
      </c>
      <c r="O11" s="780">
        <f>'1.5.1a-TCJA RBAM'!O16</f>
        <v>0</v>
      </c>
      <c r="P11" s="780" t="e">
        <f>'1.5.1a-TCJA RBAM'!P16</f>
        <v>#DIV/0!</v>
      </c>
      <c r="Q11" s="780" t="e">
        <f>'1.5.1a-TCJA RBAM'!Q16</f>
        <v>#DIV/0!</v>
      </c>
      <c r="R11" s="342" t="e">
        <f aca="true" t="shared" si="1" ref="R11:R16">SUM(N11:Q11)</f>
        <v>#DIV/0!</v>
      </c>
      <c r="S11" s="786"/>
    </row>
    <row r="12" spans="2:19" ht="15">
      <c r="B12" s="343">
        <f>B11+1</f>
        <v>2</v>
      </c>
      <c r="C12" s="513"/>
      <c r="D12" s="514"/>
      <c r="E12" s="514"/>
      <c r="F12" s="515"/>
      <c r="G12" s="515"/>
      <c r="H12" s="780">
        <f t="shared" si="0"/>
        <v>0</v>
      </c>
      <c r="I12" s="780">
        <f>H12-L12-K12</f>
        <v>0</v>
      </c>
      <c r="J12" s="515"/>
      <c r="K12" s="515"/>
      <c r="L12" s="515"/>
      <c r="M12" s="515"/>
      <c r="N12" s="515"/>
      <c r="O12" s="515"/>
      <c r="P12" s="515"/>
      <c r="Q12" s="515"/>
      <c r="R12" s="342">
        <f t="shared" si="1"/>
        <v>0</v>
      </c>
      <c r="S12" s="774"/>
    </row>
    <row r="13" spans="2:19" ht="15">
      <c r="B13" s="343">
        <f aca="true" t="shared" si="2" ref="B13:B63">B12+1</f>
        <v>3</v>
      </c>
      <c r="C13" s="513"/>
      <c r="D13" s="514"/>
      <c r="E13" s="514"/>
      <c r="F13" s="515"/>
      <c r="G13" s="515"/>
      <c r="H13" s="780">
        <f t="shared" si="0"/>
        <v>0</v>
      </c>
      <c r="I13" s="780">
        <f>H13-L13-K13</f>
        <v>0</v>
      </c>
      <c r="J13" s="515"/>
      <c r="K13" s="515"/>
      <c r="L13" s="515"/>
      <c r="M13" s="515"/>
      <c r="N13" s="515"/>
      <c r="O13" s="515"/>
      <c r="P13" s="515"/>
      <c r="Q13" s="515"/>
      <c r="R13" s="342">
        <f t="shared" si="1"/>
        <v>0</v>
      </c>
      <c r="S13" s="774"/>
    </row>
    <row r="14" spans="2:19" ht="15">
      <c r="B14" s="343">
        <f t="shared" si="2"/>
        <v>4</v>
      </c>
      <c r="C14" s="513"/>
      <c r="D14" s="514"/>
      <c r="E14" s="514"/>
      <c r="F14" s="515"/>
      <c r="G14" s="515"/>
      <c r="H14" s="780">
        <f t="shared" si="0"/>
        <v>0</v>
      </c>
      <c r="I14" s="780">
        <f>H14-L14-K14</f>
        <v>0</v>
      </c>
      <c r="J14" s="515"/>
      <c r="K14" s="515"/>
      <c r="L14" s="515"/>
      <c r="M14" s="515"/>
      <c r="N14" s="515"/>
      <c r="O14" s="515"/>
      <c r="P14" s="515"/>
      <c r="Q14" s="515"/>
      <c r="R14" s="342">
        <f t="shared" si="1"/>
        <v>0</v>
      </c>
      <c r="S14" s="774"/>
    </row>
    <row r="15" spans="2:19" ht="15">
      <c r="B15" s="343">
        <f t="shared" si="2"/>
        <v>5</v>
      </c>
      <c r="C15" s="513"/>
      <c r="D15" s="514"/>
      <c r="E15" s="514"/>
      <c r="F15" s="515"/>
      <c r="G15" s="515"/>
      <c r="H15" s="780">
        <f t="shared" si="0"/>
        <v>0</v>
      </c>
      <c r="I15" s="780">
        <f>H15-L15-K15</f>
        <v>0</v>
      </c>
      <c r="J15" s="515"/>
      <c r="K15" s="515"/>
      <c r="L15" s="515"/>
      <c r="M15" s="515"/>
      <c r="N15" s="515"/>
      <c r="O15" s="515"/>
      <c r="P15" s="515"/>
      <c r="Q15" s="515"/>
      <c r="R15" s="342">
        <f t="shared" si="1"/>
        <v>0</v>
      </c>
      <c r="S15" s="774"/>
    </row>
    <row r="16" spans="2:19" ht="15">
      <c r="B16" s="343">
        <f t="shared" si="2"/>
        <v>6</v>
      </c>
      <c r="C16" s="513"/>
      <c r="D16" s="514"/>
      <c r="E16" s="514"/>
      <c r="F16" s="515"/>
      <c r="G16" s="515"/>
      <c r="H16" s="780">
        <f t="shared" si="0"/>
        <v>0</v>
      </c>
      <c r="I16" s="780">
        <f>H16-L16-K16</f>
        <v>0</v>
      </c>
      <c r="J16" s="515"/>
      <c r="K16" s="515"/>
      <c r="L16" s="515"/>
      <c r="M16" s="515"/>
      <c r="N16" s="515"/>
      <c r="O16" s="515"/>
      <c r="P16" s="515"/>
      <c r="Q16" s="515"/>
      <c r="R16" s="342">
        <f t="shared" si="1"/>
        <v>0</v>
      </c>
      <c r="S16" s="774"/>
    </row>
    <row r="17" spans="2:19" ht="15">
      <c r="B17" s="343">
        <f t="shared" si="2"/>
        <v>7</v>
      </c>
      <c r="C17" s="242"/>
      <c r="D17" s="254"/>
      <c r="E17" s="254"/>
      <c r="F17" s="253"/>
      <c r="G17" s="253"/>
      <c r="H17" s="253"/>
      <c r="I17" s="253"/>
      <c r="J17" s="253"/>
      <c r="K17" s="253"/>
      <c r="L17" s="253"/>
      <c r="M17" s="253"/>
      <c r="N17" s="253"/>
      <c r="O17" s="253"/>
      <c r="P17" s="253"/>
      <c r="Q17" s="253"/>
      <c r="R17" s="253"/>
      <c r="S17" s="249"/>
    </row>
    <row r="18" spans="2:19" ht="15">
      <c r="B18" s="343">
        <f t="shared" si="2"/>
        <v>8</v>
      </c>
      <c r="C18" s="242"/>
      <c r="D18" s="255" t="s">
        <v>952</v>
      </c>
      <c r="E18" s="255"/>
      <c r="F18" s="253" t="e">
        <f aca="true" t="shared" si="3" ref="F18:Q18">SUM(F11:F16)</f>
        <v>#DIV/0!</v>
      </c>
      <c r="G18" s="253">
        <f t="shared" si="3"/>
        <v>0</v>
      </c>
      <c r="H18" s="253" t="e">
        <f t="shared" si="3"/>
        <v>#DIV/0!</v>
      </c>
      <c r="I18" s="253" t="e">
        <f t="shared" si="3"/>
        <v>#DIV/0!</v>
      </c>
      <c r="J18" s="253">
        <f t="shared" si="3"/>
        <v>0</v>
      </c>
      <c r="K18" s="253">
        <f t="shared" si="3"/>
        <v>0</v>
      </c>
      <c r="L18" s="253">
        <f t="shared" si="3"/>
        <v>0</v>
      </c>
      <c r="M18" s="253">
        <f t="shared" si="3"/>
        <v>0</v>
      </c>
      <c r="N18" s="253">
        <f t="shared" si="3"/>
        <v>0</v>
      </c>
      <c r="O18" s="253">
        <f t="shared" si="3"/>
        <v>0</v>
      </c>
      <c r="P18" s="253" t="e">
        <f t="shared" si="3"/>
        <v>#DIV/0!</v>
      </c>
      <c r="Q18" s="253" t="e">
        <f t="shared" si="3"/>
        <v>#DIV/0!</v>
      </c>
      <c r="R18" s="662" t="e">
        <f>SUM(R11:R17)</f>
        <v>#DIV/0!</v>
      </c>
      <c r="S18" s="249"/>
    </row>
    <row r="19" spans="2:19" ht="15">
      <c r="B19" s="343">
        <f t="shared" si="2"/>
        <v>9</v>
      </c>
      <c r="C19" s="508"/>
      <c r="D19" s="256"/>
      <c r="E19" s="256"/>
      <c r="F19" s="787"/>
      <c r="G19" s="787"/>
      <c r="H19" s="787"/>
      <c r="I19" s="787"/>
      <c r="J19" s="787"/>
      <c r="K19" s="787"/>
      <c r="L19" s="787"/>
      <c r="M19" s="787"/>
      <c r="N19" s="788"/>
      <c r="O19" s="788"/>
      <c r="P19" s="788"/>
      <c r="Q19" s="788"/>
      <c r="R19" s="521"/>
      <c r="S19" s="249"/>
    </row>
    <row r="20" spans="2:19" ht="45">
      <c r="B20" s="343">
        <f t="shared" si="2"/>
        <v>10</v>
      </c>
      <c r="C20" s="819">
        <v>182.3</v>
      </c>
      <c r="D20" s="774" t="s">
        <v>1017</v>
      </c>
      <c r="E20" s="1022" t="s">
        <v>1664</v>
      </c>
      <c r="F20" s="780" t="e">
        <f>'1.5.1a-TCJA RBAM'!F33</f>
        <v>#DIV/0!</v>
      </c>
      <c r="G20" s="780">
        <f>'1.5.1a-TCJA RBAM'!G33</f>
        <v>0</v>
      </c>
      <c r="H20" s="780" t="e">
        <f aca="true" t="shared" si="4" ref="H20:H25">F20+G20</f>
        <v>#DIV/0!</v>
      </c>
      <c r="I20" s="780" t="e">
        <f>'1.5.1a-TCJA RBAM'!I33</f>
        <v>#DIV/0!</v>
      </c>
      <c r="J20" s="780">
        <f>'1.5.1a-TCJA RBAM'!J33</f>
        <v>0</v>
      </c>
      <c r="K20" s="780">
        <f>'1.5.1a-TCJA RBAM'!K33</f>
        <v>0</v>
      </c>
      <c r="L20" s="780">
        <f>'1.5.1a-TCJA RBAM'!L33</f>
        <v>0</v>
      </c>
      <c r="M20" s="780">
        <f>'1.5.1a-TCJA RBAM'!M33</f>
        <v>0</v>
      </c>
      <c r="N20" s="780">
        <f>'1.5.1a-TCJA RBAM'!N37</f>
        <v>0</v>
      </c>
      <c r="O20" s="780">
        <f>'1.5.1a-TCJA RBAM'!O37</f>
        <v>0</v>
      </c>
      <c r="P20" s="780" t="e">
        <f>'1.5.1a-TCJA RBAM'!P37</f>
        <v>#DIV/0!</v>
      </c>
      <c r="Q20" s="780" t="e">
        <f>'1.5.1a-TCJA RBAM'!Q37</f>
        <v>#DIV/0!</v>
      </c>
      <c r="R20" s="342" t="e">
        <f aca="true" t="shared" si="5" ref="R20:R25">SUM(N20:Q20)</f>
        <v>#DIV/0!</v>
      </c>
      <c r="S20" s="774"/>
    </row>
    <row r="21" spans="2:19" ht="15">
      <c r="B21" s="343">
        <f t="shared" si="2"/>
        <v>11</v>
      </c>
      <c r="C21" s="513"/>
      <c r="D21" s="514"/>
      <c r="E21" s="514"/>
      <c r="F21" s="515"/>
      <c r="G21" s="515"/>
      <c r="H21" s="780">
        <f t="shared" si="4"/>
        <v>0</v>
      </c>
      <c r="I21" s="780">
        <f>H21-L21-K21</f>
        <v>0</v>
      </c>
      <c r="J21" s="515"/>
      <c r="K21" s="515"/>
      <c r="L21" s="515"/>
      <c r="M21" s="515"/>
      <c r="N21" s="515"/>
      <c r="O21" s="515"/>
      <c r="P21" s="515"/>
      <c r="Q21" s="515"/>
      <c r="R21" s="342">
        <f t="shared" si="5"/>
        <v>0</v>
      </c>
      <c r="S21" s="774"/>
    </row>
    <row r="22" spans="2:19" ht="15">
      <c r="B22" s="343">
        <f t="shared" si="2"/>
        <v>12</v>
      </c>
      <c r="C22" s="513"/>
      <c r="D22" s="514"/>
      <c r="E22" s="514"/>
      <c r="F22" s="515"/>
      <c r="G22" s="515"/>
      <c r="H22" s="780">
        <f t="shared" si="4"/>
        <v>0</v>
      </c>
      <c r="I22" s="780">
        <f>H22-L22-K22</f>
        <v>0</v>
      </c>
      <c r="J22" s="515"/>
      <c r="K22" s="515"/>
      <c r="L22" s="515"/>
      <c r="M22" s="515"/>
      <c r="N22" s="515"/>
      <c r="O22" s="515"/>
      <c r="P22" s="515"/>
      <c r="Q22" s="515"/>
      <c r="R22" s="342">
        <f t="shared" si="5"/>
        <v>0</v>
      </c>
      <c r="S22" s="774"/>
    </row>
    <row r="23" spans="2:19" ht="15">
      <c r="B23" s="343">
        <f t="shared" si="2"/>
        <v>13</v>
      </c>
      <c r="C23" s="513"/>
      <c r="D23" s="514"/>
      <c r="E23" s="514"/>
      <c r="F23" s="515"/>
      <c r="G23" s="515"/>
      <c r="H23" s="780">
        <f t="shared" si="4"/>
        <v>0</v>
      </c>
      <c r="I23" s="780">
        <f>H23-L23-K23</f>
        <v>0</v>
      </c>
      <c r="J23" s="515"/>
      <c r="K23" s="515"/>
      <c r="L23" s="515"/>
      <c r="M23" s="515"/>
      <c r="N23" s="515"/>
      <c r="O23" s="515"/>
      <c r="P23" s="515"/>
      <c r="Q23" s="515"/>
      <c r="R23" s="342">
        <f t="shared" si="5"/>
        <v>0</v>
      </c>
      <c r="S23" s="774"/>
    </row>
    <row r="24" spans="2:19" ht="15">
      <c r="B24" s="343">
        <f t="shared" si="2"/>
        <v>14</v>
      </c>
      <c r="C24" s="513"/>
      <c r="D24" s="514"/>
      <c r="E24" s="514"/>
      <c r="F24" s="515"/>
      <c r="G24" s="515"/>
      <c r="H24" s="780">
        <f t="shared" si="4"/>
        <v>0</v>
      </c>
      <c r="I24" s="780">
        <f>H24-L24-K24</f>
        <v>0</v>
      </c>
      <c r="J24" s="515"/>
      <c r="K24" s="515"/>
      <c r="L24" s="515"/>
      <c r="M24" s="515"/>
      <c r="N24" s="515"/>
      <c r="O24" s="515"/>
      <c r="P24" s="515"/>
      <c r="Q24" s="515"/>
      <c r="R24" s="342">
        <f t="shared" si="5"/>
        <v>0</v>
      </c>
      <c r="S24" s="774"/>
    </row>
    <row r="25" spans="2:19" ht="15">
      <c r="B25" s="343">
        <f t="shared" si="2"/>
        <v>15</v>
      </c>
      <c r="C25" s="513"/>
      <c r="D25" s="514"/>
      <c r="E25" s="514"/>
      <c r="F25" s="515"/>
      <c r="G25" s="515"/>
      <c r="H25" s="780">
        <f t="shared" si="4"/>
        <v>0</v>
      </c>
      <c r="I25" s="780">
        <f>H25-L25-K25</f>
        <v>0</v>
      </c>
      <c r="J25" s="515"/>
      <c r="K25" s="515"/>
      <c r="L25" s="515"/>
      <c r="M25" s="515"/>
      <c r="N25" s="515"/>
      <c r="O25" s="515"/>
      <c r="P25" s="515"/>
      <c r="Q25" s="515"/>
      <c r="R25" s="342">
        <f t="shared" si="5"/>
        <v>0</v>
      </c>
      <c r="S25" s="774"/>
    </row>
    <row r="26" spans="2:19" ht="15">
      <c r="B26" s="343">
        <f t="shared" si="2"/>
        <v>16</v>
      </c>
      <c r="C26" s="242"/>
      <c r="D26" s="254"/>
      <c r="E26" s="254"/>
      <c r="F26" s="253"/>
      <c r="G26" s="253"/>
      <c r="H26" s="253"/>
      <c r="I26" s="253"/>
      <c r="J26" s="253"/>
      <c r="K26" s="253"/>
      <c r="L26" s="253"/>
      <c r="M26" s="253"/>
      <c r="N26" s="253"/>
      <c r="O26" s="253"/>
      <c r="P26" s="253"/>
      <c r="Q26" s="253"/>
      <c r="R26" s="253"/>
      <c r="S26" s="249"/>
    </row>
    <row r="27" spans="2:19" ht="15">
      <c r="B27" s="343">
        <f t="shared" si="2"/>
        <v>17</v>
      </c>
      <c r="C27" s="242"/>
      <c r="D27" s="255" t="s">
        <v>953</v>
      </c>
      <c r="E27" s="255"/>
      <c r="F27" s="253" t="e">
        <f aca="true" t="shared" si="6" ref="F27:Q27">SUM(F20:F25)</f>
        <v>#DIV/0!</v>
      </c>
      <c r="G27" s="253">
        <f t="shared" si="6"/>
        <v>0</v>
      </c>
      <c r="H27" s="253" t="e">
        <f t="shared" si="6"/>
        <v>#DIV/0!</v>
      </c>
      <c r="I27" s="253" t="e">
        <f t="shared" si="6"/>
        <v>#DIV/0!</v>
      </c>
      <c r="J27" s="253">
        <f t="shared" si="6"/>
        <v>0</v>
      </c>
      <c r="K27" s="253">
        <f t="shared" si="6"/>
        <v>0</v>
      </c>
      <c r="L27" s="253">
        <f t="shared" si="6"/>
        <v>0</v>
      </c>
      <c r="M27" s="253">
        <f t="shared" si="6"/>
        <v>0</v>
      </c>
      <c r="N27" s="253">
        <f t="shared" si="6"/>
        <v>0</v>
      </c>
      <c r="O27" s="253">
        <f t="shared" si="6"/>
        <v>0</v>
      </c>
      <c r="P27" s="253" t="e">
        <f t="shared" si="6"/>
        <v>#DIV/0!</v>
      </c>
      <c r="Q27" s="253" t="e">
        <f t="shared" si="6"/>
        <v>#DIV/0!</v>
      </c>
      <c r="R27" s="662" t="e">
        <f>SUM(R20:R26)</f>
        <v>#DIV/0!</v>
      </c>
      <c r="S27" s="1"/>
    </row>
    <row r="28" spans="2:19" ht="15">
      <c r="B28" s="343">
        <f t="shared" si="2"/>
        <v>18</v>
      </c>
      <c r="C28" s="242"/>
      <c r="D28" s="255" t="s">
        <v>1119</v>
      </c>
      <c r="F28" s="253"/>
      <c r="G28" s="253">
        <f>G18+G27</f>
        <v>0</v>
      </c>
      <c r="H28" s="253"/>
      <c r="I28" s="253"/>
      <c r="J28" s="253"/>
      <c r="K28" s="253"/>
      <c r="L28" s="253">
        <f>L18+L27</f>
        <v>0</v>
      </c>
      <c r="M28" s="253"/>
      <c r="N28" s="253"/>
      <c r="O28" s="253"/>
      <c r="P28" s="253"/>
      <c r="Q28" s="253"/>
      <c r="R28" s="253"/>
      <c r="S28" s="249"/>
    </row>
    <row r="29" spans="2:19" ht="15">
      <c r="B29" s="343">
        <f t="shared" si="2"/>
        <v>19</v>
      </c>
      <c r="C29" s="242"/>
      <c r="D29" s="255" t="s">
        <v>1118</v>
      </c>
      <c r="E29" s="1022" t="s">
        <v>1653</v>
      </c>
      <c r="F29" s="253"/>
      <c r="G29" s="253">
        <f>+Inputs!D241</f>
        <v>0</v>
      </c>
      <c r="H29" s="253"/>
      <c r="I29" s="253"/>
      <c r="J29" s="793"/>
      <c r="K29" s="793"/>
      <c r="L29" s="806">
        <f>+Inputs!D242</f>
        <v>0</v>
      </c>
      <c r="M29" s="253"/>
      <c r="N29" s="253"/>
      <c r="O29" s="253"/>
      <c r="P29" s="253"/>
      <c r="Q29" s="253"/>
      <c r="R29" s="253"/>
      <c r="S29" s="249"/>
    </row>
    <row r="30" spans="2:19" ht="15.75" thickBot="1">
      <c r="B30" s="343">
        <f t="shared" si="2"/>
        <v>20</v>
      </c>
      <c r="C30" s="242"/>
      <c r="D30" s="255" t="s">
        <v>1021</v>
      </c>
      <c r="F30" s="253"/>
      <c r="G30" s="816">
        <f>SUM(G28:G29)</f>
        <v>0</v>
      </c>
      <c r="H30" s="253"/>
      <c r="I30" s="253"/>
      <c r="J30" s="253"/>
      <c r="K30" s="253"/>
      <c r="L30" s="816">
        <f>SUM(L28:L29)</f>
        <v>0</v>
      </c>
      <c r="M30" s="253"/>
      <c r="N30" s="253"/>
      <c r="O30" s="253"/>
      <c r="P30" s="253"/>
      <c r="Q30" s="253"/>
      <c r="R30" s="253"/>
      <c r="S30" s="249"/>
    </row>
    <row r="31" spans="2:18" ht="86.25" thickBot="1">
      <c r="B31" s="343">
        <f t="shared" si="2"/>
        <v>21</v>
      </c>
      <c r="C31" s="242"/>
      <c r="D31" s="769" t="s">
        <v>1654</v>
      </c>
      <c r="E31" s="1067" t="s">
        <v>1656</v>
      </c>
      <c r="F31" s="325"/>
      <c r="G31" s="817">
        <f>+Inputs!D243</f>
        <v>0</v>
      </c>
      <c r="H31" s="325"/>
      <c r="I31" s="325"/>
      <c r="J31" s="325"/>
      <c r="K31" s="325"/>
      <c r="L31" s="817">
        <f>+Inputs!D244</f>
        <v>0</v>
      </c>
      <c r="M31" s="325"/>
      <c r="N31" s="253"/>
      <c r="O31" s="253"/>
      <c r="P31" s="253"/>
      <c r="Q31" s="253"/>
      <c r="R31" s="253"/>
    </row>
    <row r="32" spans="2:19" ht="15.75" thickBot="1">
      <c r="B32" s="343">
        <f t="shared" si="2"/>
        <v>22</v>
      </c>
      <c r="C32" s="508"/>
      <c r="D32" s="256"/>
      <c r="E32" s="256"/>
      <c r="F32" s="787"/>
      <c r="G32" s="787"/>
      <c r="H32" s="787"/>
      <c r="I32" s="787"/>
      <c r="J32" s="787"/>
      <c r="K32" s="787"/>
      <c r="L32" s="787"/>
      <c r="M32" s="787"/>
      <c r="N32" s="788"/>
      <c r="O32" s="788"/>
      <c r="P32" s="788"/>
      <c r="Q32" s="788"/>
      <c r="R32" s="71"/>
      <c r="S32" s="249"/>
    </row>
    <row r="33" spans="2:19" ht="72" thickBot="1">
      <c r="B33" s="343">
        <f t="shared" si="2"/>
        <v>23</v>
      </c>
      <c r="C33" s="242"/>
      <c r="D33" s="769" t="s">
        <v>1024</v>
      </c>
      <c r="E33" s="769"/>
      <c r="F33" s="253"/>
      <c r="G33" s="253"/>
      <c r="H33" s="253"/>
      <c r="I33" s="253"/>
      <c r="J33" s="253"/>
      <c r="K33" s="253"/>
      <c r="L33" s="253"/>
      <c r="M33" s="253"/>
      <c r="N33" s="253"/>
      <c r="O33" s="253"/>
      <c r="P33" s="253"/>
      <c r="Q33" s="253"/>
      <c r="R33" s="663" t="e">
        <f>R18+R27</f>
        <v>#DIV/0!</v>
      </c>
      <c r="S33" s="249" t="s">
        <v>941</v>
      </c>
    </row>
    <row r="34" spans="2:19" ht="15">
      <c r="B34" s="343">
        <f t="shared" si="2"/>
        <v>24</v>
      </c>
      <c r="C34" s="242"/>
      <c r="D34" s="255"/>
      <c r="E34" s="255"/>
      <c r="F34" s="253"/>
      <c r="G34" s="253"/>
      <c r="H34" s="253"/>
      <c r="I34" s="253"/>
      <c r="J34" s="253"/>
      <c r="K34" s="253"/>
      <c r="L34" s="253"/>
      <c r="M34" s="253"/>
      <c r="N34" s="253"/>
      <c r="O34" s="253"/>
      <c r="P34" s="253"/>
      <c r="Q34" s="253"/>
      <c r="R34" s="258"/>
      <c r="S34" s="249"/>
    </row>
    <row r="35" spans="2:19" ht="45">
      <c r="B35" s="343">
        <f t="shared" si="2"/>
        <v>25</v>
      </c>
      <c r="C35" s="819">
        <v>254</v>
      </c>
      <c r="D35" s="774" t="s">
        <v>1017</v>
      </c>
      <c r="E35" s="1022" t="s">
        <v>1662</v>
      </c>
      <c r="F35" s="780" t="e">
        <f>'1.5.1a-TCJA RBAM'!F48</f>
        <v>#DIV/0!</v>
      </c>
      <c r="G35" s="780">
        <f>'1.5.1a-TCJA RBAM'!G48</f>
        <v>0</v>
      </c>
      <c r="H35" s="780" t="e">
        <f aca="true" t="shared" si="7" ref="H35:H40">F35+G35</f>
        <v>#DIV/0!</v>
      </c>
      <c r="I35" s="780" t="e">
        <f>'1.5.1a-TCJA RBAM'!I48</f>
        <v>#DIV/0!</v>
      </c>
      <c r="J35" s="780">
        <f>'1.5.1a-TCJA RBAM'!J48</f>
        <v>0</v>
      </c>
      <c r="K35" s="780">
        <f>'1.5.1a-TCJA RBAM'!K48</f>
        <v>0</v>
      </c>
      <c r="L35" s="780">
        <f>'1.5.1a-TCJA RBAM'!L48</f>
        <v>0</v>
      </c>
      <c r="M35" s="780">
        <f>'1.5.1a-TCJA RBAM'!M48</f>
        <v>0</v>
      </c>
      <c r="N35" s="780">
        <f>'1.5.1a-TCJA RBAM'!N50</f>
        <v>0</v>
      </c>
      <c r="O35" s="780">
        <f>'1.5.1a-TCJA RBAM'!O50</f>
        <v>0</v>
      </c>
      <c r="P35" s="780" t="e">
        <f>'1.5.1a-TCJA RBAM'!P50</f>
        <v>#DIV/0!</v>
      </c>
      <c r="Q35" s="780" t="e">
        <f>'1.5.1a-TCJA RBAM'!Q50</f>
        <v>#DIV/0!</v>
      </c>
      <c r="R35" s="342" t="e">
        <f aca="true" t="shared" si="8" ref="R35:R40">SUM(N35:Q35)</f>
        <v>#DIV/0!</v>
      </c>
      <c r="S35" s="774"/>
    </row>
    <row r="36" spans="2:19" ht="15">
      <c r="B36" s="343">
        <f t="shared" si="2"/>
        <v>26</v>
      </c>
      <c r="C36" s="513"/>
      <c r="D36" s="514"/>
      <c r="E36" s="514"/>
      <c r="F36" s="515"/>
      <c r="G36" s="515"/>
      <c r="H36" s="780">
        <f t="shared" si="7"/>
        <v>0</v>
      </c>
      <c r="I36" s="780">
        <f>H36-L36-K36</f>
        <v>0</v>
      </c>
      <c r="J36" s="515"/>
      <c r="K36" s="515"/>
      <c r="L36" s="515"/>
      <c r="M36" s="515"/>
      <c r="N36" s="515"/>
      <c r="O36" s="515"/>
      <c r="P36" s="515"/>
      <c r="Q36" s="515"/>
      <c r="R36" s="342">
        <f t="shared" si="8"/>
        <v>0</v>
      </c>
      <c r="S36" s="774"/>
    </row>
    <row r="37" spans="2:19" ht="15">
      <c r="B37" s="343">
        <f t="shared" si="2"/>
        <v>27</v>
      </c>
      <c r="C37" s="513"/>
      <c r="D37" s="514"/>
      <c r="E37" s="514"/>
      <c r="F37" s="515"/>
      <c r="G37" s="515"/>
      <c r="H37" s="780">
        <f t="shared" si="7"/>
        <v>0</v>
      </c>
      <c r="I37" s="780">
        <f>H37-L37-K37</f>
        <v>0</v>
      </c>
      <c r="J37" s="515"/>
      <c r="K37" s="515"/>
      <c r="L37" s="515"/>
      <c r="M37" s="515"/>
      <c r="N37" s="515"/>
      <c r="O37" s="515"/>
      <c r="P37" s="515"/>
      <c r="Q37" s="515"/>
      <c r="R37" s="342">
        <f t="shared" si="8"/>
        <v>0</v>
      </c>
      <c r="S37" s="774"/>
    </row>
    <row r="38" spans="2:19" ht="15">
      <c r="B38" s="343">
        <f t="shared" si="2"/>
        <v>28</v>
      </c>
      <c r="C38" s="513"/>
      <c r="D38" s="514"/>
      <c r="E38" s="514"/>
      <c r="F38" s="515"/>
      <c r="G38" s="515"/>
      <c r="H38" s="780">
        <f t="shared" si="7"/>
        <v>0</v>
      </c>
      <c r="I38" s="780">
        <f>H38-L38-K38</f>
        <v>0</v>
      </c>
      <c r="J38" s="515"/>
      <c r="K38" s="515"/>
      <c r="L38" s="515"/>
      <c r="M38" s="515"/>
      <c r="N38" s="515"/>
      <c r="O38" s="515"/>
      <c r="P38" s="515"/>
      <c r="Q38" s="515"/>
      <c r="R38" s="342">
        <f t="shared" si="8"/>
        <v>0</v>
      </c>
      <c r="S38" s="774"/>
    </row>
    <row r="39" spans="2:19" ht="15">
      <c r="B39" s="343">
        <f t="shared" si="2"/>
        <v>29</v>
      </c>
      <c r="C39" s="513"/>
      <c r="D39" s="514"/>
      <c r="E39" s="514"/>
      <c r="F39" s="515"/>
      <c r="G39" s="515"/>
      <c r="H39" s="780">
        <f t="shared" si="7"/>
        <v>0</v>
      </c>
      <c r="I39" s="780">
        <f>H39-L39-K39</f>
        <v>0</v>
      </c>
      <c r="J39" s="515"/>
      <c r="K39" s="515"/>
      <c r="L39" s="515"/>
      <c r="M39" s="515"/>
      <c r="N39" s="515"/>
      <c r="O39" s="515"/>
      <c r="P39" s="515"/>
      <c r="Q39" s="515"/>
      <c r="R39" s="342">
        <f t="shared" si="8"/>
        <v>0</v>
      </c>
      <c r="S39" s="774"/>
    </row>
    <row r="40" spans="2:19" ht="15">
      <c r="B40" s="343">
        <f t="shared" si="2"/>
        <v>30</v>
      </c>
      <c r="C40" s="513"/>
      <c r="D40" s="514"/>
      <c r="E40" s="514"/>
      <c r="F40" s="515"/>
      <c r="G40" s="515"/>
      <c r="H40" s="780">
        <f t="shared" si="7"/>
        <v>0</v>
      </c>
      <c r="I40" s="780">
        <f>H40-L40-K40</f>
        <v>0</v>
      </c>
      <c r="J40" s="515"/>
      <c r="K40" s="515"/>
      <c r="L40" s="515"/>
      <c r="M40" s="515"/>
      <c r="N40" s="515"/>
      <c r="O40" s="515"/>
      <c r="P40" s="515"/>
      <c r="Q40" s="515"/>
      <c r="R40" s="342">
        <f t="shared" si="8"/>
        <v>0</v>
      </c>
      <c r="S40" s="774"/>
    </row>
    <row r="41" spans="2:19" ht="15">
      <c r="B41" s="343">
        <f t="shared" si="2"/>
        <v>31</v>
      </c>
      <c r="C41" s="506"/>
      <c r="D41" s="249"/>
      <c r="E41" s="249"/>
      <c r="F41" s="253"/>
      <c r="G41" s="253"/>
      <c r="H41" s="253"/>
      <c r="I41" s="253"/>
      <c r="J41" s="253"/>
      <c r="K41" s="253"/>
      <c r="L41" s="253"/>
      <c r="M41" s="253"/>
      <c r="N41" s="253"/>
      <c r="O41" s="253"/>
      <c r="P41" s="253"/>
      <c r="Q41" s="253"/>
      <c r="R41" s="253"/>
      <c r="S41" s="260"/>
    </row>
    <row r="42" spans="2:19" ht="15">
      <c r="B42" s="343">
        <f t="shared" si="2"/>
        <v>32</v>
      </c>
      <c r="C42" s="506"/>
      <c r="D42" s="255" t="s">
        <v>954</v>
      </c>
      <c r="E42" s="255"/>
      <c r="F42" s="253" t="e">
        <f aca="true" t="shared" si="9" ref="F42:Q42">SUM(F35:F40)</f>
        <v>#DIV/0!</v>
      </c>
      <c r="G42" s="253">
        <f t="shared" si="9"/>
        <v>0</v>
      </c>
      <c r="H42" s="253" t="e">
        <f t="shared" si="9"/>
        <v>#DIV/0!</v>
      </c>
      <c r="I42" s="253" t="e">
        <f t="shared" si="9"/>
        <v>#DIV/0!</v>
      </c>
      <c r="J42" s="253">
        <f t="shared" si="9"/>
        <v>0</v>
      </c>
      <c r="K42" s="253">
        <f t="shared" si="9"/>
        <v>0</v>
      </c>
      <c r="L42" s="253">
        <f t="shared" si="9"/>
        <v>0</v>
      </c>
      <c r="M42" s="253">
        <f t="shared" si="9"/>
        <v>0</v>
      </c>
      <c r="N42" s="253">
        <f t="shared" si="9"/>
        <v>0</v>
      </c>
      <c r="O42" s="253">
        <f t="shared" si="9"/>
        <v>0</v>
      </c>
      <c r="P42" s="253" t="e">
        <f t="shared" si="9"/>
        <v>#DIV/0!</v>
      </c>
      <c r="Q42" s="253" t="e">
        <f t="shared" si="9"/>
        <v>#DIV/0!</v>
      </c>
      <c r="R42" s="662" t="e">
        <f>SUM(R35:R40)</f>
        <v>#DIV/0!</v>
      </c>
      <c r="S42" s="260"/>
    </row>
    <row r="43" spans="2:19" ht="15">
      <c r="B43" s="343">
        <f t="shared" si="2"/>
        <v>33</v>
      </c>
      <c r="C43" s="506"/>
      <c r="D43" s="256"/>
      <c r="E43" s="256"/>
      <c r="F43" s="787"/>
      <c r="G43" s="787"/>
      <c r="H43" s="787"/>
      <c r="I43" s="787"/>
      <c r="J43" s="787"/>
      <c r="K43" s="787"/>
      <c r="L43" s="787"/>
      <c r="M43" s="787"/>
      <c r="N43" s="788"/>
      <c r="O43" s="788"/>
      <c r="P43" s="788"/>
      <c r="Q43" s="788"/>
      <c r="R43" s="521"/>
      <c r="S43" s="260"/>
    </row>
    <row r="44" spans="2:19" ht="45">
      <c r="B44" s="343">
        <f t="shared" si="2"/>
        <v>34</v>
      </c>
      <c r="C44" s="819">
        <v>254</v>
      </c>
      <c r="D44" s="774" t="s">
        <v>1017</v>
      </c>
      <c r="E44" s="1022" t="s">
        <v>1663</v>
      </c>
      <c r="F44" s="780" t="e">
        <f>'1.5.1a-TCJA RBAM'!F62</f>
        <v>#DIV/0!</v>
      </c>
      <c r="G44" s="780">
        <f>'1.5.1a-TCJA RBAM'!G62</f>
        <v>0</v>
      </c>
      <c r="H44" s="780" t="e">
        <f aca="true" t="shared" si="10" ref="H44:H49">F44+G44</f>
        <v>#DIV/0!</v>
      </c>
      <c r="I44" s="780" t="e">
        <f>'1.5.1a-TCJA RBAM'!I62</f>
        <v>#DIV/0!</v>
      </c>
      <c r="J44" s="780">
        <f>'1.5.1a-TCJA RBAM'!J62</f>
        <v>0</v>
      </c>
      <c r="K44" s="780">
        <f>'1.5.1a-TCJA RBAM'!K62</f>
        <v>0</v>
      </c>
      <c r="L44" s="780">
        <f>'1.5.1a-TCJA RBAM'!L62</f>
        <v>0</v>
      </c>
      <c r="M44" s="780">
        <f>'1.5.1a-TCJA RBAM'!M62</f>
        <v>0</v>
      </c>
      <c r="N44" s="780">
        <f>'1.5.1a-TCJA RBAM'!N66</f>
        <v>0</v>
      </c>
      <c r="O44" s="780">
        <f>'1.5.1a-TCJA RBAM'!O66</f>
        <v>0</v>
      </c>
      <c r="P44" s="780" t="e">
        <f>'1.5.1a-TCJA RBAM'!P66</f>
        <v>#DIV/0!</v>
      </c>
      <c r="Q44" s="780" t="e">
        <f>'1.5.1a-TCJA RBAM'!Q66</f>
        <v>#DIV/0!</v>
      </c>
      <c r="R44" s="342" t="e">
        <f aca="true" t="shared" si="11" ref="R44:R49">SUM(N44:Q44)</f>
        <v>#DIV/0!</v>
      </c>
      <c r="S44" s="774"/>
    </row>
    <row r="45" spans="2:19" ht="15">
      <c r="B45" s="343">
        <f t="shared" si="2"/>
        <v>35</v>
      </c>
      <c r="C45" s="513"/>
      <c r="D45" s="514"/>
      <c r="E45" s="514"/>
      <c r="F45" s="515"/>
      <c r="G45" s="515"/>
      <c r="H45" s="780">
        <f t="shared" si="10"/>
        <v>0</v>
      </c>
      <c r="I45" s="780">
        <f>H45-L45-K45</f>
        <v>0</v>
      </c>
      <c r="J45" s="515"/>
      <c r="K45" s="515"/>
      <c r="L45" s="515"/>
      <c r="M45" s="515"/>
      <c r="N45" s="515"/>
      <c r="O45" s="515"/>
      <c r="P45" s="515"/>
      <c r="Q45" s="515"/>
      <c r="R45" s="342">
        <f t="shared" si="11"/>
        <v>0</v>
      </c>
      <c r="S45" s="774"/>
    </row>
    <row r="46" spans="2:19" ht="15">
      <c r="B46" s="343">
        <f t="shared" si="2"/>
        <v>36</v>
      </c>
      <c r="C46" s="513"/>
      <c r="D46" s="514"/>
      <c r="E46" s="514"/>
      <c r="F46" s="515"/>
      <c r="G46" s="515"/>
      <c r="H46" s="780">
        <f t="shared" si="10"/>
        <v>0</v>
      </c>
      <c r="I46" s="780">
        <f>H46-L46-K46</f>
        <v>0</v>
      </c>
      <c r="J46" s="515"/>
      <c r="K46" s="515"/>
      <c r="L46" s="515"/>
      <c r="M46" s="515"/>
      <c r="N46" s="515"/>
      <c r="O46" s="515"/>
      <c r="P46" s="515"/>
      <c r="Q46" s="515"/>
      <c r="R46" s="342">
        <f t="shared" si="11"/>
        <v>0</v>
      </c>
      <c r="S46" s="774"/>
    </row>
    <row r="47" spans="2:19" ht="15">
      <c r="B47" s="343">
        <f t="shared" si="2"/>
        <v>37</v>
      </c>
      <c r="C47" s="513"/>
      <c r="D47" s="514"/>
      <c r="E47" s="514"/>
      <c r="F47" s="515"/>
      <c r="G47" s="515"/>
      <c r="H47" s="780">
        <f t="shared" si="10"/>
        <v>0</v>
      </c>
      <c r="I47" s="780">
        <f>H47-L47-K47</f>
        <v>0</v>
      </c>
      <c r="J47" s="515"/>
      <c r="K47" s="515"/>
      <c r="L47" s="515"/>
      <c r="M47" s="515"/>
      <c r="N47" s="515"/>
      <c r="O47" s="515"/>
      <c r="P47" s="515"/>
      <c r="Q47" s="515"/>
      <c r="R47" s="342">
        <f t="shared" si="11"/>
        <v>0</v>
      </c>
      <c r="S47" s="774"/>
    </row>
    <row r="48" spans="2:19" ht="15">
      <c r="B48" s="343">
        <f t="shared" si="2"/>
        <v>38</v>
      </c>
      <c r="C48" s="513"/>
      <c r="D48" s="514"/>
      <c r="E48" s="514"/>
      <c r="F48" s="515"/>
      <c r="G48" s="515"/>
      <c r="H48" s="780">
        <f t="shared" si="10"/>
        <v>0</v>
      </c>
      <c r="I48" s="780">
        <f>H48-L48-K48</f>
        <v>0</v>
      </c>
      <c r="J48" s="515"/>
      <c r="K48" s="515"/>
      <c r="L48" s="515"/>
      <c r="M48" s="515"/>
      <c r="N48" s="515"/>
      <c r="O48" s="515"/>
      <c r="P48" s="515"/>
      <c r="Q48" s="515"/>
      <c r="R48" s="342">
        <f t="shared" si="11"/>
        <v>0</v>
      </c>
      <c r="S48" s="774"/>
    </row>
    <row r="49" spans="2:19" ht="15">
      <c r="B49" s="343">
        <f t="shared" si="2"/>
        <v>39</v>
      </c>
      <c r="C49" s="513"/>
      <c r="D49" s="514"/>
      <c r="E49" s="514"/>
      <c r="F49" s="515"/>
      <c r="G49" s="515"/>
      <c r="H49" s="780">
        <f t="shared" si="10"/>
        <v>0</v>
      </c>
      <c r="I49" s="780">
        <f>H49-L49-K49</f>
        <v>0</v>
      </c>
      <c r="J49" s="515"/>
      <c r="K49" s="515"/>
      <c r="L49" s="515"/>
      <c r="M49" s="515"/>
      <c r="N49" s="515"/>
      <c r="O49" s="515"/>
      <c r="P49" s="515"/>
      <c r="Q49" s="515"/>
      <c r="R49" s="342">
        <f t="shared" si="11"/>
        <v>0</v>
      </c>
      <c r="S49" s="774"/>
    </row>
    <row r="50" spans="2:19" ht="15">
      <c r="B50" s="343">
        <f t="shared" si="2"/>
        <v>40</v>
      </c>
      <c r="C50" s="252"/>
      <c r="D50" s="249"/>
      <c r="E50" s="249"/>
      <c r="F50" s="253"/>
      <c r="G50" s="253"/>
      <c r="H50" s="253"/>
      <c r="I50" s="253"/>
      <c r="J50" s="253"/>
      <c r="K50" s="253"/>
      <c r="L50" s="253"/>
      <c r="M50" s="253"/>
      <c r="N50" s="253"/>
      <c r="O50" s="253"/>
      <c r="P50" s="253"/>
      <c r="Q50" s="253"/>
      <c r="R50" s="253"/>
      <c r="S50" s="249"/>
    </row>
    <row r="51" spans="2:19" ht="15">
      <c r="B51" s="343">
        <f t="shared" si="2"/>
        <v>41</v>
      </c>
      <c r="C51" s="252"/>
      <c r="D51" s="255" t="s">
        <v>955</v>
      </c>
      <c r="E51" s="255"/>
      <c r="F51" s="253" t="e">
        <f aca="true" t="shared" si="12" ref="F51:Q51">SUM(F44:F49)</f>
        <v>#DIV/0!</v>
      </c>
      <c r="G51" s="253">
        <f t="shared" si="12"/>
        <v>0</v>
      </c>
      <c r="H51" s="253" t="e">
        <f t="shared" si="12"/>
        <v>#DIV/0!</v>
      </c>
      <c r="I51" s="253" t="e">
        <f t="shared" si="12"/>
        <v>#DIV/0!</v>
      </c>
      <c r="J51" s="253">
        <f t="shared" si="12"/>
        <v>0</v>
      </c>
      <c r="K51" s="253">
        <f t="shared" si="12"/>
        <v>0</v>
      </c>
      <c r="L51" s="253">
        <f t="shared" si="12"/>
        <v>0</v>
      </c>
      <c r="M51" s="253">
        <f t="shared" si="12"/>
        <v>0</v>
      </c>
      <c r="N51" s="253">
        <f t="shared" si="12"/>
        <v>0</v>
      </c>
      <c r="O51" s="253">
        <f t="shared" si="12"/>
        <v>0</v>
      </c>
      <c r="P51" s="253" t="e">
        <f t="shared" si="12"/>
        <v>#DIV/0!</v>
      </c>
      <c r="Q51" s="253" t="e">
        <f t="shared" si="12"/>
        <v>#DIV/0!</v>
      </c>
      <c r="R51" s="662" t="e">
        <f>SUM(R44:R49)</f>
        <v>#DIV/0!</v>
      </c>
      <c r="S51" s="249"/>
    </row>
    <row r="52" spans="2:19" ht="15">
      <c r="B52" s="343">
        <f t="shared" si="2"/>
        <v>42</v>
      </c>
      <c r="C52" s="252"/>
      <c r="D52" s="255" t="s">
        <v>1120</v>
      </c>
      <c r="E52" s="255"/>
      <c r="F52" s="253"/>
      <c r="G52" s="253">
        <f>G42+G51</f>
        <v>0</v>
      </c>
      <c r="H52" s="253"/>
      <c r="I52" s="253"/>
      <c r="J52" s="253"/>
      <c r="K52" s="253"/>
      <c r="L52" s="253">
        <f>L42+L51</f>
        <v>0</v>
      </c>
      <c r="M52" s="253"/>
      <c r="N52" s="253"/>
      <c r="O52" s="253"/>
      <c r="P52" s="253"/>
      <c r="Q52" s="253"/>
      <c r="R52" s="253"/>
      <c r="S52" s="249"/>
    </row>
    <row r="53" spans="2:19" ht="15">
      <c r="B53" s="343">
        <f t="shared" si="2"/>
        <v>43</v>
      </c>
      <c r="C53" s="252"/>
      <c r="D53" s="255" t="s">
        <v>1118</v>
      </c>
      <c r="E53" s="1022" t="s">
        <v>1655</v>
      </c>
      <c r="F53" s="253"/>
      <c r="G53" s="253">
        <f>+Inputs!D245</f>
        <v>0</v>
      </c>
      <c r="H53" s="253"/>
      <c r="I53" s="253"/>
      <c r="J53" s="793"/>
      <c r="K53" s="793"/>
      <c r="L53" s="806">
        <f>+Inputs!D246</f>
        <v>0</v>
      </c>
      <c r="M53" s="253"/>
      <c r="N53" s="253"/>
      <c r="O53" s="253"/>
      <c r="P53" s="253"/>
      <c r="Q53" s="253"/>
      <c r="R53" s="253"/>
      <c r="S53" s="249"/>
    </row>
    <row r="54" spans="2:19" ht="15.75" thickBot="1">
      <c r="B54" s="343">
        <f t="shared" si="2"/>
        <v>44</v>
      </c>
      <c r="C54" s="252"/>
      <c r="D54" s="255" t="s">
        <v>1022</v>
      </c>
      <c r="E54" s="255"/>
      <c r="F54" s="253"/>
      <c r="G54" s="816">
        <f>SUM(G52:G53)</f>
        <v>0</v>
      </c>
      <c r="H54" s="253"/>
      <c r="I54" s="253"/>
      <c r="J54" s="253"/>
      <c r="K54" s="253"/>
      <c r="L54" s="816">
        <f>SUM(L52:L53)</f>
        <v>0</v>
      </c>
      <c r="M54" s="253"/>
      <c r="N54" s="253"/>
      <c r="O54" s="253"/>
      <c r="P54" s="253"/>
      <c r="Q54" s="253"/>
      <c r="R54" s="253"/>
      <c r="S54" s="249"/>
    </row>
    <row r="55" spans="2:19" ht="86.25" thickBot="1">
      <c r="B55" s="343">
        <f t="shared" si="2"/>
        <v>45</v>
      </c>
      <c r="C55" s="252"/>
      <c r="D55" s="769" t="s">
        <v>1658</v>
      </c>
      <c r="E55" s="1022" t="s">
        <v>1657</v>
      </c>
      <c r="F55" s="325"/>
      <c r="G55" s="817">
        <f>+Inputs!D247</f>
        <v>0</v>
      </c>
      <c r="H55" s="325"/>
      <c r="I55" s="325"/>
      <c r="J55" s="325"/>
      <c r="K55" s="325"/>
      <c r="L55" s="817">
        <f>+Inputs!D248</f>
        <v>0</v>
      </c>
      <c r="M55" s="325"/>
      <c r="N55" s="253"/>
      <c r="O55" s="253"/>
      <c r="P55" s="253"/>
      <c r="Q55" s="253"/>
      <c r="R55" s="253"/>
      <c r="S55" s="521"/>
    </row>
    <row r="56" spans="2:19" ht="15.75" thickBot="1">
      <c r="B56" s="343">
        <f t="shared" si="2"/>
        <v>46</v>
      </c>
      <c r="C56" s="252"/>
      <c r="D56" s="256"/>
      <c r="E56" s="256"/>
      <c r="F56" s="787"/>
      <c r="G56" s="787"/>
      <c r="H56" s="787"/>
      <c r="I56" s="787"/>
      <c r="J56" s="787"/>
      <c r="K56" s="787"/>
      <c r="L56" s="787"/>
      <c r="M56" s="787"/>
      <c r="N56" s="788"/>
      <c r="O56" s="788"/>
      <c r="P56" s="788"/>
      <c r="Q56" s="788"/>
      <c r="R56" s="521"/>
      <c r="S56" s="249"/>
    </row>
    <row r="57" spans="2:19" ht="86.25" thickBot="1">
      <c r="B57" s="343">
        <f t="shared" si="2"/>
        <v>47</v>
      </c>
      <c r="D57" s="769" t="s">
        <v>1025</v>
      </c>
      <c r="E57" s="769"/>
      <c r="F57" s="253"/>
      <c r="G57" s="253"/>
      <c r="H57" s="253"/>
      <c r="I57" s="253"/>
      <c r="J57" s="253"/>
      <c r="K57" s="253"/>
      <c r="L57" s="253"/>
      <c r="M57" s="253"/>
      <c r="N57" s="253"/>
      <c r="O57" s="253"/>
      <c r="P57" s="253"/>
      <c r="Q57" s="253"/>
      <c r="R57" s="663" t="e">
        <f>+R42+R51</f>
        <v>#DIV/0!</v>
      </c>
      <c r="S57" s="249" t="s">
        <v>942</v>
      </c>
    </row>
    <row r="58" spans="2:19" ht="15">
      <c r="B58" s="343">
        <f t="shared" si="2"/>
        <v>48</v>
      </c>
      <c r="D58" s="769"/>
      <c r="E58" s="769"/>
      <c r="F58" s="253"/>
      <c r="G58" s="253"/>
      <c r="H58" s="253"/>
      <c r="I58" s="253"/>
      <c r="J58" s="253"/>
      <c r="K58" s="253"/>
      <c r="L58" s="253"/>
      <c r="M58" s="253"/>
      <c r="N58" s="253"/>
      <c r="O58" s="253"/>
      <c r="P58" s="253"/>
      <c r="Q58" s="253"/>
      <c r="R58" s="258"/>
      <c r="S58" s="249"/>
    </row>
    <row r="59" spans="2:19" ht="15">
      <c r="B59" s="343">
        <f t="shared" si="2"/>
        <v>49</v>
      </c>
      <c r="D59" s="1124" t="s">
        <v>1037</v>
      </c>
      <c r="E59" s="1124"/>
      <c r="F59" s="1124"/>
      <c r="G59" s="1124"/>
      <c r="H59" s="1124"/>
      <c r="I59" s="1124"/>
      <c r="J59" s="1124"/>
      <c r="K59" s="1124"/>
      <c r="L59" s="253"/>
      <c r="M59" s="253"/>
      <c r="N59" s="253"/>
      <c r="O59" s="253"/>
      <c r="P59" s="253"/>
      <c r="Q59" s="253"/>
      <c r="R59" s="258"/>
      <c r="S59" s="249"/>
    </row>
    <row r="60" spans="2:19" ht="15">
      <c r="B60" s="343">
        <f t="shared" si="2"/>
        <v>50</v>
      </c>
      <c r="D60" s="811"/>
      <c r="E60" s="811"/>
      <c r="F60" s="811"/>
      <c r="G60" s="811"/>
      <c r="H60" s="811"/>
      <c r="I60" s="811"/>
      <c r="J60" s="811"/>
      <c r="K60" s="811"/>
      <c r="L60" s="253"/>
      <c r="M60" s="253"/>
      <c r="N60" s="253"/>
      <c r="O60" s="253"/>
      <c r="P60" s="253"/>
      <c r="Q60" s="253"/>
      <c r="R60" s="258"/>
      <c r="S60" s="249"/>
    </row>
    <row r="61" spans="2:19" ht="15">
      <c r="B61" s="343">
        <f t="shared" si="2"/>
        <v>51</v>
      </c>
      <c r="D61" s="1124" t="s">
        <v>1145</v>
      </c>
      <c r="E61" s="1124"/>
      <c r="F61" s="1124"/>
      <c r="G61" s="1124"/>
      <c r="H61" s="1124"/>
      <c r="I61" s="1124"/>
      <c r="J61" s="1124"/>
      <c r="K61" s="1124"/>
      <c r="L61" s="253"/>
      <c r="M61" s="253"/>
      <c r="N61" s="253"/>
      <c r="O61" s="253"/>
      <c r="P61" s="253"/>
      <c r="Q61" s="253"/>
      <c r="R61" s="258"/>
      <c r="S61" s="249"/>
    </row>
    <row r="62" spans="2:19" ht="15">
      <c r="B62" s="343">
        <f t="shared" si="2"/>
        <v>52</v>
      </c>
      <c r="D62" s="811"/>
      <c r="E62" s="811"/>
      <c r="F62" s="811"/>
      <c r="G62" s="811"/>
      <c r="H62" s="811"/>
      <c r="I62" s="811"/>
      <c r="J62" s="811"/>
      <c r="K62" s="811"/>
      <c r="L62" s="253"/>
      <c r="M62" s="253"/>
      <c r="N62" s="253"/>
      <c r="O62" s="253"/>
      <c r="P62" s="253"/>
      <c r="Q62" s="253"/>
      <c r="R62" s="258"/>
      <c r="S62" s="249"/>
    </row>
    <row r="63" spans="2:19" ht="15">
      <c r="B63" s="343">
        <f t="shared" si="2"/>
        <v>53</v>
      </c>
      <c r="D63" s="1124" t="s">
        <v>1146</v>
      </c>
      <c r="E63" s="1124"/>
      <c r="F63" s="1124"/>
      <c r="G63" s="1124"/>
      <c r="H63" s="1124"/>
      <c r="I63" s="1124"/>
      <c r="J63" s="1124"/>
      <c r="K63" s="1124"/>
      <c r="L63" s="253"/>
      <c r="M63" s="253"/>
      <c r="N63" s="253"/>
      <c r="O63" s="253"/>
      <c r="P63" s="253"/>
      <c r="Q63" s="253"/>
      <c r="R63" s="258"/>
      <c r="S63" s="249"/>
    </row>
    <row r="64" spans="2:19" ht="15">
      <c r="B64" s="343"/>
      <c r="D64" s="811"/>
      <c r="E64" s="811"/>
      <c r="F64" s="811"/>
      <c r="G64" s="811"/>
      <c r="H64" s="811"/>
      <c r="I64" s="811"/>
      <c r="J64" s="811"/>
      <c r="K64" s="811"/>
      <c r="L64" s="253"/>
      <c r="M64" s="253"/>
      <c r="N64" s="253"/>
      <c r="O64" s="253"/>
      <c r="P64" s="253"/>
      <c r="Q64" s="253"/>
      <c r="R64" s="258"/>
      <c r="S64" s="249"/>
    </row>
    <row r="65" spans="2:19" ht="15">
      <c r="B65" s="1117" t="s">
        <v>945</v>
      </c>
      <c r="C65" s="1117"/>
      <c r="D65" s="1117"/>
      <c r="E65" s="1117"/>
      <c r="F65" s="1117"/>
      <c r="G65" s="1117"/>
      <c r="H65" s="1117"/>
      <c r="I65" s="1117"/>
      <c r="J65" s="1117"/>
      <c r="K65" s="1117"/>
      <c r="L65" s="1117"/>
      <c r="M65" s="1117"/>
      <c r="N65" s="1117"/>
      <c r="O65" s="1117"/>
      <c r="P65" s="1117"/>
      <c r="Q65" s="1117"/>
      <c r="R65" s="1117"/>
      <c r="S65" s="1117"/>
    </row>
    <row r="66" spans="2:19" ht="15">
      <c r="B66" s="1112" t="s">
        <v>517</v>
      </c>
      <c r="C66" s="1112"/>
      <c r="D66" s="1112"/>
      <c r="E66" s="1112"/>
      <c r="F66" s="1112"/>
      <c r="G66" s="1112"/>
      <c r="H66" s="1112"/>
      <c r="I66" s="1112"/>
      <c r="J66" s="1112"/>
      <c r="K66" s="1112"/>
      <c r="L66" s="1112"/>
      <c r="M66" s="1112"/>
      <c r="N66" s="1112"/>
      <c r="O66" s="1112"/>
      <c r="P66" s="1112"/>
      <c r="Q66" s="1112"/>
      <c r="R66" s="1112"/>
      <c r="S66" s="1112"/>
    </row>
  </sheetData>
  <sheetProtection/>
  <mergeCells count="21">
    <mergeCell ref="I8:I10"/>
    <mergeCell ref="D61:K61"/>
    <mergeCell ref="B65:S65"/>
    <mergeCell ref="G8:G10"/>
    <mergeCell ref="M8:M10"/>
    <mergeCell ref="J8:J10"/>
    <mergeCell ref="D59:K59"/>
    <mergeCell ref="D63:K63"/>
    <mergeCell ref="L8:L10"/>
    <mergeCell ref="F8:F10"/>
    <mergeCell ref="K8:K10"/>
    <mergeCell ref="B1:S1"/>
    <mergeCell ref="B2:S2"/>
    <mergeCell ref="N8:N10"/>
    <mergeCell ref="O8:O10"/>
    <mergeCell ref="H8:H10"/>
    <mergeCell ref="B66:S66"/>
    <mergeCell ref="P8:P10"/>
    <mergeCell ref="Q8:Q10"/>
    <mergeCell ref="R8:R10"/>
    <mergeCell ref="S8:S10"/>
  </mergeCells>
  <printOptions horizontalCentered="1"/>
  <pageMargins left="0.7" right="0.7" top="0.75" bottom="0.75" header="0.3" footer="0.3"/>
  <pageSetup fitToHeight="1" fitToWidth="1" horizontalDpi="600" verticalDpi="600" orientation="landscape" scale="34" r:id="rId1"/>
  <headerFooter alignWithMargins="0">
    <oddHeader>&amp;C&amp;"Times New Roman,Bold"&amp;18ADDENDUM 27 TO ATTACHMENT H, Page &amp;P of &amp;N
NorthWestern Corporation (South Dakota)</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S81"/>
  <sheetViews>
    <sheetView zoomScale="50" zoomScaleNormal="50" zoomScalePageLayoutView="0" workbookViewId="0" topLeftCell="G1">
      <pane ySplit="7" topLeftCell="A8" activePane="bottomLeft" state="frozen"/>
      <selection pane="topLeft" activeCell="A21" sqref="A21"/>
      <selection pane="bottomLeft" activeCell="M42" sqref="M42"/>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41.28125" style="0" customWidth="1"/>
    <col min="6" max="6" width="22.8515625" style="0" customWidth="1"/>
    <col min="7" max="7" width="24.421875" style="0" customWidth="1"/>
    <col min="8" max="8" width="29.8515625" style="1" customWidth="1"/>
    <col min="9" max="10" width="22.8515625" style="1" customWidth="1"/>
    <col min="11" max="11" width="20.421875" style="1" customWidth="1"/>
    <col min="12" max="12" width="19.00390625" style="1" customWidth="1"/>
    <col min="13" max="13" width="21.7109375" style="1" customWidth="1"/>
    <col min="14" max="14" width="16.421875" style="0" customWidth="1"/>
    <col min="15" max="16" width="16.57421875" style="0" customWidth="1"/>
    <col min="17" max="17" width="12.7109375" style="0" customWidth="1"/>
    <col min="18" max="18" width="14.28125" style="0" customWidth="1"/>
    <col min="19" max="19" width="49.00390625" style="0" customWidth="1"/>
  </cols>
  <sheetData>
    <row r="1" spans="2:19" ht="20.25">
      <c r="B1" s="1113" t="s">
        <v>1016</v>
      </c>
      <c r="C1" s="1113"/>
      <c r="D1" s="1114"/>
      <c r="E1" s="1114"/>
      <c r="F1" s="1114"/>
      <c r="G1" s="1114"/>
      <c r="H1" s="1114"/>
      <c r="I1" s="1114"/>
      <c r="J1" s="1114"/>
      <c r="K1" s="1114"/>
      <c r="L1" s="1114"/>
      <c r="M1" s="1114"/>
      <c r="N1" s="1114"/>
      <c r="O1" s="1114"/>
      <c r="P1" s="1114"/>
      <c r="Q1" s="1114"/>
      <c r="R1" s="1114"/>
      <c r="S1" s="1114"/>
    </row>
    <row r="2" spans="2:19" ht="19.5">
      <c r="B2" s="1115" t="str">
        <f>Inputs!B2</f>
        <v>(For Rate Year Beginning April 1, 20xx, Based on December 31, 20xx Data)</v>
      </c>
      <c r="C2" s="1115"/>
      <c r="D2" s="1115"/>
      <c r="E2" s="1115"/>
      <c r="F2" s="1115"/>
      <c r="G2" s="1115"/>
      <c r="H2" s="1115"/>
      <c r="I2" s="1115"/>
      <c r="J2" s="1115"/>
      <c r="K2" s="1115"/>
      <c r="L2" s="1115"/>
      <c r="M2" s="1115"/>
      <c r="N2" s="1115"/>
      <c r="O2" s="1118"/>
      <c r="P2" s="1118"/>
      <c r="Q2" s="1119"/>
      <c r="R2" s="1119"/>
      <c r="S2" s="1119"/>
    </row>
    <row r="3" spans="2:19" ht="7.5" customHeight="1">
      <c r="B3" s="244"/>
      <c r="C3" s="507"/>
      <c r="D3" s="245"/>
      <c r="E3" s="245"/>
      <c r="F3" s="245"/>
      <c r="G3" s="245"/>
      <c r="H3" s="249"/>
      <c r="I3" s="249"/>
      <c r="J3" s="249"/>
      <c r="K3" s="249"/>
      <c r="L3" s="249"/>
      <c r="M3" s="249"/>
      <c r="N3" s="245"/>
      <c r="O3" s="245"/>
      <c r="P3" s="245"/>
      <c r="Q3" s="246"/>
      <c r="R3" s="245"/>
      <c r="S3" s="245"/>
    </row>
    <row r="4" spans="2:19" ht="15">
      <c r="B4" s="244"/>
      <c r="C4" s="507"/>
      <c r="D4" s="246"/>
      <c r="E4" s="246"/>
      <c r="F4" s="247" t="s">
        <v>546</v>
      </c>
      <c r="G4" s="247" t="s">
        <v>547</v>
      </c>
      <c r="H4" s="247" t="s">
        <v>548</v>
      </c>
      <c r="I4" s="247" t="s">
        <v>549</v>
      </c>
      <c r="J4" s="842" t="s">
        <v>550</v>
      </c>
      <c r="K4" s="247" t="s">
        <v>551</v>
      </c>
      <c r="L4" s="247" t="s">
        <v>552</v>
      </c>
      <c r="M4" s="247" t="s">
        <v>983</v>
      </c>
      <c r="N4" s="247" t="s">
        <v>984</v>
      </c>
      <c r="O4" s="247" t="s">
        <v>985</v>
      </c>
      <c r="P4" s="247" t="s">
        <v>986</v>
      </c>
      <c r="Q4" s="247" t="s">
        <v>987</v>
      </c>
      <c r="R4" s="247" t="s">
        <v>988</v>
      </c>
      <c r="S4" s="247" t="s">
        <v>989</v>
      </c>
    </row>
    <row r="5" spans="2:19" ht="15" customHeight="1">
      <c r="B5" s="248"/>
      <c r="C5" s="242"/>
      <c r="D5" s="249"/>
      <c r="E5" s="249"/>
      <c r="F5" s="1125" t="s">
        <v>1665</v>
      </c>
      <c r="G5" s="1122" t="s">
        <v>990</v>
      </c>
      <c r="H5" s="1122" t="s">
        <v>991</v>
      </c>
      <c r="I5" s="1122" t="s">
        <v>968</v>
      </c>
      <c r="J5" s="1122" t="s">
        <v>1011</v>
      </c>
      <c r="K5" s="1122" t="s">
        <v>1012</v>
      </c>
      <c r="L5" s="1122" t="s">
        <v>992</v>
      </c>
      <c r="M5" s="1125" t="s">
        <v>1696</v>
      </c>
      <c r="N5" s="1108" t="s">
        <v>335</v>
      </c>
      <c r="O5" s="1108" t="s">
        <v>336</v>
      </c>
      <c r="P5" s="1122" t="s">
        <v>969</v>
      </c>
      <c r="Q5" s="1122" t="s">
        <v>970</v>
      </c>
      <c r="R5" s="1122" t="s">
        <v>993</v>
      </c>
      <c r="S5" s="1122" t="s">
        <v>262</v>
      </c>
    </row>
    <row r="6" spans="2:19" ht="15">
      <c r="B6" s="248"/>
      <c r="C6" s="242"/>
      <c r="D6" s="249"/>
      <c r="E6" s="249"/>
      <c r="F6" s="1125"/>
      <c r="G6" s="1122"/>
      <c r="H6" s="1122"/>
      <c r="I6" s="1122"/>
      <c r="J6" s="1122"/>
      <c r="K6" s="1122"/>
      <c r="L6" s="1122" t="s">
        <v>933</v>
      </c>
      <c r="M6" s="1125" t="s">
        <v>933</v>
      </c>
      <c r="N6" s="1120"/>
      <c r="O6" s="1120"/>
      <c r="P6" s="1122" t="s">
        <v>375</v>
      </c>
      <c r="Q6" s="1122" t="s">
        <v>399</v>
      </c>
      <c r="R6" s="1122" t="s">
        <v>553</v>
      </c>
      <c r="S6" s="1122"/>
    </row>
    <row r="7" spans="2:19" ht="61.5" customHeight="1">
      <c r="B7" s="843" t="s">
        <v>249</v>
      </c>
      <c r="C7" s="843" t="s">
        <v>64</v>
      </c>
      <c r="D7" s="843" t="s">
        <v>556</v>
      </c>
      <c r="E7" s="843"/>
      <c r="F7" s="1126"/>
      <c r="G7" s="1123"/>
      <c r="H7" s="1123"/>
      <c r="I7" s="1123"/>
      <c r="J7" s="1123"/>
      <c r="K7" s="1123"/>
      <c r="L7" s="1123" t="s">
        <v>264</v>
      </c>
      <c r="M7" s="1126" t="s">
        <v>264</v>
      </c>
      <c r="N7" s="1121"/>
      <c r="O7" s="1121"/>
      <c r="P7" s="1123" t="s">
        <v>398</v>
      </c>
      <c r="Q7" s="1123" t="s">
        <v>398</v>
      </c>
      <c r="R7" s="1123" t="s">
        <v>555</v>
      </c>
      <c r="S7" s="1123" t="s">
        <v>262</v>
      </c>
    </row>
    <row r="8" spans="2:19" ht="15">
      <c r="B8" s="343">
        <v>1</v>
      </c>
      <c r="C8" s="819">
        <v>182.3</v>
      </c>
      <c r="D8" s="774" t="str">
        <f>+'1.5.1b-EDIT Remeasure '!D20</f>
        <v>Net Operating Loss</v>
      </c>
      <c r="E8" s="1022" t="s">
        <v>1679</v>
      </c>
      <c r="F8" s="253" t="e">
        <f>'1.5.1b-EDIT Remeasure '!K20</f>
        <v>#DIV/0!</v>
      </c>
      <c r="G8" s="253">
        <f>+Inputs!D199</f>
        <v>0</v>
      </c>
      <c r="H8" s="253" t="e">
        <f>F8+G8</f>
        <v>#DIV/0!</v>
      </c>
      <c r="I8" s="253" t="e">
        <f>H8-L8-K8-J8</f>
        <v>#DIV/0!</v>
      </c>
      <c r="J8" s="793"/>
      <c r="K8" s="793"/>
      <c r="L8" s="253">
        <f>+Inputs!D200</f>
        <v>0</v>
      </c>
      <c r="M8" s="253">
        <f>(G8+L8)/2</f>
        <v>0</v>
      </c>
      <c r="N8" s="793"/>
      <c r="O8" s="793"/>
      <c r="P8" s="793">
        <f>M8</f>
        <v>0</v>
      </c>
      <c r="Q8" s="793"/>
      <c r="R8" s="342"/>
      <c r="S8" s="765"/>
    </row>
    <row r="9" spans="2:19" ht="15">
      <c r="B9" s="343">
        <f>+B8+1</f>
        <v>2</v>
      </c>
      <c r="C9" s="819">
        <v>182.3</v>
      </c>
      <c r="D9" s="774" t="str">
        <f>+'1.5.1b-EDIT Remeasure '!D21</f>
        <v>Non-jurisdictional (SD Gas, NE Gas)</v>
      </c>
      <c r="E9" s="1022" t="s">
        <v>1680</v>
      </c>
      <c r="F9" s="253" t="e">
        <f>'1.5.1b-EDIT Remeasure '!K21</f>
        <v>#DIV/0!</v>
      </c>
      <c r="G9" s="253">
        <f>+Inputs!D201</f>
        <v>0</v>
      </c>
      <c r="H9" s="253" t="e">
        <f>F9+G9</f>
        <v>#DIV/0!</v>
      </c>
      <c r="I9" s="253" t="e">
        <f>H9-L9-K9-J9</f>
        <v>#DIV/0!</v>
      </c>
      <c r="J9" s="793"/>
      <c r="K9" s="793"/>
      <c r="L9" s="253">
        <f>+Inputs!D202</f>
        <v>0</v>
      </c>
      <c r="M9" s="253">
        <f>(G9+L9)/2</f>
        <v>0</v>
      </c>
      <c r="N9" s="793">
        <f>+M9</f>
        <v>0</v>
      </c>
      <c r="O9" s="793"/>
      <c r="P9" s="793"/>
      <c r="Q9" s="793"/>
      <c r="R9" s="342"/>
      <c r="S9" s="514"/>
    </row>
    <row r="10" spans="2:19" ht="15">
      <c r="B10" s="343">
        <f aca="true" t="shared" si="0" ref="B10:B75">B9+1</f>
        <v>3</v>
      </c>
      <c r="C10" s="513"/>
      <c r="D10" s="514"/>
      <c r="E10" s="514"/>
      <c r="F10" s="253" t="e">
        <f>'1.5.1b-EDIT Remeasure '!K22</f>
        <v>#DIV/0!</v>
      </c>
      <c r="G10" s="793"/>
      <c r="H10" s="253" t="e">
        <f>F10+G10</f>
        <v>#DIV/0!</v>
      </c>
      <c r="I10" s="253" t="e">
        <f>H10-L10-K10-J10</f>
        <v>#DIV/0!</v>
      </c>
      <c r="J10" s="793"/>
      <c r="K10" s="793"/>
      <c r="L10" s="793"/>
      <c r="M10" s="253">
        <f>(G10+L10)/2</f>
        <v>0</v>
      </c>
      <c r="N10" s="793"/>
      <c r="O10" s="793"/>
      <c r="P10" s="793"/>
      <c r="Q10" s="793"/>
      <c r="R10" s="342"/>
      <c r="S10" s="514"/>
    </row>
    <row r="11" spans="2:19" ht="15">
      <c r="B11" s="343">
        <f t="shared" si="0"/>
        <v>4</v>
      </c>
      <c r="C11" s="513"/>
      <c r="D11" s="514"/>
      <c r="E11" s="514"/>
      <c r="F11" s="253" t="e">
        <f>'1.5.1b-EDIT Remeasure '!K23</f>
        <v>#DIV/0!</v>
      </c>
      <c r="G11" s="793"/>
      <c r="H11" s="253" t="e">
        <f>F11+G11</f>
        <v>#DIV/0!</v>
      </c>
      <c r="I11" s="253" t="e">
        <f>H11-L11-K11-J11</f>
        <v>#DIV/0!</v>
      </c>
      <c r="J11" s="793"/>
      <c r="K11" s="793"/>
      <c r="L11" s="793"/>
      <c r="M11" s="253"/>
      <c r="N11" s="793"/>
      <c r="O11" s="793"/>
      <c r="P11" s="793"/>
      <c r="Q11" s="793"/>
      <c r="R11" s="342"/>
      <c r="S11" s="514"/>
    </row>
    <row r="12" spans="2:19" ht="15">
      <c r="B12" s="343">
        <f t="shared" si="0"/>
        <v>5</v>
      </c>
      <c r="C12" s="513"/>
      <c r="D12" s="514"/>
      <c r="E12" s="514"/>
      <c r="F12" s="253" t="e">
        <f>'1.5.1b-EDIT Remeasure '!K24</f>
        <v>#DIV/0!</v>
      </c>
      <c r="G12" s="793"/>
      <c r="H12" s="253" t="e">
        <f>F12+G12</f>
        <v>#DIV/0!</v>
      </c>
      <c r="I12" s="253" t="e">
        <f>H12-L12-K12-J12</f>
        <v>#DIV/0!</v>
      </c>
      <c r="J12" s="793"/>
      <c r="K12" s="793"/>
      <c r="L12" s="793"/>
      <c r="M12" s="253">
        <f>(G12+L12)/2</f>
        <v>0</v>
      </c>
      <c r="N12" s="793"/>
      <c r="O12" s="793"/>
      <c r="P12" s="793"/>
      <c r="Q12" s="793"/>
      <c r="R12" s="342"/>
      <c r="S12" s="514"/>
    </row>
    <row r="13" spans="2:19" ht="15">
      <c r="B13" s="343">
        <f t="shared" si="0"/>
        <v>6</v>
      </c>
      <c r="C13" s="242"/>
      <c r="D13" s="254"/>
      <c r="E13" s="254"/>
      <c r="F13" s="253"/>
      <c r="G13" s="565"/>
      <c r="H13" s="253"/>
      <c r="I13" s="253"/>
      <c r="J13" s="253"/>
      <c r="K13" s="565"/>
      <c r="L13" s="565"/>
      <c r="M13" s="565"/>
      <c r="N13" s="565"/>
      <c r="O13" s="565"/>
      <c r="P13" s="565"/>
      <c r="Q13" s="565"/>
      <c r="R13" s="253"/>
      <c r="S13" s="249"/>
    </row>
    <row r="14" spans="2:19" ht="15">
      <c r="B14" s="343">
        <f t="shared" si="0"/>
        <v>7</v>
      </c>
      <c r="C14" s="242"/>
      <c r="D14" s="255" t="s">
        <v>43</v>
      </c>
      <c r="E14" s="255"/>
      <c r="F14" s="253" t="e">
        <f aca="true" t="shared" si="1" ref="F14:Q14">SUM(F8:F12)</f>
        <v>#DIV/0!</v>
      </c>
      <c r="G14" s="253">
        <f t="shared" si="1"/>
        <v>0</v>
      </c>
      <c r="H14" s="253" t="e">
        <f t="shared" si="1"/>
        <v>#DIV/0!</v>
      </c>
      <c r="I14" s="253" t="e">
        <f t="shared" si="1"/>
        <v>#DIV/0!</v>
      </c>
      <c r="J14" s="253">
        <f t="shared" si="1"/>
        <v>0</v>
      </c>
      <c r="K14" s="253">
        <f t="shared" si="1"/>
        <v>0</v>
      </c>
      <c r="L14" s="253">
        <f t="shared" si="1"/>
        <v>0</v>
      </c>
      <c r="M14" s="253">
        <f t="shared" si="1"/>
        <v>0</v>
      </c>
      <c r="N14" s="253">
        <f t="shared" si="1"/>
        <v>0</v>
      </c>
      <c r="O14" s="253">
        <f t="shared" si="1"/>
        <v>0</v>
      </c>
      <c r="P14" s="253">
        <f t="shared" si="1"/>
        <v>0</v>
      </c>
      <c r="Q14" s="253">
        <f t="shared" si="1"/>
        <v>0</v>
      </c>
      <c r="R14" s="253"/>
      <c r="S14" s="249"/>
    </row>
    <row r="15" spans="2:19" ht="15">
      <c r="B15" s="343">
        <f t="shared" si="0"/>
        <v>8</v>
      </c>
      <c r="C15" s="508"/>
      <c r="D15" s="256" t="s">
        <v>44</v>
      </c>
      <c r="E15" s="256"/>
      <c r="F15" s="253"/>
      <c r="G15" s="257"/>
      <c r="H15" s="253"/>
      <c r="I15" s="253"/>
      <c r="J15" s="253"/>
      <c r="K15" s="257"/>
      <c r="L15" s="257"/>
      <c r="M15" s="257"/>
      <c r="N15" s="564">
        <f>0</f>
        <v>0</v>
      </c>
      <c r="O15" s="564">
        <f>1</f>
        <v>1</v>
      </c>
      <c r="P15" s="564" t="e">
        <f>AppendixA!$H$27</f>
        <v>#DIV/0!</v>
      </c>
      <c r="Q15" s="564" t="e">
        <f>AppendixA!$H$16</f>
        <v>#DIV/0!</v>
      </c>
      <c r="R15" s="249"/>
      <c r="S15" s="249"/>
    </row>
    <row r="16" spans="2:19" ht="15">
      <c r="B16" s="343">
        <f t="shared" si="0"/>
        <v>9</v>
      </c>
      <c r="C16" s="242"/>
      <c r="D16" s="255" t="s">
        <v>952</v>
      </c>
      <c r="E16" s="255"/>
      <c r="F16" s="253"/>
      <c r="G16" s="253"/>
      <c r="H16" s="253"/>
      <c r="I16" s="253"/>
      <c r="J16" s="253"/>
      <c r="K16" s="253"/>
      <c r="L16" s="253"/>
      <c r="M16" s="253"/>
      <c r="N16" s="253">
        <f>N14*N15</f>
        <v>0</v>
      </c>
      <c r="O16" s="253">
        <f>O14*O15</f>
        <v>0</v>
      </c>
      <c r="P16" s="253" t="e">
        <f>P14*P15</f>
        <v>#DIV/0!</v>
      </c>
      <c r="Q16" s="253" t="e">
        <f>Q14*Q15</f>
        <v>#DIV/0!</v>
      </c>
      <c r="R16" s="566" t="e">
        <f>SUM(N16:Q16)</f>
        <v>#DIV/0!</v>
      </c>
      <c r="S16" s="249"/>
    </row>
    <row r="17" spans="2:19" ht="15">
      <c r="B17" s="343">
        <f t="shared" si="0"/>
        <v>10</v>
      </c>
      <c r="C17" s="242"/>
      <c r="D17" s="255"/>
      <c r="E17" s="255"/>
      <c r="F17" s="253"/>
      <c r="G17" s="253"/>
      <c r="H17" s="253"/>
      <c r="I17" s="253"/>
      <c r="J17" s="253"/>
      <c r="K17" s="253"/>
      <c r="L17" s="253"/>
      <c r="M17" s="253"/>
      <c r="N17" s="348"/>
      <c r="O17" s="348"/>
      <c r="P17" s="253"/>
      <c r="Q17" s="253"/>
      <c r="R17" s="258"/>
      <c r="S17" s="249"/>
    </row>
    <row r="18" spans="2:19" ht="15">
      <c r="B18" s="343">
        <f t="shared" si="0"/>
        <v>11</v>
      </c>
      <c r="C18" s="242"/>
      <c r="D18" s="255"/>
      <c r="E18" s="255"/>
      <c r="F18" s="253"/>
      <c r="G18" s="253"/>
      <c r="H18" s="253"/>
      <c r="I18" s="253"/>
      <c r="J18" s="253"/>
      <c r="K18" s="253"/>
      <c r="L18" s="253"/>
      <c r="M18" s="253"/>
      <c r="N18" s="348"/>
      <c r="O18" s="348"/>
      <c r="P18" s="253"/>
      <c r="Q18" s="253"/>
      <c r="R18" s="258"/>
      <c r="S18" s="249"/>
    </row>
    <row r="19" spans="2:19" ht="15">
      <c r="B19" s="343">
        <f t="shared" si="0"/>
        <v>12</v>
      </c>
      <c r="C19" s="242">
        <v>182.3</v>
      </c>
      <c r="D19" s="774" t="str">
        <f>+'1.5.1b-EDIT Remeasure '!D31</f>
        <v>Regulatory Assets / Liabilities</v>
      </c>
      <c r="E19" s="1022" t="s">
        <v>1669</v>
      </c>
      <c r="F19" s="253" t="e">
        <f>'1.5.1b-EDIT Remeasure '!K31</f>
        <v>#DIV/0!</v>
      </c>
      <c r="G19" s="253">
        <f>+Inputs!D203</f>
        <v>0</v>
      </c>
      <c r="H19" s="253" t="e">
        <f>F19+G19</f>
        <v>#DIV/0!</v>
      </c>
      <c r="I19" s="253" t="e">
        <f>H19-L19-K19-J19</f>
        <v>#DIV/0!</v>
      </c>
      <c r="J19" s="793"/>
      <c r="K19" s="793"/>
      <c r="L19" s="253">
        <f>+Inputs!D204</f>
        <v>0</v>
      </c>
      <c r="M19" s="253">
        <f aca="true" t="shared" si="2" ref="M19:M31">(G19+L19)/2</f>
        <v>0</v>
      </c>
      <c r="N19" s="799"/>
      <c r="O19" s="799"/>
      <c r="P19" s="793">
        <f>+M19</f>
        <v>0</v>
      </c>
      <c r="Q19" s="793"/>
      <c r="R19" s="258"/>
      <c r="S19" s="801"/>
    </row>
    <row r="20" spans="2:19" ht="15">
      <c r="B20" s="343">
        <f t="shared" si="0"/>
        <v>13</v>
      </c>
      <c r="C20" s="819">
        <v>182.3</v>
      </c>
      <c r="D20" s="774" t="str">
        <f>+'1.5.1b-EDIT Remeasure '!D32</f>
        <v>Unbilled Revenue</v>
      </c>
      <c r="E20" s="1022" t="s">
        <v>1670</v>
      </c>
      <c r="F20" s="253" t="e">
        <f>'1.5.1b-EDIT Remeasure '!K32</f>
        <v>#DIV/0!</v>
      </c>
      <c r="G20" s="253">
        <f>+Inputs!D205</f>
        <v>0</v>
      </c>
      <c r="H20" s="253" t="e">
        <f aca="true" t="shared" si="3" ref="H20:H28">F20+G20</f>
        <v>#DIV/0!</v>
      </c>
      <c r="I20" s="253" t="e">
        <f aca="true" t="shared" si="4" ref="I20:I31">H20-L20-K20-J20</f>
        <v>#DIV/0!</v>
      </c>
      <c r="J20" s="793"/>
      <c r="K20" s="793"/>
      <c r="L20" s="253">
        <f>+Inputs!D206</f>
        <v>0</v>
      </c>
      <c r="M20" s="253">
        <f t="shared" si="2"/>
        <v>0</v>
      </c>
      <c r="N20" s="793"/>
      <c r="O20" s="793"/>
      <c r="P20" s="793">
        <f>M20</f>
        <v>0</v>
      </c>
      <c r="Q20" s="793"/>
      <c r="R20" s="341"/>
      <c r="S20" s="514"/>
    </row>
    <row r="21" spans="2:19" ht="15">
      <c r="B21" s="343">
        <f t="shared" si="0"/>
        <v>14</v>
      </c>
      <c r="C21" s="819">
        <v>182.3</v>
      </c>
      <c r="D21" s="774" t="str">
        <f>+'1.5.1b-EDIT Remeasure '!D33</f>
        <v>Compensation Accruals</v>
      </c>
      <c r="E21" s="1022" t="s">
        <v>1671</v>
      </c>
      <c r="F21" s="253" t="e">
        <f>'1.5.1b-EDIT Remeasure '!K33</f>
        <v>#DIV/0!</v>
      </c>
      <c r="G21" s="253">
        <f>+Inputs!D207</f>
        <v>0</v>
      </c>
      <c r="H21" s="253" t="e">
        <f t="shared" si="3"/>
        <v>#DIV/0!</v>
      </c>
      <c r="I21" s="253" t="e">
        <f t="shared" si="4"/>
        <v>#DIV/0!</v>
      </c>
      <c r="J21" s="793"/>
      <c r="K21" s="793"/>
      <c r="L21" s="253">
        <f>+Inputs!D208</f>
        <v>0</v>
      </c>
      <c r="M21" s="253">
        <f t="shared" si="2"/>
        <v>0</v>
      </c>
      <c r="N21" s="793"/>
      <c r="O21" s="793"/>
      <c r="P21" s="793"/>
      <c r="Q21" s="793">
        <f>M21</f>
        <v>0</v>
      </c>
      <c r="R21" s="342"/>
      <c r="S21" s="514"/>
    </row>
    <row r="22" spans="2:19" ht="15">
      <c r="B22" s="343">
        <f t="shared" si="0"/>
        <v>15</v>
      </c>
      <c r="C22" s="819">
        <v>182.3</v>
      </c>
      <c r="D22" s="774" t="str">
        <f>+'1.5.1b-EDIT Remeasure '!D34</f>
        <v>Reserves &amp; Accruals</v>
      </c>
      <c r="E22" s="1022" t="s">
        <v>1672</v>
      </c>
      <c r="F22" s="253" t="e">
        <f>'1.5.1b-EDIT Remeasure '!K34</f>
        <v>#DIV/0!</v>
      </c>
      <c r="G22" s="253">
        <f>+Inputs!D209</f>
        <v>0</v>
      </c>
      <c r="H22" s="253" t="e">
        <f t="shared" si="3"/>
        <v>#DIV/0!</v>
      </c>
      <c r="I22" s="253" t="e">
        <f t="shared" si="4"/>
        <v>#DIV/0!</v>
      </c>
      <c r="J22" s="793"/>
      <c r="K22" s="793"/>
      <c r="L22" s="253">
        <f>+Inputs!D210</f>
        <v>0</v>
      </c>
      <c r="M22" s="253">
        <f t="shared" si="2"/>
        <v>0</v>
      </c>
      <c r="N22" s="793"/>
      <c r="O22" s="793"/>
      <c r="P22" s="793">
        <f>M22</f>
        <v>0</v>
      </c>
      <c r="Q22" s="793"/>
      <c r="R22" s="342"/>
      <c r="S22" s="514"/>
    </row>
    <row r="23" spans="2:19" ht="15">
      <c r="B23" s="343">
        <f t="shared" si="0"/>
        <v>16</v>
      </c>
      <c r="C23" s="819">
        <v>182.3</v>
      </c>
      <c r="D23" s="774" t="str">
        <f>+'1.5.1b-EDIT Remeasure '!D35</f>
        <v>Pension / Postretirement Benefits</v>
      </c>
      <c r="E23" s="1022" t="s">
        <v>1673</v>
      </c>
      <c r="F23" s="253" t="e">
        <f>'1.5.1b-EDIT Remeasure '!K35</f>
        <v>#DIV/0!</v>
      </c>
      <c r="G23" s="253">
        <f>+Inputs!D211</f>
        <v>0</v>
      </c>
      <c r="H23" s="253" t="e">
        <f t="shared" si="3"/>
        <v>#DIV/0!</v>
      </c>
      <c r="I23" s="253" t="e">
        <f t="shared" si="4"/>
        <v>#DIV/0!</v>
      </c>
      <c r="J23" s="793"/>
      <c r="K23" s="793"/>
      <c r="L23" s="253">
        <f>+Inputs!D212</f>
        <v>0</v>
      </c>
      <c r="M23" s="253">
        <f t="shared" si="2"/>
        <v>0</v>
      </c>
      <c r="N23" s="793"/>
      <c r="O23" s="793"/>
      <c r="P23" s="793"/>
      <c r="Q23" s="793">
        <f>M23</f>
        <v>0</v>
      </c>
      <c r="R23" s="342"/>
      <c r="S23" s="514"/>
    </row>
    <row r="24" spans="2:19" ht="15">
      <c r="B24" s="343">
        <f t="shared" si="0"/>
        <v>17</v>
      </c>
      <c r="C24" s="819">
        <v>182.3</v>
      </c>
      <c r="D24" s="774" t="str">
        <f>+'1.5.1b-EDIT Remeasure '!D36</f>
        <v>Environmental Liability</v>
      </c>
      <c r="E24" s="1022" t="s">
        <v>1674</v>
      </c>
      <c r="F24" s="253" t="e">
        <f>'1.5.1b-EDIT Remeasure '!K36</f>
        <v>#DIV/0!</v>
      </c>
      <c r="G24" s="253">
        <f>+Inputs!D213</f>
        <v>0</v>
      </c>
      <c r="H24" s="253" t="e">
        <f t="shared" si="3"/>
        <v>#DIV/0!</v>
      </c>
      <c r="I24" s="253" t="e">
        <f>H24-L24-K24-J24</f>
        <v>#DIV/0!</v>
      </c>
      <c r="J24" s="793"/>
      <c r="K24" s="793"/>
      <c r="L24" s="253">
        <f>+Inputs!D214</f>
        <v>0</v>
      </c>
      <c r="M24" s="253">
        <f t="shared" si="2"/>
        <v>0</v>
      </c>
      <c r="N24" s="793">
        <f>M24</f>
        <v>0</v>
      </c>
      <c r="O24" s="793"/>
      <c r="P24" s="793"/>
      <c r="Q24" s="793"/>
      <c r="R24" s="342"/>
      <c r="S24" s="514"/>
    </row>
    <row r="25" spans="2:19" ht="15">
      <c r="B25" s="343">
        <f t="shared" si="0"/>
        <v>18</v>
      </c>
      <c r="C25" s="819">
        <v>182.3</v>
      </c>
      <c r="D25" s="774" t="str">
        <f>+'1.5.1b-EDIT Remeasure '!D37</f>
        <v>Interest Rate Hedge</v>
      </c>
      <c r="E25" s="1022" t="s">
        <v>1675</v>
      </c>
      <c r="F25" s="253" t="e">
        <f>'1.5.1b-EDIT Remeasure '!K37</f>
        <v>#DIV/0!</v>
      </c>
      <c r="G25" s="253">
        <f>+Inputs!D215</f>
        <v>0</v>
      </c>
      <c r="H25" s="253" t="e">
        <f>F25+G25</f>
        <v>#DIV/0!</v>
      </c>
      <c r="I25" s="253" t="e">
        <f t="shared" si="4"/>
        <v>#DIV/0!</v>
      </c>
      <c r="J25" s="793"/>
      <c r="K25" s="793"/>
      <c r="L25" s="253">
        <f>+Inputs!D216</f>
        <v>0</v>
      </c>
      <c r="M25" s="253">
        <f t="shared" si="2"/>
        <v>0</v>
      </c>
      <c r="N25" s="793">
        <f>+M25</f>
        <v>0</v>
      </c>
      <c r="O25" s="793"/>
      <c r="P25" s="793"/>
      <c r="Q25" s="793"/>
      <c r="R25" s="342"/>
      <c r="S25" s="514"/>
    </row>
    <row r="26" spans="2:19" ht="15">
      <c r="B26" s="343">
        <f t="shared" si="0"/>
        <v>19</v>
      </c>
      <c r="C26" s="819">
        <v>182.3</v>
      </c>
      <c r="D26" s="774" t="str">
        <f>+'1.5.1b-EDIT Remeasure '!D38</f>
        <v>Customer Advances</v>
      </c>
      <c r="E26" s="1022" t="s">
        <v>1676</v>
      </c>
      <c r="F26" s="253" t="e">
        <f>'1.5.1b-EDIT Remeasure '!K38</f>
        <v>#DIV/0!</v>
      </c>
      <c r="G26" s="253">
        <f>+Inputs!D217</f>
        <v>0</v>
      </c>
      <c r="H26" s="253" t="e">
        <f>F26+G26</f>
        <v>#DIV/0!</v>
      </c>
      <c r="I26" s="253" t="e">
        <f t="shared" si="4"/>
        <v>#DIV/0!</v>
      </c>
      <c r="J26" s="793"/>
      <c r="K26" s="793"/>
      <c r="L26" s="253">
        <f>+Inputs!D218</f>
        <v>0</v>
      </c>
      <c r="M26" s="253">
        <f t="shared" si="2"/>
        <v>0</v>
      </c>
      <c r="N26" s="793">
        <f>+M26</f>
        <v>0</v>
      </c>
      <c r="O26" s="793"/>
      <c r="P26" s="793"/>
      <c r="Q26" s="793"/>
      <c r="R26" s="342"/>
      <c r="S26" s="514"/>
    </row>
    <row r="27" spans="2:19" ht="15">
      <c r="B27" s="343">
        <f t="shared" si="0"/>
        <v>20</v>
      </c>
      <c r="C27" s="819">
        <v>182.3</v>
      </c>
      <c r="D27" s="774" t="str">
        <f>+'1.5.1b-EDIT Remeasure '!D39</f>
        <v>Net Operating Loss</v>
      </c>
      <c r="E27" s="1022" t="s">
        <v>1677</v>
      </c>
      <c r="F27" s="253" t="e">
        <f>'1.5.1b-EDIT Remeasure '!K39</f>
        <v>#DIV/0!</v>
      </c>
      <c r="G27" s="253">
        <f>+Inputs!D219</f>
        <v>0</v>
      </c>
      <c r="H27" s="253" t="e">
        <f>F27+G27</f>
        <v>#DIV/0!</v>
      </c>
      <c r="I27" s="253" t="e">
        <f t="shared" si="4"/>
        <v>#DIV/0!</v>
      </c>
      <c r="J27" s="793"/>
      <c r="K27" s="793"/>
      <c r="L27" s="253">
        <f>+Inputs!D220</f>
        <v>0</v>
      </c>
      <c r="M27" s="253">
        <f>(G27+L27)/2</f>
        <v>0</v>
      </c>
      <c r="N27" s="793"/>
      <c r="O27" s="793"/>
      <c r="P27" s="793">
        <f>M27</f>
        <v>0</v>
      </c>
      <c r="Q27" s="793"/>
      <c r="R27" s="342"/>
      <c r="S27" s="765"/>
    </row>
    <row r="28" spans="2:19" ht="15">
      <c r="B28" s="343">
        <f t="shared" si="0"/>
        <v>21</v>
      </c>
      <c r="C28" s="819">
        <v>182.3</v>
      </c>
      <c r="D28" s="774" t="str">
        <f>+'1.5.1b-EDIT Remeasure '!D40</f>
        <v>Non-jurisdictional (SD Gas, NE Gas)</v>
      </c>
      <c r="E28" s="1022" t="s">
        <v>1678</v>
      </c>
      <c r="F28" s="253" t="e">
        <f>'1.5.1b-EDIT Remeasure '!K40</f>
        <v>#DIV/0!</v>
      </c>
      <c r="G28" s="253">
        <f>+Inputs!D221</f>
        <v>0</v>
      </c>
      <c r="H28" s="253" t="e">
        <f t="shared" si="3"/>
        <v>#DIV/0!</v>
      </c>
      <c r="I28" s="253" t="e">
        <f t="shared" si="4"/>
        <v>#DIV/0!</v>
      </c>
      <c r="J28" s="793"/>
      <c r="K28" s="793"/>
      <c r="L28" s="253">
        <f>+Inputs!D222</f>
        <v>0</v>
      </c>
      <c r="M28" s="253">
        <f t="shared" si="2"/>
        <v>0</v>
      </c>
      <c r="N28" s="793">
        <f>M28</f>
        <v>0</v>
      </c>
      <c r="O28" s="793"/>
      <c r="P28" s="793"/>
      <c r="Q28" s="793"/>
      <c r="R28" s="342"/>
      <c r="S28" s="514"/>
    </row>
    <row r="29" spans="2:19" ht="15">
      <c r="B29" s="343">
        <f t="shared" si="0"/>
        <v>22</v>
      </c>
      <c r="C29" s="513"/>
      <c r="D29" s="800"/>
      <c r="E29" s="800"/>
      <c r="F29" s="253" t="e">
        <f>'1.5.1b-EDIT Remeasure '!K41</f>
        <v>#DIV/0!</v>
      </c>
      <c r="G29" s="800"/>
      <c r="H29" s="253" t="e">
        <f>F29+G29</f>
        <v>#DIV/0!</v>
      </c>
      <c r="I29" s="253" t="e">
        <f t="shared" si="4"/>
        <v>#DIV/0!</v>
      </c>
      <c r="J29" s="793"/>
      <c r="K29" s="800"/>
      <c r="L29" s="800"/>
      <c r="M29" s="253">
        <f t="shared" si="2"/>
        <v>0</v>
      </c>
      <c r="N29" s="800"/>
      <c r="O29" s="800"/>
      <c r="P29" s="800"/>
      <c r="Q29" s="800"/>
      <c r="S29" s="800"/>
    </row>
    <row r="30" spans="2:19" ht="15">
      <c r="B30" s="343">
        <f t="shared" si="0"/>
        <v>23</v>
      </c>
      <c r="C30" s="513"/>
      <c r="D30" s="514"/>
      <c r="E30" s="514"/>
      <c r="F30" s="253" t="e">
        <f>'1.5.1b-EDIT Remeasure '!K42</f>
        <v>#DIV/0!</v>
      </c>
      <c r="G30" s="793"/>
      <c r="H30" s="253" t="e">
        <f>F30+G30</f>
        <v>#DIV/0!</v>
      </c>
      <c r="I30" s="253" t="e">
        <f t="shared" si="4"/>
        <v>#DIV/0!</v>
      </c>
      <c r="J30" s="793"/>
      <c r="K30" s="793"/>
      <c r="L30" s="793"/>
      <c r="M30" s="253">
        <f t="shared" si="2"/>
        <v>0</v>
      </c>
      <c r="N30" s="793"/>
      <c r="O30" s="793"/>
      <c r="P30" s="793"/>
      <c r="Q30" s="793"/>
      <c r="R30" s="342"/>
      <c r="S30" s="514"/>
    </row>
    <row r="31" spans="2:19" ht="15">
      <c r="B31" s="343">
        <f t="shared" si="0"/>
        <v>24</v>
      </c>
      <c r="C31" s="513"/>
      <c r="D31" s="514"/>
      <c r="E31" s="514"/>
      <c r="F31" s="253" t="e">
        <f>'1.5.1b-EDIT Remeasure '!K43</f>
        <v>#DIV/0!</v>
      </c>
      <c r="G31" s="793"/>
      <c r="H31" s="253" t="e">
        <f>F31+G31</f>
        <v>#DIV/0!</v>
      </c>
      <c r="I31" s="253" t="e">
        <f t="shared" si="4"/>
        <v>#DIV/0!</v>
      </c>
      <c r="J31" s="793"/>
      <c r="K31" s="793"/>
      <c r="L31" s="793"/>
      <c r="M31" s="253">
        <f t="shared" si="2"/>
        <v>0</v>
      </c>
      <c r="N31" s="793"/>
      <c r="O31" s="793"/>
      <c r="P31" s="793"/>
      <c r="Q31" s="793"/>
      <c r="R31" s="342"/>
      <c r="S31" s="514"/>
    </row>
    <row r="32" spans="2:19" ht="15">
      <c r="B32" s="343">
        <f t="shared" si="0"/>
        <v>25</v>
      </c>
      <c r="C32" s="242"/>
      <c r="D32" s="254"/>
      <c r="E32" s="254"/>
      <c r="F32" s="253"/>
      <c r="G32" s="565"/>
      <c r="H32" s="253"/>
      <c r="I32" s="253"/>
      <c r="J32" s="253"/>
      <c r="K32" s="565"/>
      <c r="L32" s="565"/>
      <c r="M32" s="565"/>
      <c r="N32" s="565"/>
      <c r="O32" s="565"/>
      <c r="P32" s="565"/>
      <c r="Q32" s="565"/>
      <c r="R32" s="253"/>
      <c r="S32" s="249"/>
    </row>
    <row r="33" spans="2:19" ht="15">
      <c r="B33" s="343">
        <f t="shared" si="0"/>
        <v>26</v>
      </c>
      <c r="C33" s="242"/>
      <c r="D33" s="255" t="s">
        <v>43</v>
      </c>
      <c r="E33" s="255"/>
      <c r="F33" s="253" t="e">
        <f>SUM(F19:F31)</f>
        <v>#DIV/0!</v>
      </c>
      <c r="G33" s="253">
        <f aca="true" t="shared" si="5" ref="G33:Q33">SUM(G19:G31)</f>
        <v>0</v>
      </c>
      <c r="H33" s="253" t="e">
        <f t="shared" si="5"/>
        <v>#DIV/0!</v>
      </c>
      <c r="I33" s="253" t="e">
        <f t="shared" si="5"/>
        <v>#DIV/0!</v>
      </c>
      <c r="J33" s="253">
        <f t="shared" si="5"/>
        <v>0</v>
      </c>
      <c r="K33" s="253">
        <f t="shared" si="5"/>
        <v>0</v>
      </c>
      <c r="L33" s="253">
        <f t="shared" si="5"/>
        <v>0</v>
      </c>
      <c r="M33" s="253">
        <f t="shared" si="5"/>
        <v>0</v>
      </c>
      <c r="N33" s="253">
        <f t="shared" si="5"/>
        <v>0</v>
      </c>
      <c r="O33" s="253">
        <f t="shared" si="5"/>
        <v>0</v>
      </c>
      <c r="P33" s="253">
        <f t="shared" si="5"/>
        <v>0</v>
      </c>
      <c r="Q33" s="253">
        <f t="shared" si="5"/>
        <v>0</v>
      </c>
      <c r="R33" s="253"/>
      <c r="S33" s="249"/>
    </row>
    <row r="34" spans="2:19" ht="15.75" thickBot="1">
      <c r="B34" s="343">
        <f t="shared" si="0"/>
        <v>27</v>
      </c>
      <c r="C34" s="242"/>
      <c r="D34" s="255" t="s">
        <v>950</v>
      </c>
      <c r="E34" s="255"/>
      <c r="F34" s="253"/>
      <c r="G34" s="253">
        <f>G14+G33</f>
        <v>0</v>
      </c>
      <c r="H34" s="253"/>
      <c r="I34" s="253"/>
      <c r="J34" s="253"/>
      <c r="K34" s="253"/>
      <c r="L34" s="253">
        <f>L14+L33</f>
        <v>0</v>
      </c>
      <c r="M34" s="253">
        <f>M14+M33</f>
        <v>0</v>
      </c>
      <c r="N34" s="253"/>
      <c r="O34" s="253"/>
      <c r="P34" s="253"/>
      <c r="Q34" s="253"/>
      <c r="R34" s="253"/>
      <c r="S34" s="249"/>
    </row>
    <row r="35" spans="2:19" ht="29.25" thickBot="1">
      <c r="B35" s="343">
        <f t="shared" si="0"/>
        <v>28</v>
      </c>
      <c r="C35" s="242"/>
      <c r="D35" s="769" t="s">
        <v>1557</v>
      </c>
      <c r="E35" s="1022" t="s">
        <v>1681</v>
      </c>
      <c r="F35" s="253"/>
      <c r="G35" s="818">
        <f>+Inputs!D237</f>
        <v>0</v>
      </c>
      <c r="H35" s="804"/>
      <c r="I35" s="804"/>
      <c r="J35" s="804"/>
      <c r="K35" s="804"/>
      <c r="L35" s="818">
        <f>+Inputs!D238</f>
        <v>0</v>
      </c>
      <c r="M35" s="253"/>
      <c r="N35" s="253"/>
      <c r="O35" s="253"/>
      <c r="P35" s="253"/>
      <c r="Q35" s="253"/>
      <c r="R35" s="253"/>
      <c r="S35" s="249"/>
    </row>
    <row r="36" spans="2:19" ht="15">
      <c r="B36" s="343">
        <f t="shared" si="0"/>
        <v>29</v>
      </c>
      <c r="C36" s="508"/>
      <c r="D36" s="256" t="s">
        <v>44</v>
      </c>
      <c r="E36" s="256"/>
      <c r="F36" s="253"/>
      <c r="G36" s="257"/>
      <c r="H36" s="253"/>
      <c r="I36" s="253"/>
      <c r="J36" s="253"/>
      <c r="K36" s="257"/>
      <c r="L36" s="257"/>
      <c r="M36" s="257"/>
      <c r="N36" s="564">
        <f>+N15</f>
        <v>0</v>
      </c>
      <c r="O36" s="564">
        <f>+O15</f>
        <v>1</v>
      </c>
      <c r="P36" s="564" t="e">
        <f>AppendixA!$H$27</f>
        <v>#DIV/0!</v>
      </c>
      <c r="Q36" s="564" t="e">
        <f>AppendixA!$H$16</f>
        <v>#DIV/0!</v>
      </c>
      <c r="R36" s="249"/>
      <c r="S36" s="249"/>
    </row>
    <row r="37" spans="2:19" ht="15">
      <c r="B37" s="343">
        <f t="shared" si="0"/>
        <v>30</v>
      </c>
      <c r="C37" s="242"/>
      <c r="D37" s="255" t="s">
        <v>953</v>
      </c>
      <c r="E37" s="255"/>
      <c r="F37" s="253"/>
      <c r="G37" s="565"/>
      <c r="H37" s="253"/>
      <c r="I37" s="253"/>
      <c r="J37" s="253"/>
      <c r="K37" s="565"/>
      <c r="L37" s="565"/>
      <c r="M37" s="565"/>
      <c r="N37" s="253">
        <f>N33*N36</f>
        <v>0</v>
      </c>
      <c r="O37" s="253">
        <f>O33*O36</f>
        <v>0</v>
      </c>
      <c r="P37" s="253" t="e">
        <f>P33*P36</f>
        <v>#DIV/0!</v>
      </c>
      <c r="Q37" s="253" t="e">
        <f>Q33*Q36</f>
        <v>#DIV/0!</v>
      </c>
      <c r="R37" s="566" t="e">
        <f>SUM(N37:Q37)</f>
        <v>#DIV/0!</v>
      </c>
      <c r="S37" s="249"/>
    </row>
    <row r="38" spans="2:19" ht="15.75" thickBot="1">
      <c r="B38" s="343">
        <f t="shared" si="0"/>
        <v>31</v>
      </c>
      <c r="C38" s="242"/>
      <c r="D38" s="255"/>
      <c r="E38" s="255"/>
      <c r="F38" s="253"/>
      <c r="G38" s="565"/>
      <c r="H38" s="253"/>
      <c r="I38" s="253"/>
      <c r="J38" s="253"/>
      <c r="K38" s="565"/>
      <c r="L38" s="565"/>
      <c r="M38" s="565"/>
      <c r="N38" s="253"/>
      <c r="O38" s="253"/>
      <c r="P38" s="253"/>
      <c r="Q38" s="253"/>
      <c r="R38" s="761"/>
      <c r="S38" s="249"/>
    </row>
    <row r="39" spans="2:19" ht="29.25" thickBot="1">
      <c r="B39" s="343">
        <f t="shared" si="0"/>
        <v>32</v>
      </c>
      <c r="C39" s="242"/>
      <c r="D39" s="769" t="s">
        <v>1124</v>
      </c>
      <c r="E39" s="769"/>
      <c r="F39" s="253"/>
      <c r="G39" s="565"/>
      <c r="H39" s="253"/>
      <c r="I39" s="253"/>
      <c r="J39" s="253"/>
      <c r="K39" s="565"/>
      <c r="L39" s="565"/>
      <c r="M39" s="565"/>
      <c r="N39" s="565"/>
      <c r="O39" s="565"/>
      <c r="P39" s="565"/>
      <c r="Q39" s="565"/>
      <c r="R39" s="789" t="e">
        <f>R16+R37</f>
        <v>#DIV/0!</v>
      </c>
      <c r="S39" s="249" t="s">
        <v>941</v>
      </c>
    </row>
    <row r="40" spans="2:19" ht="15">
      <c r="B40" s="343">
        <f t="shared" si="0"/>
        <v>33</v>
      </c>
      <c r="C40" s="242"/>
      <c r="D40" s="255"/>
      <c r="E40" s="255"/>
      <c r="F40" s="253"/>
      <c r="G40" s="565"/>
      <c r="H40" s="253"/>
      <c r="I40" s="253"/>
      <c r="J40" s="253"/>
      <c r="K40" s="565"/>
      <c r="L40" s="565"/>
      <c r="M40" s="565"/>
      <c r="N40" s="565"/>
      <c r="O40" s="565"/>
      <c r="P40" s="565"/>
      <c r="Q40" s="565"/>
      <c r="R40" s="761"/>
      <c r="S40" s="249"/>
    </row>
    <row r="41" spans="2:19" ht="15">
      <c r="B41" s="343">
        <f t="shared" si="0"/>
        <v>34</v>
      </c>
      <c r="C41" s="242"/>
      <c r="D41" s="255"/>
      <c r="E41" s="255"/>
      <c r="F41" s="253"/>
      <c r="G41" s="259"/>
      <c r="H41" s="253"/>
      <c r="I41" s="253"/>
      <c r="J41" s="253"/>
      <c r="K41" s="259"/>
      <c r="L41" s="259"/>
      <c r="M41" s="259"/>
      <c r="N41" s="259"/>
      <c r="O41" s="259"/>
      <c r="P41" s="259"/>
      <c r="Q41" s="259"/>
      <c r="R41" s="259"/>
      <c r="S41" s="249"/>
    </row>
    <row r="42" spans="2:19" ht="27.75" customHeight="1">
      <c r="B42" s="343">
        <f t="shared" si="0"/>
        <v>35</v>
      </c>
      <c r="C42" s="819">
        <v>254</v>
      </c>
      <c r="D42" s="774" t="str">
        <f>+'1.5.1b-EDIT Remeasure '!D54</f>
        <v>Accel Depr &amp; Amort. - Protected</v>
      </c>
      <c r="E42" s="1022" t="s">
        <v>1682</v>
      </c>
      <c r="F42" s="253" t="e">
        <f>'1.5.1b-EDIT Remeasure '!K54</f>
        <v>#DIV/0!</v>
      </c>
      <c r="G42" s="253">
        <f>+Inputs!D223</f>
        <v>0</v>
      </c>
      <c r="H42" s="253" t="e">
        <f>F42+G42</f>
        <v>#DIV/0!</v>
      </c>
      <c r="I42" s="253" t="e">
        <f>H42-L42-K42-J42</f>
        <v>#DIV/0!</v>
      </c>
      <c r="J42" s="793"/>
      <c r="K42" s="793"/>
      <c r="L42" s="253">
        <f>+Inputs!D224</f>
        <v>0</v>
      </c>
      <c r="M42" s="253">
        <f>(G42+L42)/2</f>
        <v>0</v>
      </c>
      <c r="N42" s="793"/>
      <c r="O42" s="793"/>
      <c r="P42" s="793">
        <f>M42</f>
        <v>0</v>
      </c>
      <c r="Q42" s="793"/>
      <c r="R42" s="790"/>
      <c r="S42" s="514"/>
    </row>
    <row r="43" spans="2:19" ht="15">
      <c r="B43" s="343">
        <f t="shared" si="0"/>
        <v>36</v>
      </c>
      <c r="C43" s="819">
        <v>254</v>
      </c>
      <c r="D43" s="774" t="str">
        <f>+'1.5.1b-EDIT Remeasure '!D55</f>
        <v>Non-jurisdictional (SD Gas, NE Gas) - Protected</v>
      </c>
      <c r="E43" s="1022" t="s">
        <v>1683</v>
      </c>
      <c r="F43" s="253" t="e">
        <f>'1.5.1b-EDIT Remeasure '!K55</f>
        <v>#DIV/0!</v>
      </c>
      <c r="G43" s="253">
        <f>+Inputs!D225</f>
        <v>0</v>
      </c>
      <c r="H43" s="253" t="e">
        <f>F43+G43</f>
        <v>#DIV/0!</v>
      </c>
      <c r="I43" s="253" t="e">
        <f>H43-L43-K43-J43</f>
        <v>#DIV/0!</v>
      </c>
      <c r="J43" s="793"/>
      <c r="K43" s="793"/>
      <c r="L43" s="253">
        <f>+Inputs!D226</f>
        <v>0</v>
      </c>
      <c r="M43" s="253">
        <f>(G43+L43)/2</f>
        <v>0</v>
      </c>
      <c r="N43" s="793">
        <f>M43</f>
        <v>0</v>
      </c>
      <c r="O43" s="793"/>
      <c r="P43" s="793"/>
      <c r="Q43" s="793"/>
      <c r="R43" s="790"/>
      <c r="S43" s="514"/>
    </row>
    <row r="44" spans="2:19" ht="15">
      <c r="B44" s="343">
        <f t="shared" si="0"/>
        <v>37</v>
      </c>
      <c r="C44" s="513"/>
      <c r="D44" s="514"/>
      <c r="E44" s="514"/>
      <c r="F44" s="253" t="e">
        <f>'1.5.1b-EDIT Remeasure '!K56</f>
        <v>#DIV/0!</v>
      </c>
      <c r="G44" s="793"/>
      <c r="H44" s="253" t="e">
        <f>F44+G44</f>
        <v>#DIV/0!</v>
      </c>
      <c r="I44" s="253" t="e">
        <f>H44-L44-K44-J44</f>
        <v>#DIV/0!</v>
      </c>
      <c r="J44" s="793"/>
      <c r="K44" s="793"/>
      <c r="L44" s="793"/>
      <c r="M44" s="253">
        <f>(G44+L44)/2</f>
        <v>0</v>
      </c>
      <c r="N44" s="793"/>
      <c r="O44" s="793"/>
      <c r="P44" s="793"/>
      <c r="Q44" s="793"/>
      <c r="R44" s="790"/>
      <c r="S44" s="514"/>
    </row>
    <row r="45" spans="2:19" ht="15">
      <c r="B45" s="343">
        <f t="shared" si="0"/>
        <v>38</v>
      </c>
      <c r="C45" s="513"/>
      <c r="D45" s="514"/>
      <c r="E45" s="514"/>
      <c r="F45" s="253" t="e">
        <f>'1.5.1b-EDIT Remeasure '!K57</f>
        <v>#DIV/0!</v>
      </c>
      <c r="G45" s="793"/>
      <c r="H45" s="253" t="e">
        <f>F45+G45</f>
        <v>#DIV/0!</v>
      </c>
      <c r="I45" s="253" t="e">
        <f>H45-L45-K45-J45</f>
        <v>#DIV/0!</v>
      </c>
      <c r="J45" s="793"/>
      <c r="K45" s="793"/>
      <c r="L45" s="793"/>
      <c r="M45" s="253">
        <f>(G45+L45)/2</f>
        <v>0</v>
      </c>
      <c r="N45" s="793"/>
      <c r="O45" s="793"/>
      <c r="P45" s="793"/>
      <c r="Q45" s="793"/>
      <c r="R45" s="790"/>
      <c r="S45" s="514"/>
    </row>
    <row r="46" spans="2:19" ht="15">
      <c r="B46" s="343">
        <f t="shared" si="0"/>
        <v>39</v>
      </c>
      <c r="C46" s="513"/>
      <c r="D46" s="514"/>
      <c r="E46" s="514"/>
      <c r="F46" s="253" t="e">
        <f>'1.5.1b-EDIT Remeasure '!K58</f>
        <v>#DIV/0!</v>
      </c>
      <c r="G46" s="793"/>
      <c r="H46" s="253" t="e">
        <f>F46+G46</f>
        <v>#DIV/0!</v>
      </c>
      <c r="I46" s="253" t="e">
        <f>H46-L46-K46-J46</f>
        <v>#DIV/0!</v>
      </c>
      <c r="J46" s="793"/>
      <c r="K46" s="793"/>
      <c r="L46" s="793"/>
      <c r="M46" s="253">
        <f>(G46+L46)/2</f>
        <v>0</v>
      </c>
      <c r="N46" s="793"/>
      <c r="O46" s="793"/>
      <c r="P46" s="793"/>
      <c r="Q46" s="793"/>
      <c r="R46" s="790"/>
      <c r="S46" s="514"/>
    </row>
    <row r="47" spans="2:19" ht="15">
      <c r="B47" s="343">
        <f t="shared" si="0"/>
        <v>40</v>
      </c>
      <c r="C47" s="506"/>
      <c r="D47" s="249"/>
      <c r="E47" s="249"/>
      <c r="F47" s="253"/>
      <c r="G47" s="565"/>
      <c r="H47" s="253"/>
      <c r="I47" s="253"/>
      <c r="J47" s="253"/>
      <c r="K47" s="565"/>
      <c r="L47" s="565"/>
      <c r="M47" s="565"/>
      <c r="N47" s="565"/>
      <c r="O47" s="565"/>
      <c r="P47" s="565"/>
      <c r="Q47" s="565"/>
      <c r="R47" s="565"/>
      <c r="S47" s="260"/>
    </row>
    <row r="48" spans="2:19" ht="15">
      <c r="B48" s="343">
        <f t="shared" si="0"/>
        <v>41</v>
      </c>
      <c r="C48" s="506"/>
      <c r="D48" s="261" t="s">
        <v>505</v>
      </c>
      <c r="E48" s="261"/>
      <c r="F48" s="253" t="e">
        <f aca="true" t="shared" si="6" ref="F48:Q48">SUM(F42:F46)</f>
        <v>#DIV/0!</v>
      </c>
      <c r="G48" s="253">
        <f t="shared" si="6"/>
        <v>0</v>
      </c>
      <c r="H48" s="253" t="e">
        <f t="shared" si="6"/>
        <v>#DIV/0!</v>
      </c>
      <c r="I48" s="253" t="e">
        <f t="shared" si="6"/>
        <v>#DIV/0!</v>
      </c>
      <c r="J48" s="253">
        <f t="shared" si="6"/>
        <v>0</v>
      </c>
      <c r="K48" s="253">
        <f t="shared" si="6"/>
        <v>0</v>
      </c>
      <c r="L48" s="253">
        <f t="shared" si="6"/>
        <v>0</v>
      </c>
      <c r="M48" s="253">
        <f t="shared" si="6"/>
        <v>0</v>
      </c>
      <c r="N48" s="253">
        <f t="shared" si="6"/>
        <v>0</v>
      </c>
      <c r="O48" s="253">
        <f t="shared" si="6"/>
        <v>0</v>
      </c>
      <c r="P48" s="253">
        <f t="shared" si="6"/>
        <v>0</v>
      </c>
      <c r="Q48" s="253">
        <f t="shared" si="6"/>
        <v>0</v>
      </c>
      <c r="R48" s="565"/>
      <c r="S48" s="260"/>
    </row>
    <row r="49" spans="2:19" ht="15">
      <c r="B49" s="343">
        <f t="shared" si="0"/>
        <v>42</v>
      </c>
      <c r="C49" s="506"/>
      <c r="D49" s="256" t="s">
        <v>44</v>
      </c>
      <c r="E49" s="256"/>
      <c r="F49" s="253"/>
      <c r="G49" s="257"/>
      <c r="H49" s="253"/>
      <c r="I49" s="253"/>
      <c r="J49" s="253"/>
      <c r="K49" s="257"/>
      <c r="L49" s="257"/>
      <c r="M49" s="257"/>
      <c r="N49" s="564">
        <f>N15</f>
        <v>0</v>
      </c>
      <c r="O49" s="564">
        <f>O15</f>
        <v>1</v>
      </c>
      <c r="P49" s="564" t="e">
        <f>AppendixA!$H$27</f>
        <v>#DIV/0!</v>
      </c>
      <c r="Q49" s="564" t="e">
        <f>AppendixA!$H$16</f>
        <v>#DIV/0!</v>
      </c>
      <c r="R49" s="249"/>
      <c r="S49" s="260"/>
    </row>
    <row r="50" spans="2:19" ht="15">
      <c r="B50" s="343">
        <f t="shared" si="0"/>
        <v>43</v>
      </c>
      <c r="C50" s="509"/>
      <c r="D50" s="255" t="s">
        <v>954</v>
      </c>
      <c r="E50" s="255"/>
      <c r="F50" s="253"/>
      <c r="G50" s="565"/>
      <c r="H50" s="253"/>
      <c r="I50" s="253"/>
      <c r="J50" s="253"/>
      <c r="K50" s="565"/>
      <c r="L50" s="565"/>
      <c r="M50" s="565"/>
      <c r="N50" s="253">
        <f>N48*N49</f>
        <v>0</v>
      </c>
      <c r="O50" s="253">
        <f>O48*O49</f>
        <v>0</v>
      </c>
      <c r="P50" s="253" t="e">
        <f>P48*P49</f>
        <v>#DIV/0!</v>
      </c>
      <c r="Q50" s="253" t="e">
        <f>Q48*Q49</f>
        <v>#DIV/0!</v>
      </c>
      <c r="R50" s="566" t="e">
        <f>SUM(N50:Q50)</f>
        <v>#DIV/0!</v>
      </c>
      <c r="S50" s="249"/>
    </row>
    <row r="51" spans="2:19" ht="15">
      <c r="B51" s="343">
        <f t="shared" si="0"/>
        <v>44</v>
      </c>
      <c r="C51" s="509"/>
      <c r="D51" s="255"/>
      <c r="E51" s="255"/>
      <c r="F51" s="253"/>
      <c r="G51" s="565"/>
      <c r="H51" s="253"/>
      <c r="I51" s="253"/>
      <c r="J51" s="253"/>
      <c r="K51" s="565"/>
      <c r="L51" s="565"/>
      <c r="M51" s="565"/>
      <c r="N51" s="565"/>
      <c r="O51" s="565"/>
      <c r="P51" s="565"/>
      <c r="Q51" s="565"/>
      <c r="R51" s="761"/>
      <c r="S51" s="249"/>
    </row>
    <row r="52" spans="2:19" ht="15">
      <c r="B52" s="343">
        <f t="shared" si="0"/>
        <v>45</v>
      </c>
      <c r="C52" s="509"/>
      <c r="D52" s="255"/>
      <c r="E52" s="255"/>
      <c r="F52" s="253"/>
      <c r="G52" s="565"/>
      <c r="H52" s="253"/>
      <c r="I52" s="253"/>
      <c r="J52" s="253"/>
      <c r="K52" s="565"/>
      <c r="L52" s="565"/>
      <c r="M52" s="565"/>
      <c r="N52" s="565"/>
      <c r="O52" s="565"/>
      <c r="P52" s="565"/>
      <c r="Q52" s="565"/>
      <c r="R52" s="761"/>
      <c r="S52" s="249"/>
    </row>
    <row r="53" spans="2:19" ht="15">
      <c r="B53" s="343">
        <f t="shared" si="0"/>
        <v>46</v>
      </c>
      <c r="C53" s="510"/>
      <c r="D53" s="255"/>
      <c r="E53" s="255"/>
      <c r="F53" s="253"/>
      <c r="G53" s="565"/>
      <c r="H53" s="253"/>
      <c r="I53" s="253"/>
      <c r="J53" s="253"/>
      <c r="K53" s="565"/>
      <c r="L53" s="565"/>
      <c r="M53" s="565"/>
      <c r="N53" s="791"/>
      <c r="O53" s="792"/>
      <c r="P53" s="565"/>
      <c r="Q53" s="565"/>
      <c r="R53" s="761"/>
      <c r="S53" s="249"/>
    </row>
    <row r="54" spans="2:19" ht="16.5" customHeight="1">
      <c r="B54" s="343">
        <f t="shared" si="0"/>
        <v>47</v>
      </c>
      <c r="C54" s="819">
        <v>254</v>
      </c>
      <c r="D54" s="774" t="str">
        <f>+'1.5.1b-EDIT Remeasure '!D66</f>
        <v>Accel Depr &amp; Amort. - Unprotected (282)</v>
      </c>
      <c r="E54" s="1022" t="s">
        <v>1684</v>
      </c>
      <c r="F54" s="253" t="e">
        <f>'1.5.1b-EDIT Remeasure '!K66</f>
        <v>#DIV/0!</v>
      </c>
      <c r="G54" s="253">
        <f>+Inputs!D227</f>
        <v>0</v>
      </c>
      <c r="H54" s="253" t="e">
        <f aca="true" t="shared" si="7" ref="H54:H60">F54+G54</f>
        <v>#DIV/0!</v>
      </c>
      <c r="I54" s="253" t="e">
        <f>H54-L54-K54-J54</f>
        <v>#DIV/0!</v>
      </c>
      <c r="J54" s="793"/>
      <c r="K54" s="793"/>
      <c r="L54" s="253">
        <f>+Inputs!D230</f>
        <v>0</v>
      </c>
      <c r="M54" s="253">
        <f aca="true" t="shared" si="8" ref="M54:M60">(G54+L54)/2</f>
        <v>0</v>
      </c>
      <c r="N54" s="793"/>
      <c r="O54" s="793"/>
      <c r="P54" s="793">
        <f>M54</f>
        <v>0</v>
      </c>
      <c r="Q54" s="793"/>
      <c r="R54" s="790"/>
      <c r="S54" s="514"/>
    </row>
    <row r="55" spans="2:19" ht="30">
      <c r="B55" s="343">
        <f t="shared" si="0"/>
        <v>48</v>
      </c>
      <c r="C55" s="819">
        <v>254</v>
      </c>
      <c r="D55" s="774" t="str">
        <f>+'1.5.1b-EDIT Remeasure '!D67</f>
        <v>Non-jurisdictional (SD Gas, NE Gas) - Unprotected (282)</v>
      </c>
      <c r="E55" s="1022" t="s">
        <v>1666</v>
      </c>
      <c r="F55" s="253" t="e">
        <f>'1.5.1b-EDIT Remeasure '!K67</f>
        <v>#DIV/0!</v>
      </c>
      <c r="G55" s="253">
        <f>+Inputs!D231</f>
        <v>0</v>
      </c>
      <c r="H55" s="253" t="e">
        <f t="shared" si="7"/>
        <v>#DIV/0!</v>
      </c>
      <c r="I55" s="253" t="e">
        <f aca="true" t="shared" si="9" ref="I55:I60">H55-L55-K55-J55</f>
        <v>#DIV/0!</v>
      </c>
      <c r="J55" s="793"/>
      <c r="K55" s="793"/>
      <c r="L55" s="253">
        <f>+Inputs!D232</f>
        <v>0</v>
      </c>
      <c r="M55" s="253">
        <f t="shared" si="8"/>
        <v>0</v>
      </c>
      <c r="N55" s="793">
        <f>+M55</f>
        <v>0</v>
      </c>
      <c r="O55" s="793"/>
      <c r="P55" s="793"/>
      <c r="Q55" s="793"/>
      <c r="R55" s="790"/>
      <c r="S55" s="514"/>
    </row>
    <row r="56" spans="2:19" ht="15">
      <c r="B56" s="343">
        <f t="shared" si="0"/>
        <v>49</v>
      </c>
      <c r="C56" s="819">
        <v>254</v>
      </c>
      <c r="D56" s="774" t="str">
        <f>+'1.5.1b-EDIT Remeasure '!D68</f>
        <v>Regulatory Assets - Unprotected (283)</v>
      </c>
      <c r="E56" s="1022" t="s">
        <v>1667</v>
      </c>
      <c r="F56" s="253" t="e">
        <f>'1.5.1b-EDIT Remeasure '!K68</f>
        <v>#DIV/0!</v>
      </c>
      <c r="G56" s="253">
        <f>+Inputs!D233</f>
        <v>0</v>
      </c>
      <c r="H56" s="253" t="e">
        <f t="shared" si="7"/>
        <v>#DIV/0!</v>
      </c>
      <c r="I56" s="253" t="e">
        <f>H56-L56-K56-J56</f>
        <v>#DIV/0!</v>
      </c>
      <c r="J56" s="793"/>
      <c r="K56" s="793"/>
      <c r="L56" s="253">
        <f>+Inputs!D234</f>
        <v>0</v>
      </c>
      <c r="M56" s="253">
        <f t="shared" si="8"/>
        <v>0</v>
      </c>
      <c r="N56" s="793">
        <f>M56</f>
        <v>0</v>
      </c>
      <c r="O56" s="793"/>
      <c r="P56" s="793"/>
      <c r="Q56" s="793"/>
      <c r="R56" s="790"/>
      <c r="S56" s="514"/>
    </row>
    <row r="57" spans="2:19" ht="30">
      <c r="B57" s="343">
        <f t="shared" si="0"/>
        <v>50</v>
      </c>
      <c r="C57" s="819">
        <v>254</v>
      </c>
      <c r="D57" s="774" t="str">
        <f>+'1.5.1b-EDIT Remeasure '!D69</f>
        <v>Non-jurisdictional (SD Gas, NE Gas) - Unprotected (283)</v>
      </c>
      <c r="E57" s="1022" t="s">
        <v>1668</v>
      </c>
      <c r="F57" s="253" t="e">
        <f>'1.5.1b-EDIT Remeasure '!K69</f>
        <v>#DIV/0!</v>
      </c>
      <c r="G57" s="253">
        <f>+Inputs!D235</f>
        <v>0</v>
      </c>
      <c r="H57" s="253" t="e">
        <f t="shared" si="7"/>
        <v>#DIV/0!</v>
      </c>
      <c r="I57" s="253" t="e">
        <f t="shared" si="9"/>
        <v>#DIV/0!</v>
      </c>
      <c r="J57" s="793"/>
      <c r="K57" s="793"/>
      <c r="L57" s="253">
        <f>+Inputs!D236</f>
        <v>0</v>
      </c>
      <c r="M57" s="253">
        <f t="shared" si="8"/>
        <v>0</v>
      </c>
      <c r="N57" s="793">
        <f>M57</f>
        <v>0</v>
      </c>
      <c r="O57" s="793"/>
      <c r="P57" s="793"/>
      <c r="Q57" s="793"/>
      <c r="R57" s="790"/>
      <c r="S57" s="514"/>
    </row>
    <row r="58" spans="2:19" ht="15">
      <c r="B58" s="343">
        <f t="shared" si="0"/>
        <v>51</v>
      </c>
      <c r="C58" s="513"/>
      <c r="D58" s="514"/>
      <c r="E58" s="514"/>
      <c r="F58" s="253" t="e">
        <f>'1.5.1b-EDIT Remeasure '!K70</f>
        <v>#DIV/0!</v>
      </c>
      <c r="G58" s="793"/>
      <c r="H58" s="253" t="e">
        <f t="shared" si="7"/>
        <v>#DIV/0!</v>
      </c>
      <c r="I58" s="253" t="e">
        <f t="shared" si="9"/>
        <v>#DIV/0!</v>
      </c>
      <c r="J58" s="793"/>
      <c r="K58" s="793"/>
      <c r="L58" s="793"/>
      <c r="M58" s="253">
        <f t="shared" si="8"/>
        <v>0</v>
      </c>
      <c r="N58" s="793"/>
      <c r="O58" s="793"/>
      <c r="P58" s="793"/>
      <c r="Q58" s="793"/>
      <c r="R58" s="790"/>
      <c r="S58" s="514"/>
    </row>
    <row r="59" spans="2:19" ht="15">
      <c r="B59" s="343">
        <f t="shared" si="0"/>
        <v>52</v>
      </c>
      <c r="C59" s="513"/>
      <c r="D59" s="514"/>
      <c r="E59" s="514"/>
      <c r="F59" s="253" t="e">
        <f>'1.5.1b-EDIT Remeasure '!K71</f>
        <v>#DIV/0!</v>
      </c>
      <c r="G59" s="793"/>
      <c r="H59" s="253" t="e">
        <f t="shared" si="7"/>
        <v>#DIV/0!</v>
      </c>
      <c r="I59" s="253" t="e">
        <f t="shared" si="9"/>
        <v>#DIV/0!</v>
      </c>
      <c r="J59" s="793"/>
      <c r="K59" s="793"/>
      <c r="L59" s="793"/>
      <c r="M59" s="253">
        <f t="shared" si="8"/>
        <v>0</v>
      </c>
      <c r="N59" s="793"/>
      <c r="O59" s="793"/>
      <c r="P59" s="793"/>
      <c r="Q59" s="793"/>
      <c r="R59" s="790"/>
      <c r="S59" s="514"/>
    </row>
    <row r="60" spans="2:19" ht="15">
      <c r="B60" s="343">
        <f t="shared" si="0"/>
        <v>53</v>
      </c>
      <c r="C60" s="513"/>
      <c r="D60" s="514"/>
      <c r="E60" s="514"/>
      <c r="F60" s="253" t="e">
        <f>'1.5.1b-EDIT Remeasure '!K72</f>
        <v>#DIV/0!</v>
      </c>
      <c r="G60" s="793"/>
      <c r="H60" s="253" t="e">
        <f t="shared" si="7"/>
        <v>#DIV/0!</v>
      </c>
      <c r="I60" s="253" t="e">
        <f t="shared" si="9"/>
        <v>#DIV/0!</v>
      </c>
      <c r="J60" s="793"/>
      <c r="K60" s="793"/>
      <c r="L60" s="793"/>
      <c r="M60" s="253">
        <f t="shared" si="8"/>
        <v>0</v>
      </c>
      <c r="N60" s="793"/>
      <c r="O60" s="793"/>
      <c r="P60" s="793"/>
      <c r="Q60" s="793"/>
      <c r="R60" s="790"/>
      <c r="S60" s="514"/>
    </row>
    <row r="61" spans="2:19" ht="15">
      <c r="B61" s="343">
        <f t="shared" si="0"/>
        <v>54</v>
      </c>
      <c r="C61" s="252"/>
      <c r="D61" s="249"/>
      <c r="E61" s="249"/>
      <c r="F61" s="253"/>
      <c r="G61" s="565"/>
      <c r="H61" s="253"/>
      <c r="I61" s="253"/>
      <c r="J61" s="253"/>
      <c r="K61" s="565"/>
      <c r="L61" s="565"/>
      <c r="M61" s="565"/>
      <c r="N61" s="565"/>
      <c r="O61" s="565"/>
      <c r="P61" s="565"/>
      <c r="Q61" s="565"/>
      <c r="R61" s="565"/>
      <c r="S61" s="249"/>
    </row>
    <row r="62" spans="2:19" ht="15">
      <c r="B62" s="343">
        <f t="shared" si="0"/>
        <v>55</v>
      </c>
      <c r="C62" s="252"/>
      <c r="D62" s="255" t="s">
        <v>505</v>
      </c>
      <c r="E62" s="255"/>
      <c r="F62" s="253" t="e">
        <f aca="true" t="shared" si="10" ref="F62:Q62">SUM(F54:F60)</f>
        <v>#DIV/0!</v>
      </c>
      <c r="G62" s="253">
        <f t="shared" si="10"/>
        <v>0</v>
      </c>
      <c r="H62" s="253" t="e">
        <f t="shared" si="10"/>
        <v>#DIV/0!</v>
      </c>
      <c r="I62" s="253" t="e">
        <f t="shared" si="10"/>
        <v>#DIV/0!</v>
      </c>
      <c r="J62" s="253">
        <f t="shared" si="10"/>
        <v>0</v>
      </c>
      <c r="K62" s="253">
        <f t="shared" si="10"/>
        <v>0</v>
      </c>
      <c r="L62" s="253">
        <f t="shared" si="10"/>
        <v>0</v>
      </c>
      <c r="M62" s="253">
        <f t="shared" si="10"/>
        <v>0</v>
      </c>
      <c r="N62" s="253">
        <f t="shared" si="10"/>
        <v>0</v>
      </c>
      <c r="O62" s="253">
        <f t="shared" si="10"/>
        <v>0</v>
      </c>
      <c r="P62" s="253">
        <f t="shared" si="10"/>
        <v>0</v>
      </c>
      <c r="Q62" s="253">
        <f t="shared" si="10"/>
        <v>0</v>
      </c>
      <c r="R62" s="565"/>
      <c r="S62" s="249"/>
    </row>
    <row r="63" spans="2:19" ht="15.75" thickBot="1">
      <c r="B63" s="343">
        <f t="shared" si="0"/>
        <v>56</v>
      </c>
      <c r="C63" s="252"/>
      <c r="D63" s="255" t="s">
        <v>951</v>
      </c>
      <c r="E63" s="255"/>
      <c r="F63" s="253" t="e">
        <f>+F48+F62</f>
        <v>#DIV/0!</v>
      </c>
      <c r="G63" s="253">
        <f>G48+G62</f>
        <v>0</v>
      </c>
      <c r="H63" s="253"/>
      <c r="I63" s="253"/>
      <c r="J63" s="253"/>
      <c r="K63" s="253"/>
      <c r="L63" s="253">
        <f>L48+L62</f>
        <v>0</v>
      </c>
      <c r="M63" s="253">
        <f>M48+M62</f>
        <v>0</v>
      </c>
      <c r="N63" s="565"/>
      <c r="O63" s="565"/>
      <c r="P63" s="565"/>
      <c r="Q63" s="565"/>
      <c r="R63" s="565"/>
      <c r="S63" s="249"/>
    </row>
    <row r="64" spans="2:19" ht="29.25" thickBot="1">
      <c r="B64" s="343">
        <f t="shared" si="0"/>
        <v>57</v>
      </c>
      <c r="C64" s="252"/>
      <c r="D64" s="769" t="s">
        <v>1558</v>
      </c>
      <c r="E64" s="1022" t="s">
        <v>1685</v>
      </c>
      <c r="F64" s="253"/>
      <c r="G64" s="818">
        <f>+Inputs!D239</f>
        <v>0</v>
      </c>
      <c r="H64" s="804"/>
      <c r="I64" s="804"/>
      <c r="J64" s="804"/>
      <c r="K64" s="804"/>
      <c r="L64" s="818">
        <f>+Inputs!D240</f>
        <v>0</v>
      </c>
      <c r="M64" s="253"/>
      <c r="N64" s="565"/>
      <c r="O64" s="565"/>
      <c r="P64" s="565"/>
      <c r="Q64" s="565"/>
      <c r="R64" s="565"/>
      <c r="S64" s="521"/>
    </row>
    <row r="65" spans="2:19" ht="15">
      <c r="B65" s="343">
        <f t="shared" si="0"/>
        <v>58</v>
      </c>
      <c r="C65" s="252"/>
      <c r="D65" s="256" t="s">
        <v>44</v>
      </c>
      <c r="E65" s="256"/>
      <c r="F65" s="257"/>
      <c r="G65" s="257"/>
      <c r="H65" s="253"/>
      <c r="I65" s="253"/>
      <c r="J65" s="253"/>
      <c r="K65" s="257"/>
      <c r="L65" s="257"/>
      <c r="M65" s="257"/>
      <c r="N65" s="564">
        <f>N15</f>
        <v>0</v>
      </c>
      <c r="O65" s="564">
        <f>O15</f>
        <v>1</v>
      </c>
      <c r="P65" s="564" t="e">
        <f>AppendixA!$H$27</f>
        <v>#DIV/0!</v>
      </c>
      <c r="Q65" s="564" t="e">
        <f>AppendixA!$H$16</f>
        <v>#DIV/0!</v>
      </c>
      <c r="R65" s="249"/>
      <c r="S65" s="249"/>
    </row>
    <row r="66" spans="2:19" ht="15">
      <c r="B66" s="343">
        <f t="shared" si="0"/>
        <v>59</v>
      </c>
      <c r="C66" s="242"/>
      <c r="D66" s="255" t="s">
        <v>955</v>
      </c>
      <c r="E66" s="255"/>
      <c r="F66" s="253"/>
      <c r="G66" s="253"/>
      <c r="H66" s="253"/>
      <c r="I66" s="253"/>
      <c r="J66" s="253"/>
      <c r="K66" s="253"/>
      <c r="L66" s="253"/>
      <c r="M66" s="253"/>
      <c r="N66" s="253">
        <f>N62*N65</f>
        <v>0</v>
      </c>
      <c r="O66" s="253">
        <f>O62*O65</f>
        <v>0</v>
      </c>
      <c r="P66" s="253" t="e">
        <f>P62*P65</f>
        <v>#DIV/0!</v>
      </c>
      <c r="Q66" s="253" t="e">
        <f>Q62*Q65</f>
        <v>#DIV/0!</v>
      </c>
      <c r="R66" s="566" t="e">
        <f>SUM(N66:Q66)</f>
        <v>#DIV/0!</v>
      </c>
      <c r="S66" s="249"/>
    </row>
    <row r="67" spans="2:19" ht="15.75" thickBot="1">
      <c r="B67" s="343">
        <f t="shared" si="0"/>
        <v>60</v>
      </c>
      <c r="C67" s="242"/>
      <c r="D67" s="255"/>
      <c r="E67" s="255"/>
      <c r="F67" s="253"/>
      <c r="G67" s="253"/>
      <c r="H67" s="253"/>
      <c r="I67" s="253"/>
      <c r="J67" s="253"/>
      <c r="K67" s="253"/>
      <c r="L67" s="253"/>
      <c r="M67" s="253"/>
      <c r="N67" s="565"/>
      <c r="O67" s="565"/>
      <c r="P67" s="565"/>
      <c r="Q67" s="565"/>
      <c r="R67" s="761"/>
      <c r="S67" s="249"/>
    </row>
    <row r="68" spans="2:19" ht="29.25" thickBot="1">
      <c r="B68" s="343">
        <f t="shared" si="0"/>
        <v>61</v>
      </c>
      <c r="D68" s="769" t="s">
        <v>1125</v>
      </c>
      <c r="E68" s="769"/>
      <c r="F68" s="253"/>
      <c r="G68" s="253"/>
      <c r="H68" s="253"/>
      <c r="I68" s="253"/>
      <c r="J68" s="253"/>
      <c r="K68" s="253"/>
      <c r="L68" s="253"/>
      <c r="M68" s="253"/>
      <c r="N68" s="565"/>
      <c r="O68" s="565"/>
      <c r="P68" s="565"/>
      <c r="Q68" s="565"/>
      <c r="R68" s="789" t="e">
        <f>+R50+R66</f>
        <v>#DIV/0!</v>
      </c>
      <c r="S68" s="249" t="s">
        <v>942</v>
      </c>
    </row>
    <row r="69" spans="2:19" ht="15">
      <c r="B69" s="343">
        <f t="shared" si="0"/>
        <v>62</v>
      </c>
      <c r="D69" s="769"/>
      <c r="E69" s="769"/>
      <c r="F69" s="253"/>
      <c r="G69" s="253"/>
      <c r="H69" s="253"/>
      <c r="I69" s="253"/>
      <c r="J69" s="253"/>
      <c r="K69" s="253"/>
      <c r="L69" s="253"/>
      <c r="M69" s="253"/>
      <c r="N69" s="565"/>
      <c r="O69" s="565"/>
      <c r="P69" s="565"/>
      <c r="Q69" s="565"/>
      <c r="R69" s="761"/>
      <c r="S69" s="249"/>
    </row>
    <row r="70" spans="2:19" ht="15" customHeight="1">
      <c r="B70" s="343">
        <f t="shared" si="0"/>
        <v>63</v>
      </c>
      <c r="C70" s="1124" t="s">
        <v>1224</v>
      </c>
      <c r="D70" s="1124"/>
      <c r="E70" s="1124"/>
      <c r="F70" s="1124"/>
      <c r="G70" s="1124"/>
      <c r="H70" s="1124"/>
      <c r="I70" s="1124"/>
      <c r="J70" s="1124"/>
      <c r="K70" s="253"/>
      <c r="L70" s="253"/>
      <c r="M70" s="253"/>
      <c r="N70" s="565"/>
      <c r="O70" s="565"/>
      <c r="P70" s="565"/>
      <c r="Q70" s="565"/>
      <c r="R70" s="761"/>
      <c r="S70" s="249"/>
    </row>
    <row r="71" spans="2:19" ht="15">
      <c r="B71" s="343">
        <f t="shared" si="0"/>
        <v>64</v>
      </c>
      <c r="D71" s="769"/>
      <c r="E71" s="769"/>
      <c r="F71" s="253"/>
      <c r="G71" s="253"/>
      <c r="H71" s="253"/>
      <c r="I71" s="253"/>
      <c r="J71" s="253"/>
      <c r="K71" s="253"/>
      <c r="L71" s="253"/>
      <c r="M71" s="253"/>
      <c r="N71" s="565"/>
      <c r="O71" s="565"/>
      <c r="P71" s="565"/>
      <c r="Q71" s="565"/>
      <c r="R71" s="761"/>
      <c r="S71" s="249"/>
    </row>
    <row r="72" spans="2:19" ht="15" customHeight="1">
      <c r="B72" s="343">
        <f t="shared" si="0"/>
        <v>65</v>
      </c>
      <c r="C72" s="1124" t="s">
        <v>1145</v>
      </c>
      <c r="D72" s="1124"/>
      <c r="E72" s="1124"/>
      <c r="F72" s="1124"/>
      <c r="G72" s="1124"/>
      <c r="H72" s="1124"/>
      <c r="I72" s="1124"/>
      <c r="J72" s="1124"/>
      <c r="K72" s="253"/>
      <c r="L72" s="253"/>
      <c r="M72" s="253"/>
      <c r="N72" s="565"/>
      <c r="O72" s="565"/>
      <c r="P72" s="565"/>
      <c r="Q72" s="565"/>
      <c r="R72" s="761"/>
      <c r="S72" s="249"/>
    </row>
    <row r="73" spans="2:19" ht="15">
      <c r="B73" s="343">
        <f t="shared" si="0"/>
        <v>66</v>
      </c>
      <c r="D73" s="769"/>
      <c r="E73" s="769"/>
      <c r="F73" s="253"/>
      <c r="G73" s="253"/>
      <c r="H73" s="253"/>
      <c r="I73" s="253"/>
      <c r="J73" s="253"/>
      <c r="K73" s="253"/>
      <c r="L73" s="253"/>
      <c r="M73" s="253"/>
      <c r="N73" s="565"/>
      <c r="O73" s="565"/>
      <c r="P73" s="565"/>
      <c r="Q73" s="565"/>
      <c r="R73" s="761"/>
      <c r="S73" s="249"/>
    </row>
    <row r="74" spans="2:19" ht="15" customHeight="1">
      <c r="B74" s="343">
        <f>B73+1</f>
        <v>67</v>
      </c>
      <c r="C74" s="1124" t="s">
        <v>1146</v>
      </c>
      <c r="D74" s="1124"/>
      <c r="E74" s="1124"/>
      <c r="F74" s="1124"/>
      <c r="G74" s="1124"/>
      <c r="H74" s="1124"/>
      <c r="I74" s="1124"/>
      <c r="J74" s="1124"/>
      <c r="K74" s="253"/>
      <c r="L74" s="253"/>
      <c r="M74" s="253"/>
      <c r="N74" s="565"/>
      <c r="O74" s="565"/>
      <c r="P74" s="565"/>
      <c r="Q74" s="565"/>
      <c r="R74" s="761"/>
      <c r="S74" s="249"/>
    </row>
    <row r="75" spans="2:19" s="1" customFormat="1" ht="15">
      <c r="B75" s="343">
        <f t="shared" si="0"/>
        <v>68</v>
      </c>
      <c r="C75" s="811"/>
      <c r="D75" s="811"/>
      <c r="E75" s="811"/>
      <c r="F75" s="811"/>
      <c r="G75" s="811"/>
      <c r="H75" s="811"/>
      <c r="I75" s="811"/>
      <c r="J75" s="811"/>
      <c r="K75" s="253"/>
      <c r="L75" s="253"/>
      <c r="M75" s="253"/>
      <c r="N75" s="565"/>
      <c r="O75" s="565"/>
      <c r="P75" s="565"/>
      <c r="Q75" s="565"/>
      <c r="R75" s="761"/>
      <c r="S75" s="249"/>
    </row>
    <row r="76" spans="2:19" ht="15">
      <c r="B76" s="343">
        <f>B75+1</f>
        <v>69</v>
      </c>
      <c r="C76" s="1127" t="s">
        <v>1438</v>
      </c>
      <c r="D76" s="1127"/>
      <c r="E76" s="1127"/>
      <c r="F76" s="1127"/>
      <c r="G76" s="1127"/>
      <c r="H76" s="1127"/>
      <c r="I76" s="1127"/>
      <c r="J76" s="1127"/>
      <c r="K76" s="253"/>
      <c r="L76" s="253"/>
      <c r="M76" s="253"/>
      <c r="N76" s="565"/>
      <c r="O76" s="565"/>
      <c r="P76" s="565"/>
      <c r="Q76" s="565"/>
      <c r="R76" s="761"/>
      <c r="S76" s="249"/>
    </row>
    <row r="77" spans="2:19" s="1" customFormat="1" ht="15">
      <c r="B77" s="343">
        <f>B76+1</f>
        <v>70</v>
      </c>
      <c r="C77" s="811"/>
      <c r="D77" s="811"/>
      <c r="E77" s="811"/>
      <c r="F77" s="811"/>
      <c r="G77" s="811"/>
      <c r="H77" s="811"/>
      <c r="I77" s="811"/>
      <c r="J77" s="811"/>
      <c r="K77" s="253"/>
      <c r="L77" s="253"/>
      <c r="M77" s="253"/>
      <c r="N77" s="565"/>
      <c r="O77" s="565"/>
      <c r="P77" s="565"/>
      <c r="Q77" s="565"/>
      <c r="R77" s="761"/>
      <c r="S77" s="249"/>
    </row>
    <row r="78" spans="2:19" s="1" customFormat="1" ht="15">
      <c r="B78" s="343">
        <f>B77+1</f>
        <v>71</v>
      </c>
      <c r="C78" s="1124" t="s">
        <v>1433</v>
      </c>
      <c r="D78" s="1124"/>
      <c r="E78" s="1124"/>
      <c r="F78" s="1124"/>
      <c r="G78" s="1124"/>
      <c r="H78" s="1124"/>
      <c r="I78" s="1124"/>
      <c r="J78" s="1124"/>
      <c r="K78" s="253"/>
      <c r="L78" s="253"/>
      <c r="M78" s="253"/>
      <c r="N78" s="565"/>
      <c r="O78" s="565"/>
      <c r="P78" s="565"/>
      <c r="Q78" s="565"/>
      <c r="R78" s="761"/>
      <c r="S78" s="249"/>
    </row>
    <row r="79" spans="2:19" ht="15">
      <c r="B79" s="343"/>
      <c r="D79" s="769"/>
      <c r="E79" s="769"/>
      <c r="F79" s="253"/>
      <c r="G79" s="253"/>
      <c r="H79" s="253"/>
      <c r="I79" s="253"/>
      <c r="J79" s="253"/>
      <c r="K79" s="253"/>
      <c r="L79" s="253"/>
      <c r="M79" s="253"/>
      <c r="N79" s="565"/>
      <c r="O79" s="565"/>
      <c r="P79" s="565"/>
      <c r="Q79" s="565"/>
      <c r="R79" s="761"/>
      <c r="S79" s="249"/>
    </row>
    <row r="80" spans="2:19" ht="15">
      <c r="B80" s="1117" t="s">
        <v>1014</v>
      </c>
      <c r="C80" s="1117"/>
      <c r="D80" s="1117"/>
      <c r="E80" s="1117"/>
      <c r="F80" s="1117"/>
      <c r="G80" s="1117"/>
      <c r="H80" s="1117"/>
      <c r="I80" s="1117"/>
      <c r="J80" s="1117"/>
      <c r="K80" s="1117"/>
      <c r="L80" s="1117"/>
      <c r="M80" s="1117"/>
      <c r="N80" s="1117"/>
      <c r="O80" s="1117"/>
      <c r="P80" s="1117"/>
      <c r="Q80" s="1117"/>
      <c r="R80" s="1117"/>
      <c r="S80" s="1117"/>
    </row>
    <row r="81" spans="2:19" ht="15">
      <c r="B81" s="1112" t="s">
        <v>517</v>
      </c>
      <c r="C81" s="1112"/>
      <c r="D81" s="1112"/>
      <c r="E81" s="1112"/>
      <c r="F81" s="1112"/>
      <c r="G81" s="1112"/>
      <c r="H81" s="1112"/>
      <c r="I81" s="1112"/>
      <c r="J81" s="1112"/>
      <c r="K81" s="1112"/>
      <c r="L81" s="1112"/>
      <c r="M81" s="1112"/>
      <c r="N81" s="1112"/>
      <c r="O81" s="1112"/>
      <c r="P81" s="1112"/>
      <c r="Q81" s="1112"/>
      <c r="R81" s="1112"/>
      <c r="S81" s="1112"/>
    </row>
  </sheetData>
  <sheetProtection/>
  <mergeCells count="23">
    <mergeCell ref="B1:S1"/>
    <mergeCell ref="B2:S2"/>
    <mergeCell ref="F5:F7"/>
    <mergeCell ref="G5:G7"/>
    <mergeCell ref="H5:H7"/>
    <mergeCell ref="C76:J76"/>
    <mergeCell ref="C78:J78"/>
    <mergeCell ref="L5:L7"/>
    <mergeCell ref="J5:J7"/>
    <mergeCell ref="B80:S80"/>
    <mergeCell ref="S5:S7"/>
    <mergeCell ref="C72:J72"/>
    <mergeCell ref="C74:J74"/>
    <mergeCell ref="B81:S81"/>
    <mergeCell ref="M5:M7"/>
    <mergeCell ref="N5:N7"/>
    <mergeCell ref="O5:O7"/>
    <mergeCell ref="P5:P7"/>
    <mergeCell ref="I5:I7"/>
    <mergeCell ref="K5:K7"/>
    <mergeCell ref="Q5:Q7"/>
    <mergeCell ref="R5:R7"/>
    <mergeCell ref="C70:J70"/>
  </mergeCells>
  <printOptions horizontalCentered="1"/>
  <pageMargins left="0.7" right="0.7" top="0.75" bottom="0.75" header="0.3" footer="0.3"/>
  <pageSetup fitToHeight="1" fitToWidth="1" horizontalDpi="600" verticalDpi="600" orientation="landscape" scale="32" r:id="rId1"/>
  <headerFooter>
    <oddHeader>&amp;CADDENDUM 27 TO ATTACHMENT H, Page &amp;P of &amp;N
NorthWestern Corporation (South Dakota)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L160"/>
  <sheetViews>
    <sheetView zoomScale="60" zoomScaleNormal="60" zoomScalePageLayoutView="0" workbookViewId="0" topLeftCell="A40">
      <selection activeCell="G22" sqref="G22"/>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27.7109375" style="0" bestFit="1" customWidth="1"/>
    <col min="6" max="6" width="19.57421875" style="0" customWidth="1"/>
    <col min="7" max="7" width="24.28125" style="0" customWidth="1"/>
    <col min="8" max="9" width="19.57421875" style="0" customWidth="1"/>
    <col min="10" max="11" width="19.57421875" style="1" customWidth="1"/>
    <col min="12" max="12" width="50.57421875" style="0" customWidth="1"/>
  </cols>
  <sheetData>
    <row r="1" spans="1:12" ht="20.25">
      <c r="A1" s="1113" t="s">
        <v>1439</v>
      </c>
      <c r="B1" s="1113"/>
      <c r="C1" s="1114"/>
      <c r="D1" s="1114"/>
      <c r="E1" s="1114"/>
      <c r="F1" s="1114"/>
      <c r="G1" s="1114"/>
      <c r="H1" s="1114"/>
      <c r="I1" s="1114"/>
      <c r="J1" s="1114"/>
      <c r="K1" s="1114"/>
      <c r="L1" s="1114"/>
    </row>
    <row r="2" spans="1:12" ht="19.5">
      <c r="A2" s="1115" t="str">
        <f>Inputs!B2</f>
        <v>(For Rate Year Beginning April 1, 20xx, Based on December 31, 20xx Data)</v>
      </c>
      <c r="B2" s="1115"/>
      <c r="C2" s="1115"/>
      <c r="D2" s="1115"/>
      <c r="E2" s="1115"/>
      <c r="F2" s="1115"/>
      <c r="G2" s="1115"/>
      <c r="H2" s="1115"/>
      <c r="I2" s="1115"/>
      <c r="J2" s="1115"/>
      <c r="K2" s="1115"/>
      <c r="L2" s="1115"/>
    </row>
    <row r="3" spans="2:12" ht="15">
      <c r="B3" s="244"/>
      <c r="C3" s="507"/>
      <c r="D3" s="245"/>
      <c r="E3" s="245"/>
      <c r="F3" s="245"/>
      <c r="G3" s="245"/>
      <c r="H3" s="245"/>
      <c r="I3" s="245"/>
      <c r="J3" s="249"/>
      <c r="K3" s="249"/>
      <c r="L3" s="246"/>
    </row>
    <row r="4" spans="2:12" ht="15">
      <c r="B4" s="244"/>
      <c r="C4" s="507"/>
      <c r="D4" s="773"/>
      <c r="E4" s="773"/>
      <c r="F4" s="247"/>
      <c r="G4" s="247"/>
      <c r="H4" s="247"/>
      <c r="I4" s="247"/>
      <c r="J4" s="247"/>
      <c r="K4" s="247"/>
      <c r="L4" s="247"/>
    </row>
    <row r="5" spans="2:12" ht="15">
      <c r="B5" s="244"/>
      <c r="C5" s="779" t="s">
        <v>998</v>
      </c>
      <c r="F5" s="774"/>
      <c r="G5" s="774"/>
      <c r="H5" s="774"/>
      <c r="I5" s="774"/>
      <c r="J5" s="774"/>
      <c r="K5" s="774"/>
      <c r="L5" s="247"/>
    </row>
    <row r="6" spans="2:12" ht="27.75" customHeight="1">
      <c r="B6" s="244"/>
      <c r="C6" s="1124" t="s">
        <v>999</v>
      </c>
      <c r="D6" s="1124"/>
      <c r="E6" s="1124"/>
      <c r="F6" s="1124"/>
      <c r="G6" s="1124"/>
      <c r="H6" s="1124"/>
      <c r="I6" s="1124"/>
      <c r="J6" s="774"/>
      <c r="K6" s="774"/>
      <c r="L6" s="247"/>
    </row>
    <row r="7" spans="2:12" ht="15">
      <c r="B7" s="244"/>
      <c r="C7" s="507"/>
      <c r="D7" s="246"/>
      <c r="E7" s="246"/>
      <c r="F7" s="247"/>
      <c r="G7" s="247"/>
      <c r="H7" s="247"/>
      <c r="I7" s="247"/>
      <c r="J7" s="247"/>
      <c r="K7" s="247"/>
      <c r="L7" s="247"/>
    </row>
    <row r="8" spans="2:12" ht="15">
      <c r="B8" s="244"/>
      <c r="C8" s="507"/>
      <c r="F8" s="775"/>
      <c r="G8" s="803" t="s">
        <v>1000</v>
      </c>
      <c r="H8" s="803" t="s">
        <v>1001</v>
      </c>
      <c r="I8" s="247"/>
      <c r="J8" s="247"/>
      <c r="K8" s="247"/>
      <c r="L8" s="247"/>
    </row>
    <row r="9" spans="2:12" ht="15">
      <c r="B9" s="244"/>
      <c r="C9" s="507"/>
      <c r="F9" s="776" t="s">
        <v>1002</v>
      </c>
      <c r="G9" s="794">
        <f>+Inputs!D334</f>
        <v>0</v>
      </c>
      <c r="H9" s="794">
        <f>+Inputs!D335</f>
        <v>0</v>
      </c>
      <c r="I9" s="247"/>
      <c r="J9" s="247"/>
      <c r="K9" s="247"/>
      <c r="L9" s="247"/>
    </row>
    <row r="10" spans="2:12" ht="15">
      <c r="B10" s="244"/>
      <c r="C10" s="507"/>
      <c r="F10" s="776" t="s">
        <v>1003</v>
      </c>
      <c r="G10" s="794">
        <f>+Inputs!D336</f>
        <v>0</v>
      </c>
      <c r="H10" s="794">
        <f>+Inputs!D337</f>
        <v>0</v>
      </c>
      <c r="I10" s="247"/>
      <c r="J10" s="247"/>
      <c r="K10" s="247"/>
      <c r="L10" s="247"/>
    </row>
    <row r="11" spans="2:12" ht="15">
      <c r="B11" s="865"/>
      <c r="C11" s="507"/>
      <c r="F11" s="776" t="s">
        <v>1006</v>
      </c>
      <c r="G11" s="794">
        <f>-G9*G10</f>
        <v>0</v>
      </c>
      <c r="H11" s="794">
        <f>-H9*H10</f>
        <v>0</v>
      </c>
      <c r="I11" s="247"/>
      <c r="J11" s="247"/>
      <c r="K11" s="247"/>
      <c r="L11" s="247"/>
    </row>
    <row r="12" spans="2:12" ht="15">
      <c r="B12" s="865"/>
      <c r="C12" s="507"/>
      <c r="F12" s="776" t="s">
        <v>1007</v>
      </c>
      <c r="G12" s="794">
        <v>0</v>
      </c>
      <c r="H12" s="794">
        <v>0</v>
      </c>
      <c r="I12" s="247"/>
      <c r="J12" s="247"/>
      <c r="K12" s="247"/>
      <c r="L12" s="247"/>
    </row>
    <row r="13" spans="2:12" ht="15.75" thickBot="1">
      <c r="B13" s="865"/>
      <c r="C13" s="507"/>
      <c r="F13" s="776" t="s">
        <v>1004</v>
      </c>
      <c r="G13" s="777">
        <f>SUM(G9:G12)</f>
        <v>0</v>
      </c>
      <c r="H13" s="777">
        <f>SUM(H9:H12)</f>
        <v>0</v>
      </c>
      <c r="I13" s="247"/>
      <c r="J13" s="247"/>
      <c r="K13" s="247"/>
      <c r="L13" s="247"/>
    </row>
    <row r="14" spans="2:12" ht="16.5" thickBot="1" thickTop="1">
      <c r="B14" s="865"/>
      <c r="C14" s="507"/>
      <c r="F14" s="776" t="s">
        <v>1005</v>
      </c>
      <c r="G14" s="778">
        <f>1/(1-G13)-1</f>
        <v>0</v>
      </c>
      <c r="H14" s="778">
        <f>1/(1-H13)-1</f>
        <v>0</v>
      </c>
      <c r="I14" s="247"/>
      <c r="J14" s="247"/>
      <c r="K14" s="247"/>
      <c r="L14" s="247"/>
    </row>
    <row r="15" spans="2:12" ht="15.75" thickTop="1">
      <c r="B15" s="865"/>
      <c r="C15" s="507"/>
      <c r="F15" s="246"/>
      <c r="G15" s="247"/>
      <c r="H15" s="247"/>
      <c r="I15" s="247"/>
      <c r="J15" s="247"/>
      <c r="K15" s="247"/>
      <c r="L15" s="247"/>
    </row>
    <row r="16" spans="2:12" ht="15">
      <c r="B16" s="865"/>
      <c r="C16" s="507"/>
      <c r="D16" s="246"/>
      <c r="E16" s="246"/>
      <c r="F16" s="247"/>
      <c r="G16" s="247"/>
      <c r="H16" s="247"/>
      <c r="I16" s="247"/>
      <c r="J16" s="247"/>
      <c r="K16" s="247"/>
      <c r="L16" s="247"/>
    </row>
    <row r="17" spans="2:12" ht="15">
      <c r="B17" s="865"/>
      <c r="C17" s="779" t="s">
        <v>1035</v>
      </c>
      <c r="D17" s="246"/>
      <c r="E17" s="246"/>
      <c r="F17" s="247"/>
      <c r="G17" s="247"/>
      <c r="H17" s="247"/>
      <c r="I17" s="247"/>
      <c r="J17" s="247"/>
      <c r="K17" s="247"/>
      <c r="L17" s="247"/>
    </row>
    <row r="18" spans="2:12" ht="15">
      <c r="B18" s="865"/>
      <c r="C18" s="507"/>
      <c r="D18" s="246"/>
      <c r="E18" s="246"/>
      <c r="F18" s="247" t="s">
        <v>546</v>
      </c>
      <c r="G18" s="247" t="s">
        <v>547</v>
      </c>
      <c r="H18" s="247" t="s">
        <v>548</v>
      </c>
      <c r="I18" s="247" t="s">
        <v>549</v>
      </c>
      <c r="J18" s="247" t="s">
        <v>550</v>
      </c>
      <c r="K18" s="247" t="s">
        <v>551</v>
      </c>
      <c r="L18" s="247" t="s">
        <v>552</v>
      </c>
    </row>
    <row r="19" spans="2:12" ht="60">
      <c r="B19" s="783" t="s">
        <v>249</v>
      </c>
      <c r="C19" s="783" t="s">
        <v>64</v>
      </c>
      <c r="D19" s="783" t="s">
        <v>556</v>
      </c>
      <c r="E19" s="783"/>
      <c r="F19" s="782" t="s">
        <v>1008</v>
      </c>
      <c r="G19" s="1072" t="s">
        <v>1697</v>
      </c>
      <c r="H19" s="782" t="s">
        <v>1009</v>
      </c>
      <c r="I19" s="782" t="s">
        <v>1011</v>
      </c>
      <c r="J19" s="782" t="s">
        <v>1012</v>
      </c>
      <c r="K19" s="782" t="s">
        <v>1010</v>
      </c>
      <c r="L19" s="784" t="s">
        <v>262</v>
      </c>
    </row>
    <row r="20" spans="2:12" ht="15">
      <c r="B20" s="343">
        <v>1</v>
      </c>
      <c r="C20" s="814">
        <v>190</v>
      </c>
      <c r="D20" s="774" t="s">
        <v>948</v>
      </c>
      <c r="E20" s="1022" t="s">
        <v>1581</v>
      </c>
      <c r="F20" s="780">
        <f>+Inputs!D179</f>
        <v>0</v>
      </c>
      <c r="G20" s="780" t="e">
        <f>F20/$G$13*$H$13</f>
        <v>#DIV/0!</v>
      </c>
      <c r="H20" s="780" t="e">
        <f>F20-G20</f>
        <v>#DIV/0!</v>
      </c>
      <c r="I20" s="515"/>
      <c r="J20" s="515"/>
      <c r="K20" s="780" t="e">
        <f>SUM(H20:J20)</f>
        <v>#DIV/0!</v>
      </c>
      <c r="L20" s="514"/>
    </row>
    <row r="21" spans="2:12" ht="15">
      <c r="B21" s="343">
        <f>B20+1</f>
        <v>2</v>
      </c>
      <c r="C21" s="814">
        <v>190</v>
      </c>
      <c r="D21" s="774" t="s">
        <v>656</v>
      </c>
      <c r="E21" s="1022" t="s">
        <v>1582</v>
      </c>
      <c r="F21" s="780">
        <f>+Inputs!D180</f>
        <v>0</v>
      </c>
      <c r="G21" s="780" t="e">
        <f>F21/$G$13*$H$13</f>
        <v>#DIV/0!</v>
      </c>
      <c r="H21" s="780" t="e">
        <f>F21-G21</f>
        <v>#DIV/0!</v>
      </c>
      <c r="I21" s="515"/>
      <c r="J21" s="515"/>
      <c r="K21" s="780" t="e">
        <f>SUM(H21:J21)</f>
        <v>#DIV/0!</v>
      </c>
      <c r="L21" s="514"/>
    </row>
    <row r="22" spans="2:12" ht="15">
      <c r="B22" s="343">
        <f>B21+1</f>
        <v>3</v>
      </c>
      <c r="C22" s="781"/>
      <c r="D22" s="514"/>
      <c r="E22" s="514"/>
      <c r="F22" s="515"/>
      <c r="G22" s="780" t="e">
        <f>F22/$G$13*$H$13</f>
        <v>#DIV/0!</v>
      </c>
      <c r="H22" s="780" t="e">
        <f>F22-G22</f>
        <v>#DIV/0!</v>
      </c>
      <c r="I22" s="515"/>
      <c r="J22" s="515"/>
      <c r="K22" s="780" t="e">
        <f>SUM(H22:J22)</f>
        <v>#DIV/0!</v>
      </c>
      <c r="L22" s="514"/>
    </row>
    <row r="23" spans="2:12" ht="15">
      <c r="B23" s="343">
        <f aca="true" t="shared" si="0" ref="B23:B86">B22+1</f>
        <v>4</v>
      </c>
      <c r="C23" s="781"/>
      <c r="D23" s="514"/>
      <c r="E23" s="514"/>
      <c r="F23" s="515"/>
      <c r="G23" s="780" t="e">
        <f>F23/$G$13*$H$13</f>
        <v>#DIV/0!</v>
      </c>
      <c r="H23" s="780" t="e">
        <f>F23-G23</f>
        <v>#DIV/0!</v>
      </c>
      <c r="I23" s="515"/>
      <c r="J23" s="515"/>
      <c r="K23" s="780" t="e">
        <f>SUM(H23:J23)</f>
        <v>#DIV/0!</v>
      </c>
      <c r="L23" s="514"/>
    </row>
    <row r="24" spans="2:12" ht="15">
      <c r="B24" s="343">
        <f t="shared" si="0"/>
        <v>5</v>
      </c>
      <c r="C24" s="781"/>
      <c r="D24" s="514"/>
      <c r="E24" s="514"/>
      <c r="F24" s="515"/>
      <c r="G24" s="780" t="e">
        <f>F24/$G$13*$H$13</f>
        <v>#DIV/0!</v>
      </c>
      <c r="H24" s="780" t="e">
        <f>F24-G24</f>
        <v>#DIV/0!</v>
      </c>
      <c r="I24" s="515"/>
      <c r="J24" s="515"/>
      <c r="K24" s="780" t="e">
        <f>SUM(H24:J24)</f>
        <v>#DIV/0!</v>
      </c>
      <c r="L24" s="514"/>
    </row>
    <row r="25" spans="2:12" ht="15">
      <c r="B25" s="343">
        <f t="shared" si="0"/>
        <v>6</v>
      </c>
      <c r="C25" s="242"/>
      <c r="D25" s="254"/>
      <c r="E25" s="254"/>
      <c r="F25" s="253"/>
      <c r="G25" s="253"/>
      <c r="H25" s="253"/>
      <c r="I25" s="253"/>
      <c r="J25" s="253"/>
      <c r="K25" s="253"/>
      <c r="L25" s="253"/>
    </row>
    <row r="26" spans="2:12" ht="15">
      <c r="B26" s="343">
        <f t="shared" si="0"/>
        <v>7</v>
      </c>
      <c r="C26" s="242"/>
      <c r="D26" s="255" t="s">
        <v>1044</v>
      </c>
      <c r="E26" s="255"/>
      <c r="F26" s="253">
        <f aca="true" t="shared" si="1" ref="F26:K26">SUM(F20:F24)</f>
        <v>0</v>
      </c>
      <c r="G26" s="253" t="e">
        <f t="shared" si="1"/>
        <v>#DIV/0!</v>
      </c>
      <c r="H26" s="253" t="e">
        <f t="shared" si="1"/>
        <v>#DIV/0!</v>
      </c>
      <c r="I26" s="253">
        <f t="shared" si="1"/>
        <v>0</v>
      </c>
      <c r="J26" s="253">
        <f t="shared" si="1"/>
        <v>0</v>
      </c>
      <c r="K26" s="253" t="e">
        <f t="shared" si="1"/>
        <v>#DIV/0!</v>
      </c>
      <c r="L26" s="249" t="s">
        <v>1054</v>
      </c>
    </row>
    <row r="27" spans="2:11" ht="15">
      <c r="B27" s="343">
        <f t="shared" si="0"/>
        <v>8</v>
      </c>
      <c r="C27" s="508"/>
      <c r="D27" s="256"/>
      <c r="E27" s="256"/>
      <c r="F27" s="257"/>
      <c r="G27" s="257"/>
      <c r="H27" s="257"/>
      <c r="I27" s="257"/>
      <c r="J27" s="257"/>
      <c r="K27" s="257"/>
    </row>
    <row r="28" spans="2:11" ht="15">
      <c r="B28" s="343">
        <f t="shared" si="0"/>
        <v>9</v>
      </c>
      <c r="C28" s="242"/>
      <c r="D28" s="255"/>
      <c r="E28" s="255"/>
      <c r="F28" s="253"/>
      <c r="G28" s="253"/>
      <c r="H28" s="253"/>
      <c r="I28" s="253"/>
      <c r="J28" s="253"/>
      <c r="K28" s="253"/>
    </row>
    <row r="29" spans="2:12" ht="15">
      <c r="B29" s="343">
        <f t="shared" si="0"/>
        <v>10</v>
      </c>
      <c r="C29" s="242"/>
      <c r="D29" s="255"/>
      <c r="E29" s="255"/>
      <c r="F29" s="253"/>
      <c r="G29" s="253"/>
      <c r="H29" s="253"/>
      <c r="I29" s="253"/>
      <c r="J29" s="253"/>
      <c r="K29" s="253"/>
      <c r="L29" s="253"/>
    </row>
    <row r="30" spans="2:12" ht="15">
      <c r="B30" s="343">
        <f t="shared" si="0"/>
        <v>11</v>
      </c>
      <c r="C30" s="242"/>
      <c r="D30" s="255"/>
      <c r="E30" s="255"/>
      <c r="F30" s="253"/>
      <c r="G30" s="253"/>
      <c r="H30" s="253"/>
      <c r="I30" s="253"/>
      <c r="J30" s="253"/>
      <c r="K30" s="253"/>
      <c r="L30" s="253"/>
    </row>
    <row r="31" spans="2:12" ht="15">
      <c r="B31" s="343">
        <f t="shared" si="0"/>
        <v>12</v>
      </c>
      <c r="C31" s="242">
        <v>190</v>
      </c>
      <c r="D31" s="774" t="s">
        <v>1101</v>
      </c>
      <c r="E31" s="1022" t="s">
        <v>1583</v>
      </c>
      <c r="F31" s="253">
        <f>+Inputs!D181</f>
        <v>0</v>
      </c>
      <c r="G31" s="780" t="e">
        <f aca="true" t="shared" si="2" ref="G31:G43">F31/$G$13*$H$13</f>
        <v>#DIV/0!</v>
      </c>
      <c r="H31" s="780" t="e">
        <f aca="true" t="shared" si="3" ref="H31:H43">F31-G31</f>
        <v>#DIV/0!</v>
      </c>
      <c r="I31" s="793"/>
      <c r="J31" s="793"/>
      <c r="K31" s="780" t="e">
        <f aca="true" t="shared" si="4" ref="K31:K43">SUM(H31:J31)</f>
        <v>#DIV/0!</v>
      </c>
      <c r="L31" s="793"/>
    </row>
    <row r="32" spans="2:12" ht="15">
      <c r="B32" s="343">
        <f t="shared" si="0"/>
        <v>13</v>
      </c>
      <c r="C32" s="814">
        <v>190</v>
      </c>
      <c r="D32" s="774" t="s">
        <v>946</v>
      </c>
      <c r="E32" s="1022" t="s">
        <v>1584</v>
      </c>
      <c r="F32" s="253">
        <f>+Inputs!D182</f>
        <v>0</v>
      </c>
      <c r="G32" s="780" t="e">
        <f t="shared" si="2"/>
        <v>#DIV/0!</v>
      </c>
      <c r="H32" s="780" t="e">
        <f t="shared" si="3"/>
        <v>#DIV/0!</v>
      </c>
      <c r="I32" s="515"/>
      <c r="J32" s="515"/>
      <c r="K32" s="780" t="e">
        <f t="shared" si="4"/>
        <v>#DIV/0!</v>
      </c>
      <c r="L32" s="514"/>
    </row>
    <row r="33" spans="2:12" ht="15">
      <c r="B33" s="343">
        <f t="shared" si="0"/>
        <v>14</v>
      </c>
      <c r="C33" s="814">
        <v>190</v>
      </c>
      <c r="D33" s="774" t="s">
        <v>1079</v>
      </c>
      <c r="E33" s="1022" t="s">
        <v>1585</v>
      </c>
      <c r="F33" s="253">
        <f>+Inputs!D183</f>
        <v>0</v>
      </c>
      <c r="G33" s="780" t="e">
        <f t="shared" si="2"/>
        <v>#DIV/0!</v>
      </c>
      <c r="H33" s="780" t="e">
        <f t="shared" si="3"/>
        <v>#DIV/0!</v>
      </c>
      <c r="I33" s="515"/>
      <c r="J33" s="515"/>
      <c r="K33" s="780" t="e">
        <f t="shared" si="4"/>
        <v>#DIV/0!</v>
      </c>
      <c r="L33" s="514"/>
    </row>
    <row r="34" spans="2:12" ht="15">
      <c r="B34" s="343">
        <f t="shared" si="0"/>
        <v>15</v>
      </c>
      <c r="C34" s="814">
        <v>190</v>
      </c>
      <c r="D34" s="774" t="s">
        <v>947</v>
      </c>
      <c r="E34" s="1022" t="s">
        <v>1586</v>
      </c>
      <c r="F34" s="253">
        <f>+Inputs!D184</f>
        <v>0</v>
      </c>
      <c r="G34" s="780" t="e">
        <f t="shared" si="2"/>
        <v>#DIV/0!</v>
      </c>
      <c r="H34" s="780" t="e">
        <f t="shared" si="3"/>
        <v>#DIV/0!</v>
      </c>
      <c r="I34" s="515"/>
      <c r="J34" s="515"/>
      <c r="K34" s="780" t="e">
        <f t="shared" si="4"/>
        <v>#DIV/0!</v>
      </c>
      <c r="L34" s="514"/>
    </row>
    <row r="35" spans="2:12" ht="15">
      <c r="B35" s="343">
        <f>B34+1</f>
        <v>16</v>
      </c>
      <c r="C35" s="814">
        <v>190</v>
      </c>
      <c r="D35" s="774" t="s">
        <v>1080</v>
      </c>
      <c r="E35" s="1022" t="s">
        <v>1587</v>
      </c>
      <c r="F35" s="253">
        <f>+Inputs!D185</f>
        <v>0</v>
      </c>
      <c r="G35" s="780" t="e">
        <f t="shared" si="2"/>
        <v>#DIV/0!</v>
      </c>
      <c r="H35" s="780" t="e">
        <f t="shared" si="3"/>
        <v>#DIV/0!</v>
      </c>
      <c r="I35" s="515"/>
      <c r="J35" s="515"/>
      <c r="K35" s="780" t="e">
        <f t="shared" si="4"/>
        <v>#DIV/0!</v>
      </c>
      <c r="L35" s="514"/>
    </row>
    <row r="36" spans="2:12" ht="15">
      <c r="B36" s="343">
        <f t="shared" si="0"/>
        <v>17</v>
      </c>
      <c r="C36" s="814">
        <v>190</v>
      </c>
      <c r="D36" s="774" t="s">
        <v>652</v>
      </c>
      <c r="E36" s="1022" t="s">
        <v>1588</v>
      </c>
      <c r="F36" s="253">
        <f>+Inputs!D186</f>
        <v>0</v>
      </c>
      <c r="G36" s="780" t="e">
        <f t="shared" si="2"/>
        <v>#DIV/0!</v>
      </c>
      <c r="H36" s="780" t="e">
        <f t="shared" si="3"/>
        <v>#DIV/0!</v>
      </c>
      <c r="I36" s="515"/>
      <c r="J36" s="515"/>
      <c r="K36" s="780" t="e">
        <f t="shared" si="4"/>
        <v>#DIV/0!</v>
      </c>
      <c r="L36" s="514"/>
    </row>
    <row r="37" spans="2:12" ht="15">
      <c r="B37" s="343">
        <f t="shared" si="0"/>
        <v>18</v>
      </c>
      <c r="C37" s="814">
        <v>190</v>
      </c>
      <c r="D37" s="774" t="s">
        <v>1081</v>
      </c>
      <c r="E37" s="1022" t="s">
        <v>1592</v>
      </c>
      <c r="F37" s="253">
        <f>+Inputs!D187</f>
        <v>0</v>
      </c>
      <c r="G37" s="780" t="e">
        <f t="shared" si="2"/>
        <v>#DIV/0!</v>
      </c>
      <c r="H37" s="780" t="e">
        <f t="shared" si="3"/>
        <v>#DIV/0!</v>
      </c>
      <c r="I37" s="515"/>
      <c r="J37" s="515"/>
      <c r="K37" s="780" t="e">
        <f t="shared" si="4"/>
        <v>#DIV/0!</v>
      </c>
      <c r="L37" s="514"/>
    </row>
    <row r="38" spans="2:12" ht="15">
      <c r="B38" s="343">
        <f t="shared" si="0"/>
        <v>19</v>
      </c>
      <c r="C38" s="814">
        <v>190</v>
      </c>
      <c r="D38" s="774" t="s">
        <v>1082</v>
      </c>
      <c r="E38" s="1022" t="s">
        <v>1589</v>
      </c>
      <c r="F38" s="253">
        <f>+Inputs!D188</f>
        <v>0</v>
      </c>
      <c r="G38" s="780" t="e">
        <f t="shared" si="2"/>
        <v>#DIV/0!</v>
      </c>
      <c r="H38" s="780" t="e">
        <f t="shared" si="3"/>
        <v>#DIV/0!</v>
      </c>
      <c r="I38" s="515"/>
      <c r="J38" s="515"/>
      <c r="K38" s="780" t="e">
        <f t="shared" si="4"/>
        <v>#DIV/0!</v>
      </c>
      <c r="L38" s="514"/>
    </row>
    <row r="39" spans="2:12" ht="15">
      <c r="B39" s="343">
        <f t="shared" si="0"/>
        <v>20</v>
      </c>
      <c r="C39" s="814">
        <v>190</v>
      </c>
      <c r="D39" s="774" t="s">
        <v>948</v>
      </c>
      <c r="E39" s="1022" t="s">
        <v>1593</v>
      </c>
      <c r="F39" s="253">
        <f>+Inputs!D189</f>
        <v>0</v>
      </c>
      <c r="G39" s="780" t="e">
        <f t="shared" si="2"/>
        <v>#DIV/0!</v>
      </c>
      <c r="H39" s="780" t="e">
        <f>F39-G39</f>
        <v>#DIV/0!</v>
      </c>
      <c r="I39" s="515"/>
      <c r="J39" s="515"/>
      <c r="K39" s="780" t="e">
        <f>SUM(H39:J39)</f>
        <v>#DIV/0!</v>
      </c>
      <c r="L39" s="765"/>
    </row>
    <row r="40" spans="2:12" ht="15">
      <c r="B40" s="343">
        <f t="shared" si="0"/>
        <v>21</v>
      </c>
      <c r="C40" s="814">
        <v>190</v>
      </c>
      <c r="D40" s="774" t="s">
        <v>656</v>
      </c>
      <c r="E40" s="1022" t="s">
        <v>1590</v>
      </c>
      <c r="F40" s="253">
        <f>+Inputs!D190</f>
        <v>0</v>
      </c>
      <c r="G40" s="780" t="e">
        <f t="shared" si="2"/>
        <v>#DIV/0!</v>
      </c>
      <c r="H40" s="780" t="e">
        <f t="shared" si="3"/>
        <v>#DIV/0!</v>
      </c>
      <c r="I40" s="515"/>
      <c r="J40" s="515"/>
      <c r="K40" s="780" t="e">
        <f t="shared" si="4"/>
        <v>#DIV/0!</v>
      </c>
      <c r="L40" s="514"/>
    </row>
    <row r="41" spans="2:12" ht="15">
      <c r="B41" s="343">
        <f t="shared" si="0"/>
        <v>22</v>
      </c>
      <c r="C41" s="781"/>
      <c r="D41" s="800"/>
      <c r="E41" s="800"/>
      <c r="F41" s="800"/>
      <c r="G41" s="780" t="e">
        <f t="shared" si="2"/>
        <v>#DIV/0!</v>
      </c>
      <c r="H41" s="780" t="e">
        <f t="shared" si="3"/>
        <v>#DIV/0!</v>
      </c>
      <c r="I41" s="800"/>
      <c r="J41" s="800"/>
      <c r="K41" s="780" t="e">
        <f t="shared" si="4"/>
        <v>#DIV/0!</v>
      </c>
      <c r="L41" s="800"/>
    </row>
    <row r="42" spans="2:12" ht="15">
      <c r="B42" s="343">
        <f t="shared" si="0"/>
        <v>23</v>
      </c>
      <c r="C42" s="513"/>
      <c r="D42" s="514"/>
      <c r="E42" s="514"/>
      <c r="F42" s="515"/>
      <c r="G42" s="780" t="e">
        <f t="shared" si="2"/>
        <v>#DIV/0!</v>
      </c>
      <c r="H42" s="780" t="e">
        <f t="shared" si="3"/>
        <v>#DIV/0!</v>
      </c>
      <c r="I42" s="515"/>
      <c r="J42" s="515"/>
      <c r="K42" s="780" t="e">
        <f t="shared" si="4"/>
        <v>#DIV/0!</v>
      </c>
      <c r="L42" s="514"/>
    </row>
    <row r="43" spans="2:12" ht="15">
      <c r="B43" s="343">
        <f t="shared" si="0"/>
        <v>24</v>
      </c>
      <c r="C43" s="513"/>
      <c r="D43" s="514"/>
      <c r="E43" s="514"/>
      <c r="F43" s="515"/>
      <c r="G43" s="780" t="e">
        <f t="shared" si="2"/>
        <v>#DIV/0!</v>
      </c>
      <c r="H43" s="780" t="e">
        <f t="shared" si="3"/>
        <v>#DIV/0!</v>
      </c>
      <c r="I43" s="515"/>
      <c r="J43" s="515"/>
      <c r="K43" s="780" t="e">
        <f t="shared" si="4"/>
        <v>#DIV/0!</v>
      </c>
      <c r="L43" s="514"/>
    </row>
    <row r="44" spans="2:12" ht="15">
      <c r="B44" s="343">
        <f t="shared" si="0"/>
        <v>25</v>
      </c>
      <c r="C44" s="242"/>
      <c r="D44" s="254"/>
      <c r="E44" s="254"/>
      <c r="F44" s="253"/>
      <c r="G44" s="253"/>
      <c r="H44" s="253"/>
      <c r="I44" s="253"/>
      <c r="J44" s="253"/>
      <c r="K44" s="253"/>
      <c r="L44" s="253"/>
    </row>
    <row r="45" spans="2:12" ht="15">
      <c r="B45" s="343">
        <f t="shared" si="0"/>
        <v>26</v>
      </c>
      <c r="C45" s="242"/>
      <c r="D45" s="255" t="s">
        <v>1045</v>
      </c>
      <c r="E45" s="255"/>
      <c r="F45" s="253">
        <f aca="true" t="shared" si="5" ref="F45:K45">SUM(F31:F43)</f>
        <v>0</v>
      </c>
      <c r="G45" s="253" t="e">
        <f t="shared" si="5"/>
        <v>#DIV/0!</v>
      </c>
      <c r="H45" s="253" t="e">
        <f t="shared" si="5"/>
        <v>#DIV/0!</v>
      </c>
      <c r="I45" s="253">
        <f t="shared" si="5"/>
        <v>0</v>
      </c>
      <c r="J45" s="253">
        <f t="shared" si="5"/>
        <v>0</v>
      </c>
      <c r="K45" s="253" t="e">
        <f t="shared" si="5"/>
        <v>#DIV/0!</v>
      </c>
      <c r="L45" s="249" t="s">
        <v>1054</v>
      </c>
    </row>
    <row r="46" spans="2:12" ht="15">
      <c r="B46" s="343">
        <f t="shared" si="0"/>
        <v>27</v>
      </c>
      <c r="C46" s="242"/>
      <c r="D46" s="256"/>
      <c r="E46" s="256"/>
      <c r="G46" s="253"/>
      <c r="H46" s="253"/>
      <c r="L46" s="258"/>
    </row>
    <row r="47" spans="2:12" ht="15">
      <c r="B47" s="343">
        <f t="shared" si="0"/>
        <v>28</v>
      </c>
      <c r="C47" s="508"/>
      <c r="D47" s="255"/>
      <c r="E47" s="255"/>
      <c r="F47" s="257"/>
      <c r="G47" s="257"/>
      <c r="H47" s="257"/>
      <c r="L47" s="785"/>
    </row>
    <row r="48" spans="2:12" ht="15">
      <c r="B48" s="343">
        <f t="shared" si="0"/>
        <v>29</v>
      </c>
      <c r="C48" s="242"/>
      <c r="D48" s="255"/>
      <c r="E48" s="255"/>
      <c r="F48" s="253"/>
      <c r="G48" s="253"/>
      <c r="H48" s="253"/>
      <c r="I48" s="253"/>
      <c r="J48" s="253"/>
      <c r="K48" s="253"/>
      <c r="L48" s="249"/>
    </row>
    <row r="49" spans="2:12" ht="15">
      <c r="B49" s="343">
        <f t="shared" si="0"/>
        <v>30</v>
      </c>
      <c r="C49" s="242"/>
      <c r="D49" s="255" t="s">
        <v>1123</v>
      </c>
      <c r="E49" s="255"/>
      <c r="F49" s="1"/>
      <c r="G49" s="325"/>
      <c r="H49" s="325" t="e">
        <f>+H45+H26</f>
        <v>#DIV/0!</v>
      </c>
      <c r="I49" s="325">
        <f>+I45+I26</f>
        <v>0</v>
      </c>
      <c r="J49" s="325">
        <f>+J45+J26</f>
        <v>0</v>
      </c>
      <c r="K49" s="325" t="e">
        <f>+K45+K26</f>
        <v>#DIV/0!</v>
      </c>
      <c r="L49" s="258"/>
    </row>
    <row r="50" spans="2:12" ht="15.75" thickBot="1">
      <c r="B50" s="343">
        <f t="shared" si="0"/>
        <v>31</v>
      </c>
      <c r="C50" s="242"/>
      <c r="F50" s="1"/>
      <c r="G50" s="325"/>
      <c r="H50" s="325"/>
      <c r="I50" s="325"/>
      <c r="J50" s="325"/>
      <c r="K50" s="325"/>
      <c r="L50" s="258"/>
    </row>
    <row r="51" spans="2:12" ht="15.75" thickBot="1">
      <c r="B51" s="343">
        <f t="shared" si="0"/>
        <v>32</v>
      </c>
      <c r="C51" s="242"/>
      <c r="D51" s="255" t="s">
        <v>1421</v>
      </c>
      <c r="E51" s="255"/>
      <c r="F51" s="1"/>
      <c r="G51" s="325"/>
      <c r="H51" s="325"/>
      <c r="I51" s="325"/>
      <c r="J51" s="325"/>
      <c r="K51" s="815">
        <f>+Inputs!D197</f>
        <v>0</v>
      </c>
      <c r="L51" s="258"/>
    </row>
    <row r="52" spans="2:12" ht="15">
      <c r="B52" s="343">
        <f t="shared" si="0"/>
        <v>33</v>
      </c>
      <c r="C52" s="242"/>
      <c r="D52" s="255"/>
      <c r="E52" s="255"/>
      <c r="F52" s="253"/>
      <c r="G52" s="253"/>
      <c r="H52" s="253"/>
      <c r="I52" s="253"/>
      <c r="J52" s="253"/>
      <c r="K52" s="253"/>
      <c r="L52" s="258"/>
    </row>
    <row r="53" spans="2:12" ht="15">
      <c r="B53" s="343">
        <f t="shared" si="0"/>
        <v>34</v>
      </c>
      <c r="C53" s="242"/>
      <c r="D53" s="255"/>
      <c r="E53" s="255"/>
      <c r="F53" s="249"/>
      <c r="G53" s="249"/>
      <c r="H53" s="249"/>
      <c r="I53" s="249"/>
      <c r="J53" s="249"/>
      <c r="K53" s="249"/>
      <c r="L53" s="259"/>
    </row>
    <row r="54" spans="2:12" ht="13.5" customHeight="1">
      <c r="B54" s="343">
        <f t="shared" si="0"/>
        <v>35</v>
      </c>
      <c r="C54" s="814">
        <v>282</v>
      </c>
      <c r="D54" s="774" t="s">
        <v>949</v>
      </c>
      <c r="E54" s="1022" t="s">
        <v>1591</v>
      </c>
      <c r="F54" s="780">
        <f>+Inputs!D191</f>
        <v>0</v>
      </c>
      <c r="G54" s="780" t="e">
        <f>F54/$G$13*$H$13</f>
        <v>#DIV/0!</v>
      </c>
      <c r="H54" s="780" t="e">
        <f>F54-G54</f>
        <v>#DIV/0!</v>
      </c>
      <c r="I54" s="515"/>
      <c r="J54" s="515"/>
      <c r="K54" s="780" t="e">
        <f>SUM(H54:J54)</f>
        <v>#DIV/0!</v>
      </c>
      <c r="L54" s="514"/>
    </row>
    <row r="55" spans="2:12" ht="13.5" customHeight="1">
      <c r="B55" s="343">
        <f t="shared" si="0"/>
        <v>36</v>
      </c>
      <c r="C55" s="814">
        <v>282</v>
      </c>
      <c r="D55" s="774" t="s">
        <v>1116</v>
      </c>
      <c r="E55" s="1022" t="s">
        <v>1594</v>
      </c>
      <c r="F55" s="780">
        <f>+Inputs!D192</f>
        <v>0</v>
      </c>
      <c r="G55" s="780" t="e">
        <f>F55/$G$13*$H$13</f>
        <v>#DIV/0!</v>
      </c>
      <c r="H55" s="780" t="e">
        <f>F55-G55</f>
        <v>#DIV/0!</v>
      </c>
      <c r="I55" s="515"/>
      <c r="J55" s="515"/>
      <c r="K55" s="780" t="e">
        <f>SUM(H55:J55)</f>
        <v>#DIV/0!</v>
      </c>
      <c r="L55" s="514"/>
    </row>
    <row r="56" spans="2:12" ht="15">
      <c r="B56" s="343">
        <f t="shared" si="0"/>
        <v>37</v>
      </c>
      <c r="C56" s="781"/>
      <c r="D56" s="514"/>
      <c r="E56" s="514"/>
      <c r="F56" s="515"/>
      <c r="G56" s="780" t="e">
        <f>F56/$G$13*$H$13</f>
        <v>#DIV/0!</v>
      </c>
      <c r="H56" s="780" t="e">
        <f>F56-G56</f>
        <v>#DIV/0!</v>
      </c>
      <c r="I56" s="515"/>
      <c r="J56" s="515"/>
      <c r="K56" s="780" t="e">
        <f>SUM(H56:J56)</f>
        <v>#DIV/0!</v>
      </c>
      <c r="L56" s="515"/>
    </row>
    <row r="57" spans="2:12" ht="15">
      <c r="B57" s="343">
        <f t="shared" si="0"/>
        <v>38</v>
      </c>
      <c r="C57" s="513"/>
      <c r="D57" s="514"/>
      <c r="E57" s="514"/>
      <c r="F57" s="515"/>
      <c r="G57" s="780" t="e">
        <f>F57/$G$13*$H$13</f>
        <v>#DIV/0!</v>
      </c>
      <c r="H57" s="780" t="e">
        <f>F57-G57</f>
        <v>#DIV/0!</v>
      </c>
      <c r="I57" s="515"/>
      <c r="J57" s="515"/>
      <c r="K57" s="780" t="e">
        <f>SUM(H57:J57)</f>
        <v>#DIV/0!</v>
      </c>
      <c r="L57" s="515"/>
    </row>
    <row r="58" spans="2:12" ht="15">
      <c r="B58" s="343">
        <f t="shared" si="0"/>
        <v>39</v>
      </c>
      <c r="C58" s="513"/>
      <c r="D58" s="514"/>
      <c r="E58" s="514"/>
      <c r="F58" s="515"/>
      <c r="G58" s="780" t="e">
        <f>F58/$G$13*$H$13</f>
        <v>#DIV/0!</v>
      </c>
      <c r="H58" s="780" t="e">
        <f>F58-G58</f>
        <v>#DIV/0!</v>
      </c>
      <c r="I58" s="515"/>
      <c r="J58" s="515"/>
      <c r="K58" s="780" t="e">
        <f>SUM(H58:J58)</f>
        <v>#DIV/0!</v>
      </c>
      <c r="L58" s="515"/>
    </row>
    <row r="59" spans="2:12" ht="15">
      <c r="B59" s="343">
        <f t="shared" si="0"/>
        <v>40</v>
      </c>
      <c r="C59" s="506"/>
      <c r="D59" s="249"/>
      <c r="E59" s="249"/>
      <c r="F59" s="253"/>
      <c r="G59" s="253"/>
      <c r="H59" s="253"/>
      <c r="I59" s="253"/>
      <c r="J59" s="253"/>
      <c r="K59" s="253"/>
      <c r="L59" s="253"/>
    </row>
    <row r="60" spans="2:12" ht="15">
      <c r="B60" s="343">
        <f t="shared" si="0"/>
        <v>41</v>
      </c>
      <c r="C60" s="506"/>
      <c r="D60" s="255" t="s">
        <v>1046</v>
      </c>
      <c r="E60" s="255"/>
      <c r="F60" s="253">
        <f aca="true" t="shared" si="6" ref="F60:K60">SUM(F54:F58)</f>
        <v>0</v>
      </c>
      <c r="G60" s="253" t="e">
        <f t="shared" si="6"/>
        <v>#DIV/0!</v>
      </c>
      <c r="H60" s="253" t="e">
        <f t="shared" si="6"/>
        <v>#DIV/0!</v>
      </c>
      <c r="I60" s="253">
        <f t="shared" si="6"/>
        <v>0</v>
      </c>
      <c r="J60" s="253">
        <f t="shared" si="6"/>
        <v>0</v>
      </c>
      <c r="K60" s="253" t="e">
        <f t="shared" si="6"/>
        <v>#DIV/0!</v>
      </c>
      <c r="L60" s="249" t="s">
        <v>1054</v>
      </c>
    </row>
    <row r="61" spans="2:12" ht="15">
      <c r="B61" s="343">
        <f t="shared" si="0"/>
        <v>42</v>
      </c>
      <c r="C61" s="506"/>
      <c r="D61" s="256"/>
      <c r="E61" s="256"/>
      <c r="F61" s="257"/>
      <c r="G61" s="257"/>
      <c r="H61" s="257"/>
      <c r="I61" s="257"/>
      <c r="J61" s="257"/>
      <c r="K61" s="257"/>
      <c r="L61" s="785"/>
    </row>
    <row r="62" spans="2:12" ht="15">
      <c r="B62" s="343">
        <f t="shared" si="0"/>
        <v>43</v>
      </c>
      <c r="C62" s="509"/>
      <c r="D62" s="255"/>
      <c r="E62" s="255"/>
      <c r="F62" s="253"/>
      <c r="G62" s="253"/>
      <c r="H62" s="253"/>
      <c r="I62" s="253"/>
      <c r="J62" s="253"/>
      <c r="K62" s="253"/>
      <c r="L62" s="761"/>
    </row>
    <row r="63" spans="2:12" ht="15">
      <c r="B63" s="343">
        <f t="shared" si="0"/>
        <v>44</v>
      </c>
      <c r="C63" s="509"/>
      <c r="D63" s="255"/>
      <c r="E63" s="255"/>
      <c r="F63" s="253"/>
      <c r="G63" s="253"/>
      <c r="H63" s="253"/>
      <c r="I63" s="253"/>
      <c r="J63" s="253"/>
      <c r="K63" s="253"/>
      <c r="L63" s="565"/>
    </row>
    <row r="64" spans="2:12" ht="15">
      <c r="B64" s="343">
        <f t="shared" si="0"/>
        <v>45</v>
      </c>
      <c r="C64" s="509"/>
      <c r="D64" s="255"/>
      <c r="E64" s="255"/>
      <c r="F64" s="253"/>
      <c r="G64" s="253"/>
      <c r="H64" s="253"/>
      <c r="I64" s="253"/>
      <c r="J64" s="253"/>
      <c r="K64" s="253"/>
      <c r="L64" s="253"/>
    </row>
    <row r="65" spans="2:12" ht="15">
      <c r="B65" s="343">
        <f t="shared" si="0"/>
        <v>46</v>
      </c>
      <c r="C65" s="510"/>
      <c r="D65" s="255"/>
      <c r="E65" s="255"/>
      <c r="F65" s="253"/>
      <c r="G65" s="253"/>
      <c r="H65" s="253"/>
      <c r="I65" s="253"/>
      <c r="J65" s="253"/>
      <c r="K65" s="253"/>
      <c r="L65" s="253"/>
    </row>
    <row r="66" spans="2:12" ht="15">
      <c r="B66" s="343">
        <f t="shared" si="0"/>
        <v>47</v>
      </c>
      <c r="C66" s="814">
        <v>282</v>
      </c>
      <c r="D66" s="774" t="s">
        <v>1148</v>
      </c>
      <c r="E66" s="1022" t="s">
        <v>1595</v>
      </c>
      <c r="F66" s="780">
        <f>+Inputs!D193</f>
        <v>0</v>
      </c>
      <c r="G66" s="780" t="e">
        <f aca="true" t="shared" si="7" ref="G66:G73">F66/$G$13*$H$13</f>
        <v>#DIV/0!</v>
      </c>
      <c r="H66" s="780" t="e">
        <f aca="true" t="shared" si="8" ref="H66:H73">F66-G66</f>
        <v>#DIV/0!</v>
      </c>
      <c r="I66" s="515"/>
      <c r="J66" s="515"/>
      <c r="K66" s="780" t="e">
        <f aca="true" t="shared" si="9" ref="K66:K72">SUM(H66:J66)</f>
        <v>#DIV/0!</v>
      </c>
      <c r="L66" s="514"/>
    </row>
    <row r="67" spans="2:12" ht="15">
      <c r="B67" s="343">
        <f t="shared" si="0"/>
        <v>48</v>
      </c>
      <c r="C67" s="814">
        <v>282</v>
      </c>
      <c r="D67" s="774" t="s">
        <v>1149</v>
      </c>
      <c r="E67" s="1022" t="s">
        <v>1596</v>
      </c>
      <c r="F67" s="780">
        <f>+Inputs!D194</f>
        <v>0</v>
      </c>
      <c r="G67" s="780" t="e">
        <f t="shared" si="7"/>
        <v>#DIV/0!</v>
      </c>
      <c r="H67" s="780" t="e">
        <f>F67-G67</f>
        <v>#DIV/0!</v>
      </c>
      <c r="I67" s="515"/>
      <c r="J67" s="515"/>
      <c r="K67" s="780" t="e">
        <f t="shared" si="9"/>
        <v>#DIV/0!</v>
      </c>
      <c r="L67" s="514"/>
    </row>
    <row r="68" spans="2:12" ht="15">
      <c r="B68" s="343">
        <f t="shared" si="0"/>
        <v>49</v>
      </c>
      <c r="C68" s="814">
        <v>283</v>
      </c>
      <c r="D68" s="774" t="s">
        <v>1141</v>
      </c>
      <c r="E68" s="1022" t="s">
        <v>1597</v>
      </c>
      <c r="F68" s="780">
        <f>+Inputs!D195</f>
        <v>0</v>
      </c>
      <c r="G68" s="780" t="e">
        <f t="shared" si="7"/>
        <v>#DIV/0!</v>
      </c>
      <c r="H68" s="780" t="e">
        <f t="shared" si="8"/>
        <v>#DIV/0!</v>
      </c>
      <c r="I68" s="515"/>
      <c r="J68" s="515"/>
      <c r="K68" s="780" t="e">
        <f t="shared" si="9"/>
        <v>#DIV/0!</v>
      </c>
      <c r="L68" s="514"/>
    </row>
    <row r="69" spans="2:12" ht="15">
      <c r="B69" s="343">
        <f t="shared" si="0"/>
        <v>50</v>
      </c>
      <c r="C69" s="814">
        <v>283</v>
      </c>
      <c r="D69" s="774" t="s">
        <v>1142</v>
      </c>
      <c r="E69" s="774"/>
      <c r="F69" s="780">
        <f>+Inputs!D196</f>
        <v>0</v>
      </c>
      <c r="G69" s="780" t="e">
        <f t="shared" si="7"/>
        <v>#DIV/0!</v>
      </c>
      <c r="H69" s="780" t="e">
        <f t="shared" si="8"/>
        <v>#DIV/0!</v>
      </c>
      <c r="I69" s="515"/>
      <c r="J69" s="515"/>
      <c r="K69" s="780" t="e">
        <f t="shared" si="9"/>
        <v>#DIV/0!</v>
      </c>
      <c r="L69" s="514"/>
    </row>
    <row r="70" spans="2:12" ht="15">
      <c r="B70" s="343">
        <f t="shared" si="0"/>
        <v>51</v>
      </c>
      <c r="C70" s="513"/>
      <c r="D70" s="514"/>
      <c r="E70" s="514"/>
      <c r="F70" s="515"/>
      <c r="G70" s="780" t="e">
        <f t="shared" si="7"/>
        <v>#DIV/0!</v>
      </c>
      <c r="H70" s="780" t="e">
        <f t="shared" si="8"/>
        <v>#DIV/0!</v>
      </c>
      <c r="I70" s="515"/>
      <c r="J70" s="515"/>
      <c r="K70" s="780" t="e">
        <f t="shared" si="9"/>
        <v>#DIV/0!</v>
      </c>
      <c r="L70" s="514"/>
    </row>
    <row r="71" spans="2:12" ht="15">
      <c r="B71" s="343">
        <f t="shared" si="0"/>
        <v>52</v>
      </c>
      <c r="C71" s="513"/>
      <c r="D71" s="514"/>
      <c r="E71" s="514"/>
      <c r="F71" s="515"/>
      <c r="G71" s="780" t="e">
        <f t="shared" si="7"/>
        <v>#DIV/0!</v>
      </c>
      <c r="H71" s="780" t="e">
        <f t="shared" si="8"/>
        <v>#DIV/0!</v>
      </c>
      <c r="I71" s="515"/>
      <c r="J71" s="515"/>
      <c r="K71" s="780" t="e">
        <f t="shared" si="9"/>
        <v>#DIV/0!</v>
      </c>
      <c r="L71" s="515"/>
    </row>
    <row r="72" spans="2:12" ht="15">
      <c r="B72" s="343">
        <f t="shared" si="0"/>
        <v>53</v>
      </c>
      <c r="C72" s="513"/>
      <c r="D72" s="514"/>
      <c r="E72" s="514"/>
      <c r="F72" s="515"/>
      <c r="G72" s="780" t="e">
        <f t="shared" si="7"/>
        <v>#DIV/0!</v>
      </c>
      <c r="H72" s="780" t="e">
        <f t="shared" si="8"/>
        <v>#DIV/0!</v>
      </c>
      <c r="I72" s="515"/>
      <c r="J72" s="515"/>
      <c r="K72" s="780" t="e">
        <f t="shared" si="9"/>
        <v>#DIV/0!</v>
      </c>
      <c r="L72" s="515"/>
    </row>
    <row r="73" spans="2:12" ht="15">
      <c r="B73" s="343">
        <f t="shared" si="0"/>
        <v>54</v>
      </c>
      <c r="C73" s="252"/>
      <c r="D73" s="249"/>
      <c r="E73" s="249"/>
      <c r="F73" s="253"/>
      <c r="G73" s="780" t="e">
        <f t="shared" si="7"/>
        <v>#DIV/0!</v>
      </c>
      <c r="H73" s="780" t="e">
        <f t="shared" si="8"/>
        <v>#DIV/0!</v>
      </c>
      <c r="I73" s="253"/>
      <c r="J73" s="253"/>
      <c r="K73" s="253"/>
      <c r="L73" s="253"/>
    </row>
    <row r="74" spans="2:12" ht="15">
      <c r="B74" s="343">
        <f t="shared" si="0"/>
        <v>55</v>
      </c>
      <c r="C74" s="252"/>
      <c r="D74" s="255" t="s">
        <v>1047</v>
      </c>
      <c r="E74" s="255"/>
      <c r="F74" s="253">
        <f aca="true" t="shared" si="10" ref="F74:K74">SUM(F66:F72)</f>
        <v>0</v>
      </c>
      <c r="G74" s="253" t="e">
        <f t="shared" si="10"/>
        <v>#DIV/0!</v>
      </c>
      <c r="H74" s="253" t="e">
        <f t="shared" si="10"/>
        <v>#DIV/0!</v>
      </c>
      <c r="I74" s="253">
        <f t="shared" si="10"/>
        <v>0</v>
      </c>
      <c r="J74" s="253">
        <f t="shared" si="10"/>
        <v>0</v>
      </c>
      <c r="K74" s="253" t="e">
        <f t="shared" si="10"/>
        <v>#DIV/0!</v>
      </c>
      <c r="L74" s="249" t="s">
        <v>1054</v>
      </c>
    </row>
    <row r="75" spans="2:12" ht="15">
      <c r="B75" s="343">
        <f t="shared" si="0"/>
        <v>56</v>
      </c>
      <c r="C75" s="252"/>
      <c r="D75" s="256"/>
      <c r="E75" s="256"/>
      <c r="F75" s="253"/>
      <c r="G75" s="253"/>
      <c r="H75" s="253"/>
      <c r="I75" s="253"/>
      <c r="J75" s="253"/>
      <c r="K75" s="253"/>
      <c r="L75" s="253"/>
    </row>
    <row r="76" spans="2:12" ht="15">
      <c r="B76" s="343">
        <f t="shared" si="0"/>
        <v>57</v>
      </c>
      <c r="C76" s="252"/>
      <c r="D76" s="255"/>
      <c r="E76" s="255"/>
      <c r="G76" s="325"/>
      <c r="H76" s="325"/>
      <c r="I76" s="325"/>
      <c r="J76" s="325"/>
      <c r="K76" s="325"/>
      <c r="L76" s="249"/>
    </row>
    <row r="77" spans="2:12" ht="15">
      <c r="B77" s="343">
        <f t="shared" si="0"/>
        <v>58</v>
      </c>
      <c r="C77" s="252"/>
      <c r="D77" s="255"/>
      <c r="E77" s="255"/>
      <c r="F77" s="257"/>
      <c r="G77" s="257"/>
      <c r="H77" s="257"/>
      <c r="I77" s="257"/>
      <c r="J77" s="257"/>
      <c r="K77" s="257"/>
      <c r="L77" s="785"/>
    </row>
    <row r="78" spans="2:12" ht="15">
      <c r="B78" s="343">
        <f t="shared" si="0"/>
        <v>59</v>
      </c>
      <c r="C78" s="242"/>
      <c r="D78" s="255" t="s">
        <v>1185</v>
      </c>
      <c r="E78" s="255"/>
      <c r="F78" s="253"/>
      <c r="G78" s="253"/>
      <c r="H78" s="253" t="e">
        <f>H60+H74</f>
        <v>#DIV/0!</v>
      </c>
      <c r="I78" s="253">
        <f>I60+I74</f>
        <v>0</v>
      </c>
      <c r="J78" s="253">
        <f>J60+J74</f>
        <v>0</v>
      </c>
      <c r="K78" s="253" t="e">
        <f>K60+K74</f>
        <v>#DIV/0!</v>
      </c>
      <c r="L78" s="761"/>
    </row>
    <row r="79" spans="2:12" ht="15.75" thickBot="1">
      <c r="B79" s="343">
        <f t="shared" si="0"/>
        <v>60</v>
      </c>
      <c r="C79" s="242"/>
      <c r="G79" s="253"/>
      <c r="H79" s="253"/>
      <c r="I79" s="253"/>
      <c r="J79" s="253"/>
      <c r="K79" s="253"/>
      <c r="L79" s="258"/>
    </row>
    <row r="80" spans="2:11" ht="16.5" thickBot="1">
      <c r="B80" s="343">
        <f t="shared" si="0"/>
        <v>61</v>
      </c>
      <c r="C80" s="82"/>
      <c r="D80" s="1069" t="s">
        <v>1686</v>
      </c>
      <c r="E80" s="1069"/>
      <c r="F80" s="1"/>
      <c r="G80" s="253"/>
      <c r="H80" s="253"/>
      <c r="I80" s="253"/>
      <c r="J80" s="253"/>
      <c r="K80" s="663">
        <f>+Inputs!D198</f>
        <v>0</v>
      </c>
    </row>
    <row r="81" spans="2:12" ht="15">
      <c r="B81" s="343">
        <f t="shared" si="0"/>
        <v>62</v>
      </c>
      <c r="D81" s="255"/>
      <c r="E81" s="255"/>
      <c r="F81" s="253"/>
      <c r="G81" s="253"/>
      <c r="H81" s="253"/>
      <c r="I81" s="253"/>
      <c r="J81" s="253"/>
      <c r="K81" s="253"/>
      <c r="L81" s="258"/>
    </row>
    <row r="82" spans="2:12" ht="18">
      <c r="B82" s="343">
        <f t="shared" si="0"/>
        <v>63</v>
      </c>
      <c r="C82" s="511"/>
      <c r="D82" s="353"/>
      <c r="E82" s="353"/>
      <c r="F82" s="354"/>
      <c r="G82" s="354"/>
      <c r="H82" s="354"/>
      <c r="I82" s="354"/>
      <c r="J82" s="354"/>
      <c r="K82" s="354"/>
      <c r="L82" s="354"/>
    </row>
    <row r="83" spans="2:12" ht="15">
      <c r="B83" s="343">
        <f t="shared" si="0"/>
        <v>64</v>
      </c>
      <c r="C83" s="249"/>
      <c r="D83" s="249"/>
      <c r="E83" s="249"/>
      <c r="F83" s="249"/>
      <c r="G83" s="249"/>
      <c r="H83" s="249"/>
      <c r="I83" s="249"/>
      <c r="J83" s="249"/>
      <c r="K83" s="249"/>
      <c r="L83" s="249"/>
    </row>
    <row r="84" spans="2:9" ht="15">
      <c r="B84" s="343">
        <f t="shared" si="0"/>
        <v>65</v>
      </c>
      <c r="C84" s="1124" t="s">
        <v>1145</v>
      </c>
      <c r="D84" s="1124"/>
      <c r="E84" s="1124"/>
      <c r="F84" s="1124"/>
      <c r="G84" s="1124"/>
      <c r="H84" s="1124"/>
      <c r="I84" s="1124"/>
    </row>
    <row r="85" ht="15">
      <c r="B85" s="343">
        <f t="shared" si="0"/>
        <v>66</v>
      </c>
    </row>
    <row r="86" spans="2:9" ht="15">
      <c r="B86" s="343">
        <f t="shared" si="0"/>
        <v>67</v>
      </c>
      <c r="C86" s="1124" t="s">
        <v>1146</v>
      </c>
      <c r="D86" s="1124"/>
      <c r="E86" s="1124"/>
      <c r="F86" s="1124"/>
      <c r="G86" s="1124"/>
      <c r="H86" s="1124"/>
      <c r="I86" s="1124"/>
    </row>
    <row r="87" ht="15">
      <c r="B87" s="343">
        <f>B86+1</f>
        <v>68</v>
      </c>
    </row>
    <row r="88" spans="2:9" ht="15">
      <c r="B88" s="343">
        <f>B87+1</f>
        <v>69</v>
      </c>
      <c r="C88" s="1124" t="s">
        <v>1434</v>
      </c>
      <c r="D88" s="1124"/>
      <c r="E88" s="1124"/>
      <c r="F88" s="1124"/>
      <c r="G88" s="1124"/>
      <c r="H88" s="1124"/>
      <c r="I88" s="1124"/>
    </row>
    <row r="89" ht="15">
      <c r="B89" s="343">
        <f>B88+1</f>
        <v>70</v>
      </c>
    </row>
    <row r="90" spans="2:9" ht="15">
      <c r="B90" s="343">
        <f>B89+1</f>
        <v>71</v>
      </c>
      <c r="C90" s="1124" t="s">
        <v>1433</v>
      </c>
      <c r="D90" s="1124"/>
      <c r="E90" s="1124"/>
      <c r="F90" s="1124"/>
      <c r="G90" s="1124"/>
      <c r="H90" s="1124"/>
      <c r="I90" s="1124"/>
    </row>
    <row r="91" spans="2:9" s="1" customFormat="1" ht="15">
      <c r="B91" s="343"/>
      <c r="C91" s="811"/>
      <c r="D91" s="811"/>
      <c r="E91" s="811"/>
      <c r="F91" s="811"/>
      <c r="G91" s="811"/>
      <c r="H91" s="811"/>
      <c r="I91" s="811"/>
    </row>
    <row r="92" spans="1:12" ht="15">
      <c r="A92" s="1117" t="s">
        <v>1015</v>
      </c>
      <c r="B92" s="1117"/>
      <c r="C92" s="1117"/>
      <c r="D92" s="1117"/>
      <c r="E92" s="1117"/>
      <c r="F92" s="1117"/>
      <c r="G92" s="1117"/>
      <c r="H92" s="1117"/>
      <c r="I92" s="1117"/>
      <c r="J92" s="1117"/>
      <c r="K92" s="1117"/>
      <c r="L92" s="1117"/>
    </row>
    <row r="93" spans="1:12" ht="15">
      <c r="A93" s="1112" t="s">
        <v>517</v>
      </c>
      <c r="B93" s="1112"/>
      <c r="C93" s="1112"/>
      <c r="D93" s="1112"/>
      <c r="E93" s="1112"/>
      <c r="F93" s="1112"/>
      <c r="G93" s="1112"/>
      <c r="H93" s="1112"/>
      <c r="I93" s="1112"/>
      <c r="J93" s="1112"/>
      <c r="K93" s="1112"/>
      <c r="L93" s="1112"/>
    </row>
    <row r="150" spans="6:11" ht="12.75">
      <c r="F150" s="61"/>
      <c r="G150" s="61"/>
      <c r="H150" s="61"/>
      <c r="I150" s="61"/>
      <c r="J150" s="61"/>
      <c r="K150" s="61"/>
    </row>
    <row r="151" spans="6:11" ht="12.75">
      <c r="F151" s="61"/>
      <c r="G151" s="61"/>
      <c r="H151" s="61"/>
      <c r="I151" s="61"/>
      <c r="J151" s="61"/>
      <c r="K151" s="61"/>
    </row>
    <row r="152" spans="6:11" ht="12.75">
      <c r="F152" s="61"/>
      <c r="G152" s="807"/>
      <c r="H152" s="807"/>
      <c r="I152" s="61"/>
      <c r="J152" s="807"/>
      <c r="K152" s="807"/>
    </row>
    <row r="153" spans="6:11" ht="12.75">
      <c r="F153" s="61"/>
      <c r="G153" s="807"/>
      <c r="H153" s="807"/>
      <c r="I153" s="61"/>
      <c r="J153" s="807"/>
      <c r="K153" s="807"/>
    </row>
    <row r="154" spans="6:11" ht="12.75">
      <c r="F154" s="61"/>
      <c r="G154" s="813"/>
      <c r="H154" s="813"/>
      <c r="I154" s="61"/>
      <c r="J154" s="813"/>
      <c r="K154" s="813"/>
    </row>
    <row r="155" spans="6:11" ht="12.75">
      <c r="F155" s="61"/>
      <c r="G155" s="807"/>
      <c r="H155" s="807"/>
      <c r="I155" s="61"/>
      <c r="J155" s="807"/>
      <c r="K155" s="807"/>
    </row>
    <row r="156" spans="6:11" ht="12.75">
      <c r="F156" s="61"/>
      <c r="G156" s="61"/>
      <c r="H156" s="61"/>
      <c r="I156" s="61"/>
      <c r="J156" s="61"/>
      <c r="K156" s="61"/>
    </row>
    <row r="157" spans="6:11" ht="12.75">
      <c r="F157" s="61"/>
      <c r="G157" s="808"/>
      <c r="H157" s="807"/>
      <c r="I157" s="61"/>
      <c r="J157" s="808"/>
      <c r="K157" s="807"/>
    </row>
    <row r="158" spans="6:11" ht="12.75">
      <c r="F158" s="61"/>
      <c r="G158" s="809"/>
      <c r="H158" s="61"/>
      <c r="I158" s="61"/>
      <c r="J158" s="810"/>
      <c r="K158" s="61"/>
    </row>
    <row r="159" spans="6:11" ht="12.75">
      <c r="F159" s="61"/>
      <c r="G159" s="61"/>
      <c r="H159" s="61"/>
      <c r="I159" s="61"/>
      <c r="J159" s="61"/>
      <c r="K159" s="61"/>
    </row>
    <row r="160" spans="6:11" ht="12.75">
      <c r="F160" s="61"/>
      <c r="G160" s="61"/>
      <c r="H160" s="807"/>
      <c r="I160" s="61"/>
      <c r="J160" s="61"/>
      <c r="K160" s="807"/>
    </row>
  </sheetData>
  <sheetProtection/>
  <mergeCells count="9">
    <mergeCell ref="C90:I90"/>
    <mergeCell ref="A92:L92"/>
    <mergeCell ref="A93:L93"/>
    <mergeCell ref="A1:L1"/>
    <mergeCell ref="A2:L2"/>
    <mergeCell ref="C6:I6"/>
    <mergeCell ref="C84:I84"/>
    <mergeCell ref="C86:I86"/>
    <mergeCell ref="C88:I88"/>
  </mergeCells>
  <printOptions horizontalCentered="1"/>
  <pageMargins left="0.7" right="0.7" top="0.75" bottom="0.75" header="0.3" footer="0.3"/>
  <pageSetup fitToHeight="1" fitToWidth="1" horizontalDpi="600" verticalDpi="600" orientation="landscape" scale="39" r:id="rId1"/>
  <headerFooter>
    <oddHeader>&amp;CADDENDUM 27 TO ATTACHMENT H, Page &amp;P of &amp;N
NorthWestern Corporation (South Dakota)</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S81"/>
  <sheetViews>
    <sheetView zoomScale="50" zoomScaleNormal="50" zoomScalePageLayoutView="0" workbookViewId="0" topLeftCell="A1">
      <selection activeCell="G17" sqref="G17"/>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32.28125" style="0" bestFit="1" customWidth="1"/>
    <col min="6" max="6" width="22.8515625" style="0" customWidth="1"/>
    <col min="7" max="7" width="15.8515625" style="0" customWidth="1"/>
    <col min="8" max="8" width="14.140625" style="1" customWidth="1"/>
    <col min="9" max="9" width="15.8515625" style="1" customWidth="1"/>
    <col min="10" max="10" width="14.00390625" style="1" customWidth="1"/>
    <col min="11" max="11" width="13.28125" style="1" customWidth="1"/>
    <col min="12" max="13" width="19.00390625" style="1" customWidth="1"/>
    <col min="14" max="14" width="16.421875" style="0" customWidth="1"/>
    <col min="15" max="15" width="13.421875" style="0" customWidth="1"/>
    <col min="16" max="16" width="11.7109375" style="0" customWidth="1"/>
    <col min="17" max="17" width="12.7109375" style="0" customWidth="1"/>
    <col min="18" max="18" width="11.28125" style="0" customWidth="1"/>
    <col min="19" max="19" width="27.00390625" style="0" bestFit="1" customWidth="1"/>
  </cols>
  <sheetData>
    <row r="1" spans="2:19" ht="20.25">
      <c r="B1" s="1113" t="s">
        <v>1272</v>
      </c>
      <c r="C1" s="1113"/>
      <c r="D1" s="1114"/>
      <c r="E1" s="1114"/>
      <c r="F1" s="1114"/>
      <c r="G1" s="1114"/>
      <c r="H1" s="1114"/>
      <c r="I1" s="1114"/>
      <c r="J1" s="1114"/>
      <c r="K1" s="1114"/>
      <c r="L1" s="1114"/>
      <c r="M1" s="1114"/>
      <c r="N1" s="1114"/>
      <c r="O1" s="1114"/>
      <c r="P1" s="1114"/>
      <c r="Q1" s="1114"/>
      <c r="R1" s="1114"/>
      <c r="S1" s="1114"/>
    </row>
    <row r="2" spans="2:19" ht="19.5">
      <c r="B2" s="1115" t="str">
        <f>Inputs!B2</f>
        <v>(For Rate Year Beginning April 1, 20xx, Based on December 31, 20xx Data)</v>
      </c>
      <c r="C2" s="1115"/>
      <c r="D2" s="1115"/>
      <c r="E2" s="1115"/>
      <c r="F2" s="1115"/>
      <c r="G2" s="1115"/>
      <c r="H2" s="1115"/>
      <c r="I2" s="1115"/>
      <c r="J2" s="1115"/>
      <c r="K2" s="1115"/>
      <c r="L2" s="1115"/>
      <c r="M2" s="1115"/>
      <c r="N2" s="1115"/>
      <c r="O2" s="1118"/>
      <c r="P2" s="1118"/>
      <c r="Q2" s="1119"/>
      <c r="R2" s="1119"/>
      <c r="S2" s="1119"/>
    </row>
    <row r="3" spans="2:19" ht="7.5" customHeight="1">
      <c r="B3" s="244"/>
      <c r="C3" s="507"/>
      <c r="D3" s="245"/>
      <c r="E3" s="245"/>
      <c r="F3" s="245"/>
      <c r="G3" s="245"/>
      <c r="H3" s="249"/>
      <c r="I3" s="249"/>
      <c r="J3" s="249"/>
      <c r="K3" s="249"/>
      <c r="L3" s="249"/>
      <c r="M3" s="249"/>
      <c r="N3" s="245"/>
      <c r="O3" s="245"/>
      <c r="P3" s="245"/>
      <c r="Q3" s="246"/>
      <c r="R3" s="245"/>
      <c r="S3" s="245"/>
    </row>
    <row r="4" spans="2:19" ht="15">
      <c r="B4" s="244"/>
      <c r="C4" s="507"/>
      <c r="D4" s="246"/>
      <c r="E4" s="246"/>
      <c r="F4" s="247" t="s">
        <v>546</v>
      </c>
      <c r="G4" s="247" t="s">
        <v>547</v>
      </c>
      <c r="H4" s="247" t="s">
        <v>548</v>
      </c>
      <c r="I4" s="247" t="s">
        <v>549</v>
      </c>
      <c r="J4" s="842" t="s">
        <v>550</v>
      </c>
      <c r="K4" s="247" t="s">
        <v>551</v>
      </c>
      <c r="L4" s="247" t="s">
        <v>552</v>
      </c>
      <c r="M4" s="247" t="s">
        <v>983</v>
      </c>
      <c r="N4" s="247" t="s">
        <v>984</v>
      </c>
      <c r="O4" s="247" t="s">
        <v>985</v>
      </c>
      <c r="P4" s="247" t="s">
        <v>986</v>
      </c>
      <c r="Q4" s="247" t="s">
        <v>987</v>
      </c>
      <c r="R4" s="247" t="s">
        <v>988</v>
      </c>
      <c r="S4" s="247" t="s">
        <v>989</v>
      </c>
    </row>
    <row r="5" spans="2:19" ht="15" customHeight="1">
      <c r="B5" s="248"/>
      <c r="C5" s="242"/>
      <c r="D5" s="249"/>
      <c r="E5" s="249"/>
      <c r="F5" s="1125" t="s">
        <v>1687</v>
      </c>
      <c r="G5" s="1122" t="s">
        <v>990</v>
      </c>
      <c r="H5" s="1122" t="s">
        <v>991</v>
      </c>
      <c r="I5" s="1122" t="s">
        <v>968</v>
      </c>
      <c r="J5" s="1122" t="s">
        <v>1011</v>
      </c>
      <c r="K5" s="1122" t="s">
        <v>1012</v>
      </c>
      <c r="L5" s="1122" t="s">
        <v>992</v>
      </c>
      <c r="M5" s="1122" t="s">
        <v>1018</v>
      </c>
      <c r="N5" s="1108" t="s">
        <v>335</v>
      </c>
      <c r="O5" s="1108" t="s">
        <v>336</v>
      </c>
      <c r="P5" s="1122" t="s">
        <v>969</v>
      </c>
      <c r="Q5" s="1122" t="s">
        <v>970</v>
      </c>
      <c r="R5" s="1122" t="s">
        <v>993</v>
      </c>
      <c r="S5" s="1122" t="s">
        <v>262</v>
      </c>
    </row>
    <row r="6" spans="2:19" ht="15">
      <c r="B6" s="248"/>
      <c r="C6" s="242"/>
      <c r="D6" s="249"/>
      <c r="E6" s="249"/>
      <c r="F6" s="1125"/>
      <c r="G6" s="1122"/>
      <c r="H6" s="1122"/>
      <c r="I6" s="1122"/>
      <c r="J6" s="1122"/>
      <c r="K6" s="1122"/>
      <c r="L6" s="1122" t="s">
        <v>933</v>
      </c>
      <c r="M6" s="1122" t="s">
        <v>933</v>
      </c>
      <c r="N6" s="1120"/>
      <c r="O6" s="1120"/>
      <c r="P6" s="1122" t="s">
        <v>375</v>
      </c>
      <c r="Q6" s="1122" t="s">
        <v>399</v>
      </c>
      <c r="R6" s="1122" t="s">
        <v>553</v>
      </c>
      <c r="S6" s="1122"/>
    </row>
    <row r="7" spans="2:19" ht="42" customHeight="1">
      <c r="B7" s="843" t="s">
        <v>249</v>
      </c>
      <c r="C7" s="843" t="s">
        <v>64</v>
      </c>
      <c r="D7" s="843" t="s">
        <v>556</v>
      </c>
      <c r="E7" s="843"/>
      <c r="F7" s="1126"/>
      <c r="G7" s="1123"/>
      <c r="H7" s="1123"/>
      <c r="I7" s="1123"/>
      <c r="J7" s="1123"/>
      <c r="K7" s="1123"/>
      <c r="L7" s="1123" t="s">
        <v>264</v>
      </c>
      <c r="M7" s="1123" t="s">
        <v>264</v>
      </c>
      <c r="N7" s="1121"/>
      <c r="O7" s="1121"/>
      <c r="P7" s="1123" t="s">
        <v>398</v>
      </c>
      <c r="Q7" s="1123" t="s">
        <v>398</v>
      </c>
      <c r="R7" s="1123" t="s">
        <v>555</v>
      </c>
      <c r="S7" s="1123" t="s">
        <v>262</v>
      </c>
    </row>
    <row r="8" spans="2:19" ht="30">
      <c r="B8" s="343">
        <v>1</v>
      </c>
      <c r="C8" s="819">
        <v>182.3</v>
      </c>
      <c r="D8" s="774" t="str">
        <f>+'1.5.1b-EDIT Remeasure '!D20</f>
        <v>Net Operating Loss</v>
      </c>
      <c r="E8" s="1022" t="s">
        <v>1717</v>
      </c>
      <c r="F8" s="253" t="e">
        <f>+'1.5.2b-EDIT Remeasure'!K20</f>
        <v>#DIV/0!</v>
      </c>
      <c r="G8" s="253">
        <f>+Inputs!D273</f>
        <v>0</v>
      </c>
      <c r="H8" s="253" t="e">
        <f>F8+G8</f>
        <v>#DIV/0!</v>
      </c>
      <c r="I8" s="253" t="e">
        <f>H8-L8-K8-J8</f>
        <v>#DIV/0!</v>
      </c>
      <c r="J8" s="793"/>
      <c r="K8" s="793"/>
      <c r="L8" s="253">
        <f>+Inputs!D274</f>
        <v>0</v>
      </c>
      <c r="M8" s="253">
        <f>(G8+L8)/2</f>
        <v>0</v>
      </c>
      <c r="N8" s="793"/>
      <c r="O8" s="793"/>
      <c r="P8" s="793">
        <f>M8</f>
        <v>0</v>
      </c>
      <c r="Q8" s="793"/>
      <c r="R8" s="342"/>
      <c r="S8" s="765"/>
    </row>
    <row r="9" spans="2:19" ht="30">
      <c r="B9" s="343">
        <f>+B8+1</f>
        <v>2</v>
      </c>
      <c r="C9" s="819">
        <v>182.3</v>
      </c>
      <c r="D9" s="774" t="str">
        <f>+'1.5.1b-EDIT Remeasure '!D21</f>
        <v>Non-jurisdictional (SD Gas, NE Gas)</v>
      </c>
      <c r="E9" s="1022" t="s">
        <v>1718</v>
      </c>
      <c r="F9" s="253" t="e">
        <f>+'1.5.2b-EDIT Remeasure'!K21</f>
        <v>#DIV/0!</v>
      </c>
      <c r="G9" s="253">
        <f>+Inputs!D275</f>
        <v>0</v>
      </c>
      <c r="H9" s="253" t="e">
        <f>F9+G9</f>
        <v>#DIV/0!</v>
      </c>
      <c r="I9" s="253" t="e">
        <f>H9-L9-K9-J9</f>
        <v>#DIV/0!</v>
      </c>
      <c r="J9" s="793"/>
      <c r="K9" s="793"/>
      <c r="L9" s="253">
        <f>+Inputs!D276</f>
        <v>0</v>
      </c>
      <c r="M9" s="253">
        <f>(G9+L9)/2</f>
        <v>0</v>
      </c>
      <c r="N9" s="793">
        <f>+M9</f>
        <v>0</v>
      </c>
      <c r="O9" s="793"/>
      <c r="P9" s="793"/>
      <c r="Q9" s="793"/>
      <c r="R9" s="342"/>
      <c r="S9" s="514"/>
    </row>
    <row r="10" spans="2:19" ht="15">
      <c r="B10" s="343">
        <f aca="true" t="shared" si="0" ref="B10:B73">B9+1</f>
        <v>3</v>
      </c>
      <c r="C10" s="513"/>
      <c r="D10" s="514"/>
      <c r="E10" s="514"/>
      <c r="F10" s="253" t="e">
        <f>+'1.5.2b-EDIT Remeasure'!K22</f>
        <v>#DIV/0!</v>
      </c>
      <c r="G10" s="793"/>
      <c r="H10" s="253" t="e">
        <f>F10+G10</f>
        <v>#DIV/0!</v>
      </c>
      <c r="I10" s="253" t="e">
        <f>H10-L10-K10-J10</f>
        <v>#DIV/0!</v>
      </c>
      <c r="J10" s="793"/>
      <c r="K10" s="793"/>
      <c r="L10" s="793"/>
      <c r="M10" s="253">
        <f>(G10+L10)/2</f>
        <v>0</v>
      </c>
      <c r="N10" s="793"/>
      <c r="O10" s="793"/>
      <c r="P10" s="793"/>
      <c r="Q10" s="793"/>
      <c r="R10" s="342"/>
      <c r="S10" s="514"/>
    </row>
    <row r="11" spans="2:19" ht="15">
      <c r="B11" s="343">
        <f t="shared" si="0"/>
        <v>4</v>
      </c>
      <c r="C11" s="513"/>
      <c r="D11" s="514"/>
      <c r="E11" s="514"/>
      <c r="F11" s="253" t="e">
        <f>+'1.5.2b-EDIT Remeasure'!K23</f>
        <v>#DIV/0!</v>
      </c>
      <c r="G11" s="793"/>
      <c r="H11" s="253" t="e">
        <f>F11+G11</f>
        <v>#DIV/0!</v>
      </c>
      <c r="I11" s="253" t="e">
        <f>H11-L11-K11-J11</f>
        <v>#DIV/0!</v>
      </c>
      <c r="J11" s="793"/>
      <c r="K11" s="793"/>
      <c r="L11" s="793"/>
      <c r="M11" s="253"/>
      <c r="N11" s="793"/>
      <c r="O11" s="793"/>
      <c r="P11" s="793"/>
      <c r="Q11" s="793"/>
      <c r="R11" s="342"/>
      <c r="S11" s="514"/>
    </row>
    <row r="12" spans="2:19" ht="15">
      <c r="B12" s="343">
        <f t="shared" si="0"/>
        <v>5</v>
      </c>
      <c r="C12" s="513"/>
      <c r="D12" s="514"/>
      <c r="E12" s="514"/>
      <c r="F12" s="253" t="e">
        <f>+'1.5.2b-EDIT Remeasure'!K24</f>
        <v>#DIV/0!</v>
      </c>
      <c r="G12" s="793"/>
      <c r="H12" s="253" t="e">
        <f>F12+G12</f>
        <v>#DIV/0!</v>
      </c>
      <c r="I12" s="253" t="e">
        <f>H12-L12-K12-J12</f>
        <v>#DIV/0!</v>
      </c>
      <c r="J12" s="793"/>
      <c r="K12" s="793"/>
      <c r="L12" s="793"/>
      <c r="M12" s="253">
        <f>(G12+L12)/2</f>
        <v>0</v>
      </c>
      <c r="N12" s="793"/>
      <c r="O12" s="793"/>
      <c r="P12" s="793"/>
      <c r="Q12" s="793"/>
      <c r="R12" s="342"/>
      <c r="S12" s="514"/>
    </row>
    <row r="13" spans="2:19" ht="15">
      <c r="B13" s="343">
        <f t="shared" si="0"/>
        <v>6</v>
      </c>
      <c r="C13" s="242"/>
      <c r="D13" s="254"/>
      <c r="E13" s="254"/>
      <c r="F13" s="253"/>
      <c r="G13" s="565"/>
      <c r="H13" s="253"/>
      <c r="I13" s="253"/>
      <c r="J13" s="253"/>
      <c r="K13" s="565"/>
      <c r="L13" s="565"/>
      <c r="M13" s="565"/>
      <c r="N13" s="565"/>
      <c r="O13" s="565"/>
      <c r="P13" s="565"/>
      <c r="Q13" s="565"/>
      <c r="R13" s="253"/>
      <c r="S13" s="249"/>
    </row>
    <row r="14" spans="2:19" ht="15">
      <c r="B14" s="343">
        <f t="shared" si="0"/>
        <v>7</v>
      </c>
      <c r="C14" s="242"/>
      <c r="D14" s="255" t="s">
        <v>43</v>
      </c>
      <c r="E14" s="255"/>
      <c r="F14" s="253" t="e">
        <f aca="true" t="shared" si="1" ref="F14:Q14">SUM(F8:F12)</f>
        <v>#DIV/0!</v>
      </c>
      <c r="G14" s="253">
        <f t="shared" si="1"/>
        <v>0</v>
      </c>
      <c r="H14" s="253" t="e">
        <f t="shared" si="1"/>
        <v>#DIV/0!</v>
      </c>
      <c r="I14" s="253" t="e">
        <f t="shared" si="1"/>
        <v>#DIV/0!</v>
      </c>
      <c r="J14" s="253">
        <f t="shared" si="1"/>
        <v>0</v>
      </c>
      <c r="K14" s="253">
        <f t="shared" si="1"/>
        <v>0</v>
      </c>
      <c r="L14" s="253">
        <f t="shared" si="1"/>
        <v>0</v>
      </c>
      <c r="M14" s="253">
        <f t="shared" si="1"/>
        <v>0</v>
      </c>
      <c r="N14" s="253">
        <f t="shared" si="1"/>
        <v>0</v>
      </c>
      <c r="O14" s="253">
        <f t="shared" si="1"/>
        <v>0</v>
      </c>
      <c r="P14" s="253">
        <f t="shared" si="1"/>
        <v>0</v>
      </c>
      <c r="Q14" s="253">
        <f t="shared" si="1"/>
        <v>0</v>
      </c>
      <c r="R14" s="253"/>
      <c r="S14" s="249"/>
    </row>
    <row r="15" spans="2:19" ht="15">
      <c r="B15" s="343">
        <f t="shared" si="0"/>
        <v>8</v>
      </c>
      <c r="C15" s="508"/>
      <c r="D15" s="256" t="s">
        <v>44</v>
      </c>
      <c r="E15" s="256"/>
      <c r="F15" s="253"/>
      <c r="G15" s="257"/>
      <c r="H15" s="253"/>
      <c r="I15" s="253"/>
      <c r="J15" s="253"/>
      <c r="K15" s="257"/>
      <c r="L15" s="257"/>
      <c r="M15" s="257"/>
      <c r="N15" s="564">
        <f>0</f>
        <v>0</v>
      </c>
      <c r="O15" s="564">
        <f>1</f>
        <v>1</v>
      </c>
      <c r="P15" s="564" t="e">
        <f>AppendixA!$H$27</f>
        <v>#DIV/0!</v>
      </c>
      <c r="Q15" s="564" t="e">
        <f>AppendixA!$H$16</f>
        <v>#DIV/0!</v>
      </c>
      <c r="R15" s="249"/>
      <c r="S15" s="249"/>
    </row>
    <row r="16" spans="2:19" ht="15">
      <c r="B16" s="343">
        <f t="shared" si="0"/>
        <v>9</v>
      </c>
      <c r="C16" s="242"/>
      <c r="D16" s="255" t="s">
        <v>952</v>
      </c>
      <c r="E16" s="255"/>
      <c r="F16" s="253"/>
      <c r="G16" s="253"/>
      <c r="H16" s="253"/>
      <c r="I16" s="253"/>
      <c r="J16" s="253"/>
      <c r="K16" s="253"/>
      <c r="L16" s="253"/>
      <c r="M16" s="253"/>
      <c r="N16" s="253">
        <f>N14*N15</f>
        <v>0</v>
      </c>
      <c r="O16" s="253">
        <f>O14*O15</f>
        <v>0</v>
      </c>
      <c r="P16" s="253" t="e">
        <f>P14*P15</f>
        <v>#DIV/0!</v>
      </c>
      <c r="Q16" s="253" t="e">
        <f>Q14*Q15</f>
        <v>#DIV/0!</v>
      </c>
      <c r="R16" s="566" t="e">
        <f>SUM(N16:Q16)</f>
        <v>#DIV/0!</v>
      </c>
      <c r="S16" s="249"/>
    </row>
    <row r="17" spans="2:19" ht="15">
      <c r="B17" s="343">
        <f t="shared" si="0"/>
        <v>10</v>
      </c>
      <c r="C17" s="242"/>
      <c r="D17" s="255"/>
      <c r="E17" s="255"/>
      <c r="F17" s="253"/>
      <c r="G17" s="253"/>
      <c r="H17" s="253"/>
      <c r="I17" s="253"/>
      <c r="J17" s="253"/>
      <c r="K17" s="253"/>
      <c r="L17" s="253"/>
      <c r="M17" s="253"/>
      <c r="N17" s="348"/>
      <c r="O17" s="348"/>
      <c r="P17" s="253"/>
      <c r="Q17" s="253"/>
      <c r="R17" s="258"/>
      <c r="S17" s="249"/>
    </row>
    <row r="18" spans="2:19" ht="15">
      <c r="B18" s="343">
        <f t="shared" si="0"/>
        <v>11</v>
      </c>
      <c r="C18" s="242"/>
      <c r="D18" s="255"/>
      <c r="E18" s="255"/>
      <c r="F18" s="253"/>
      <c r="G18" s="253"/>
      <c r="H18" s="253"/>
      <c r="I18" s="253"/>
      <c r="J18" s="253"/>
      <c r="K18" s="253"/>
      <c r="L18" s="253"/>
      <c r="M18" s="253"/>
      <c r="N18" s="348"/>
      <c r="O18" s="348"/>
      <c r="P18" s="253"/>
      <c r="Q18" s="253"/>
      <c r="R18" s="258"/>
      <c r="S18" s="249"/>
    </row>
    <row r="19" spans="2:19" ht="30">
      <c r="B19" s="343">
        <f t="shared" si="0"/>
        <v>12</v>
      </c>
      <c r="C19" s="242">
        <v>182.3</v>
      </c>
      <c r="D19" s="774" t="str">
        <f>+'1.5.1b-EDIT Remeasure '!D31</f>
        <v>Regulatory Assets / Liabilities</v>
      </c>
      <c r="E19" s="1022" t="s">
        <v>1719</v>
      </c>
      <c r="F19" s="253" t="e">
        <f>+'1.5.2b-EDIT Remeasure'!K31</f>
        <v>#DIV/0!</v>
      </c>
      <c r="G19" s="253">
        <f>+Inputs!D277</f>
        <v>0</v>
      </c>
      <c r="H19" s="253" t="e">
        <f>F19+G19</f>
        <v>#DIV/0!</v>
      </c>
      <c r="I19" s="253" t="e">
        <f>H19-L19-K19-J19</f>
        <v>#DIV/0!</v>
      </c>
      <c r="J19" s="793"/>
      <c r="K19" s="793"/>
      <c r="L19" s="253">
        <f>+Inputs!D278</f>
        <v>0</v>
      </c>
      <c r="M19" s="253">
        <f aca="true" t="shared" si="2" ref="M19:M31">(G19+L19)/2</f>
        <v>0</v>
      </c>
      <c r="N19" s="799"/>
      <c r="O19" s="799"/>
      <c r="P19" s="793"/>
      <c r="Q19" s="793"/>
      <c r="R19" s="258"/>
      <c r="S19" s="801"/>
    </row>
    <row r="20" spans="2:19" ht="30">
      <c r="B20" s="343">
        <f t="shared" si="0"/>
        <v>13</v>
      </c>
      <c r="C20" s="819">
        <v>182.3</v>
      </c>
      <c r="D20" s="774" t="str">
        <f>+'1.5.1b-EDIT Remeasure '!D32</f>
        <v>Unbilled Revenue</v>
      </c>
      <c r="E20" s="1022" t="s">
        <v>1720</v>
      </c>
      <c r="F20" s="253" t="e">
        <f>+'1.5.2b-EDIT Remeasure'!K32</f>
        <v>#DIV/0!</v>
      </c>
      <c r="G20" s="253">
        <f>+Inputs!D279</f>
        <v>0</v>
      </c>
      <c r="H20" s="253" t="e">
        <f aca="true" t="shared" si="3" ref="H20:H28">F20+G20</f>
        <v>#DIV/0!</v>
      </c>
      <c r="I20" s="253" t="e">
        <f aca="true" t="shared" si="4" ref="I20:I31">H20-L20-K20-J20</f>
        <v>#DIV/0!</v>
      </c>
      <c r="J20" s="793"/>
      <c r="K20" s="793"/>
      <c r="L20" s="253">
        <f>+Inputs!D280</f>
        <v>0</v>
      </c>
      <c r="M20" s="253">
        <f t="shared" si="2"/>
        <v>0</v>
      </c>
      <c r="N20" s="793"/>
      <c r="O20" s="793"/>
      <c r="P20" s="793">
        <f>M20</f>
        <v>0</v>
      </c>
      <c r="Q20" s="793"/>
      <c r="R20" s="341"/>
      <c r="S20" s="514"/>
    </row>
    <row r="21" spans="2:19" ht="30">
      <c r="B21" s="343">
        <f t="shared" si="0"/>
        <v>14</v>
      </c>
      <c r="C21" s="819">
        <v>182.3</v>
      </c>
      <c r="D21" s="774" t="str">
        <f>+'1.5.1b-EDIT Remeasure '!D33</f>
        <v>Compensation Accruals</v>
      </c>
      <c r="E21" s="1022" t="s">
        <v>1721</v>
      </c>
      <c r="F21" s="253" t="e">
        <f>+'1.5.2b-EDIT Remeasure'!K33</f>
        <v>#DIV/0!</v>
      </c>
      <c r="G21" s="253">
        <f>+Inputs!D281</f>
        <v>0</v>
      </c>
      <c r="H21" s="253" t="e">
        <f t="shared" si="3"/>
        <v>#DIV/0!</v>
      </c>
      <c r="I21" s="253" t="e">
        <f t="shared" si="4"/>
        <v>#DIV/0!</v>
      </c>
      <c r="J21" s="793"/>
      <c r="K21" s="793"/>
      <c r="L21" s="253">
        <f>+Inputs!D282</f>
        <v>0</v>
      </c>
      <c r="M21" s="253">
        <f t="shared" si="2"/>
        <v>0</v>
      </c>
      <c r="N21" s="793"/>
      <c r="O21" s="793"/>
      <c r="P21" s="793"/>
      <c r="Q21" s="793">
        <f>M21</f>
        <v>0</v>
      </c>
      <c r="R21" s="342"/>
      <c r="S21" s="514"/>
    </row>
    <row r="22" spans="2:19" ht="30">
      <c r="B22" s="343">
        <f t="shared" si="0"/>
        <v>15</v>
      </c>
      <c r="C22" s="819">
        <v>182.3</v>
      </c>
      <c r="D22" s="774" t="str">
        <f>+'1.5.1b-EDIT Remeasure '!D34</f>
        <v>Reserves &amp; Accruals</v>
      </c>
      <c r="E22" s="1022" t="s">
        <v>1722</v>
      </c>
      <c r="F22" s="253" t="e">
        <f>+'1.5.2b-EDIT Remeasure'!K34</f>
        <v>#DIV/0!</v>
      </c>
      <c r="G22" s="253">
        <f>+Inputs!D283</f>
        <v>0</v>
      </c>
      <c r="H22" s="253" t="e">
        <f t="shared" si="3"/>
        <v>#DIV/0!</v>
      </c>
      <c r="I22" s="253" t="e">
        <f t="shared" si="4"/>
        <v>#DIV/0!</v>
      </c>
      <c r="J22" s="793"/>
      <c r="K22" s="793"/>
      <c r="L22" s="253">
        <f>+Inputs!D284</f>
        <v>0</v>
      </c>
      <c r="M22" s="253">
        <f t="shared" si="2"/>
        <v>0</v>
      </c>
      <c r="N22" s="793"/>
      <c r="O22" s="793"/>
      <c r="P22" s="793">
        <f>M22</f>
        <v>0</v>
      </c>
      <c r="Q22" s="793"/>
      <c r="R22" s="342"/>
      <c r="S22" s="514"/>
    </row>
    <row r="23" spans="2:19" ht="30">
      <c r="B23" s="343">
        <f t="shared" si="0"/>
        <v>16</v>
      </c>
      <c r="C23" s="819">
        <v>182.3</v>
      </c>
      <c r="D23" s="774" t="str">
        <f>+'1.5.1b-EDIT Remeasure '!D35</f>
        <v>Pension / Postretirement Benefits</v>
      </c>
      <c r="E23" s="1022" t="s">
        <v>1723</v>
      </c>
      <c r="F23" s="253" t="e">
        <f>+'1.5.2b-EDIT Remeasure'!K35</f>
        <v>#DIV/0!</v>
      </c>
      <c r="G23" s="253">
        <f>+Inputs!D285</f>
        <v>0</v>
      </c>
      <c r="H23" s="253" t="e">
        <f t="shared" si="3"/>
        <v>#DIV/0!</v>
      </c>
      <c r="I23" s="253" t="e">
        <f t="shared" si="4"/>
        <v>#DIV/0!</v>
      </c>
      <c r="J23" s="793"/>
      <c r="K23" s="793"/>
      <c r="L23" s="253">
        <f>+Inputs!D286</f>
        <v>0</v>
      </c>
      <c r="M23" s="253">
        <f t="shared" si="2"/>
        <v>0</v>
      </c>
      <c r="N23" s="793"/>
      <c r="O23" s="793"/>
      <c r="P23" s="793"/>
      <c r="Q23" s="793">
        <f>M23</f>
        <v>0</v>
      </c>
      <c r="R23" s="342"/>
      <c r="S23" s="514"/>
    </row>
    <row r="24" spans="2:19" ht="30">
      <c r="B24" s="343">
        <f t="shared" si="0"/>
        <v>17</v>
      </c>
      <c r="C24" s="819">
        <v>182.3</v>
      </c>
      <c r="D24" s="774" t="str">
        <f>+'1.5.1b-EDIT Remeasure '!D36</f>
        <v>Environmental Liability</v>
      </c>
      <c r="E24" s="1022" t="s">
        <v>1724</v>
      </c>
      <c r="F24" s="253" t="e">
        <f>+'1.5.2b-EDIT Remeasure'!K36</f>
        <v>#DIV/0!</v>
      </c>
      <c r="G24" s="253">
        <f>+Inputs!D287</f>
        <v>0</v>
      </c>
      <c r="H24" s="253" t="e">
        <f t="shared" si="3"/>
        <v>#DIV/0!</v>
      </c>
      <c r="I24" s="253" t="e">
        <f t="shared" si="4"/>
        <v>#DIV/0!</v>
      </c>
      <c r="J24" s="793"/>
      <c r="K24" s="793"/>
      <c r="L24" s="253">
        <f>+Inputs!D288</f>
        <v>0</v>
      </c>
      <c r="M24" s="253">
        <f t="shared" si="2"/>
        <v>0</v>
      </c>
      <c r="N24" s="793">
        <f>M24</f>
        <v>0</v>
      </c>
      <c r="O24" s="793"/>
      <c r="P24" s="793"/>
      <c r="Q24" s="793"/>
      <c r="R24" s="342"/>
      <c r="S24" s="514"/>
    </row>
    <row r="25" spans="2:19" ht="30">
      <c r="B25" s="343">
        <f t="shared" si="0"/>
        <v>18</v>
      </c>
      <c r="C25" s="819">
        <v>182.3</v>
      </c>
      <c r="D25" s="774" t="str">
        <f>+'1.5.1b-EDIT Remeasure '!D37</f>
        <v>Interest Rate Hedge</v>
      </c>
      <c r="E25" s="1022" t="s">
        <v>1725</v>
      </c>
      <c r="F25" s="253" t="e">
        <f>+'1.5.2b-EDIT Remeasure'!K37</f>
        <v>#DIV/0!</v>
      </c>
      <c r="G25" s="253">
        <f>+Inputs!D289</f>
        <v>0</v>
      </c>
      <c r="H25" s="253" t="e">
        <f>F25+G25</f>
        <v>#DIV/0!</v>
      </c>
      <c r="I25" s="253" t="e">
        <f>H25-L25-K25-J25</f>
        <v>#DIV/0!</v>
      </c>
      <c r="J25" s="793"/>
      <c r="K25" s="793"/>
      <c r="L25" s="253">
        <f>+Inputs!D290</f>
        <v>0</v>
      </c>
      <c r="M25" s="253">
        <f t="shared" si="2"/>
        <v>0</v>
      </c>
      <c r="N25" s="793"/>
      <c r="O25" s="793"/>
      <c r="P25" s="793"/>
      <c r="Q25" s="793"/>
      <c r="R25" s="342"/>
      <c r="S25" s="514"/>
    </row>
    <row r="26" spans="2:19" ht="30">
      <c r="B26" s="343">
        <f t="shared" si="0"/>
        <v>19</v>
      </c>
      <c r="C26" s="819">
        <v>182.3</v>
      </c>
      <c r="D26" s="774" t="str">
        <f>+'1.5.1b-EDIT Remeasure '!D38</f>
        <v>Customer Advances</v>
      </c>
      <c r="E26" s="1022" t="s">
        <v>1726</v>
      </c>
      <c r="F26" s="253" t="e">
        <f>+'1.5.2b-EDIT Remeasure'!K38</f>
        <v>#DIV/0!</v>
      </c>
      <c r="G26" s="253">
        <f>+Inputs!D291</f>
        <v>0</v>
      </c>
      <c r="H26" s="253" t="e">
        <f>F26+G26</f>
        <v>#DIV/0!</v>
      </c>
      <c r="I26" s="253" t="e">
        <f t="shared" si="4"/>
        <v>#DIV/0!</v>
      </c>
      <c r="J26" s="793"/>
      <c r="K26" s="793"/>
      <c r="L26" s="253">
        <f>+Inputs!D292</f>
        <v>0</v>
      </c>
      <c r="M26" s="253">
        <f t="shared" si="2"/>
        <v>0</v>
      </c>
      <c r="N26" s="793"/>
      <c r="O26" s="793"/>
      <c r="P26" s="793"/>
      <c r="Q26" s="793"/>
      <c r="R26" s="342"/>
      <c r="S26" s="514"/>
    </row>
    <row r="27" spans="2:19" ht="30">
      <c r="B27" s="343">
        <f t="shared" si="0"/>
        <v>20</v>
      </c>
      <c r="C27" s="819">
        <v>182.3</v>
      </c>
      <c r="D27" s="774" t="str">
        <f>+'1.5.1b-EDIT Remeasure '!D39</f>
        <v>Net Operating Loss</v>
      </c>
      <c r="E27" s="1022" t="s">
        <v>1727</v>
      </c>
      <c r="F27" s="253" t="e">
        <f>+'1.5.2b-EDIT Remeasure'!K39</f>
        <v>#DIV/0!</v>
      </c>
      <c r="G27" s="253">
        <f>+Inputs!D293</f>
        <v>0</v>
      </c>
      <c r="H27" s="253" t="e">
        <f>F27+G27</f>
        <v>#DIV/0!</v>
      </c>
      <c r="I27" s="253" t="e">
        <f>H27-L27-K27-J27</f>
        <v>#DIV/0!</v>
      </c>
      <c r="J27" s="793"/>
      <c r="K27" s="793"/>
      <c r="L27" s="253">
        <f>+Inputs!D294</f>
        <v>0</v>
      </c>
      <c r="M27" s="253">
        <f>(G27+L27)/2</f>
        <v>0</v>
      </c>
      <c r="N27" s="793"/>
      <c r="O27" s="793"/>
      <c r="P27" s="793">
        <f>M27</f>
        <v>0</v>
      </c>
      <c r="Q27" s="793"/>
      <c r="R27" s="342"/>
      <c r="S27" s="765"/>
    </row>
    <row r="28" spans="2:19" ht="30">
      <c r="B28" s="343">
        <f t="shared" si="0"/>
        <v>21</v>
      </c>
      <c r="C28" s="819">
        <v>182.3</v>
      </c>
      <c r="D28" s="774" t="str">
        <f>+'1.5.1b-EDIT Remeasure '!D40</f>
        <v>Non-jurisdictional (SD Gas, NE Gas)</v>
      </c>
      <c r="E28" s="1022" t="s">
        <v>1728</v>
      </c>
      <c r="F28" s="253" t="e">
        <f>+'1.5.2b-EDIT Remeasure'!K40</f>
        <v>#DIV/0!</v>
      </c>
      <c r="G28" s="253">
        <f>+Inputs!D295</f>
        <v>0</v>
      </c>
      <c r="H28" s="253" t="e">
        <f t="shared" si="3"/>
        <v>#DIV/0!</v>
      </c>
      <c r="I28" s="253" t="e">
        <f t="shared" si="4"/>
        <v>#DIV/0!</v>
      </c>
      <c r="J28" s="793"/>
      <c r="K28" s="793"/>
      <c r="L28" s="253">
        <f>+Inputs!D296</f>
        <v>0</v>
      </c>
      <c r="M28" s="253">
        <f t="shared" si="2"/>
        <v>0</v>
      </c>
      <c r="N28" s="793">
        <f>M28</f>
        <v>0</v>
      </c>
      <c r="O28" s="793"/>
      <c r="P28" s="793"/>
      <c r="Q28" s="793"/>
      <c r="R28" s="342"/>
      <c r="S28" s="514"/>
    </row>
    <row r="29" spans="2:19" ht="15">
      <c r="B29" s="343">
        <f t="shared" si="0"/>
        <v>22</v>
      </c>
      <c r="C29" s="513"/>
      <c r="D29" s="800"/>
      <c r="E29" s="800"/>
      <c r="F29" s="253" t="e">
        <f>+'1.5.2b-EDIT Remeasure'!K41</f>
        <v>#DIV/0!</v>
      </c>
      <c r="G29" s="800"/>
      <c r="H29" s="253" t="e">
        <f>F29+G29</f>
        <v>#DIV/0!</v>
      </c>
      <c r="I29" s="253" t="e">
        <f t="shared" si="4"/>
        <v>#DIV/0!</v>
      </c>
      <c r="J29" s="793"/>
      <c r="K29" s="800"/>
      <c r="L29" s="800"/>
      <c r="M29" s="253">
        <f t="shared" si="2"/>
        <v>0</v>
      </c>
      <c r="N29" s="800"/>
      <c r="O29" s="800"/>
      <c r="P29" s="800"/>
      <c r="Q29" s="800"/>
      <c r="S29" s="800"/>
    </row>
    <row r="30" spans="2:19" ht="15">
      <c r="B30" s="343">
        <f t="shared" si="0"/>
        <v>23</v>
      </c>
      <c r="C30" s="513"/>
      <c r="D30" s="514"/>
      <c r="E30" s="514"/>
      <c r="F30" s="253" t="e">
        <f>+'1.5.2b-EDIT Remeasure'!K42</f>
        <v>#DIV/0!</v>
      </c>
      <c r="G30" s="793"/>
      <c r="H30" s="253" t="e">
        <f>F30+G30</f>
        <v>#DIV/0!</v>
      </c>
      <c r="I30" s="253" t="e">
        <f t="shared" si="4"/>
        <v>#DIV/0!</v>
      </c>
      <c r="J30" s="793"/>
      <c r="K30" s="793"/>
      <c r="L30" s="793"/>
      <c r="M30" s="253">
        <f t="shared" si="2"/>
        <v>0</v>
      </c>
      <c r="N30" s="793"/>
      <c r="O30" s="793"/>
      <c r="P30" s="793"/>
      <c r="Q30" s="793"/>
      <c r="R30" s="342"/>
      <c r="S30" s="514"/>
    </row>
    <row r="31" spans="2:19" ht="15">
      <c r="B31" s="343">
        <f t="shared" si="0"/>
        <v>24</v>
      </c>
      <c r="C31" s="513"/>
      <c r="D31" s="514"/>
      <c r="E31" s="514"/>
      <c r="F31" s="253" t="e">
        <f>+'1.5.2b-EDIT Remeasure'!K43</f>
        <v>#DIV/0!</v>
      </c>
      <c r="G31" s="793"/>
      <c r="H31" s="253" t="e">
        <f>F31+G31</f>
        <v>#DIV/0!</v>
      </c>
      <c r="I31" s="253" t="e">
        <f t="shared" si="4"/>
        <v>#DIV/0!</v>
      </c>
      <c r="J31" s="793"/>
      <c r="K31" s="793"/>
      <c r="L31" s="793"/>
      <c r="M31" s="253">
        <f t="shared" si="2"/>
        <v>0</v>
      </c>
      <c r="N31" s="793"/>
      <c r="O31" s="793"/>
      <c r="P31" s="793"/>
      <c r="Q31" s="793"/>
      <c r="R31" s="342"/>
      <c r="S31" s="514"/>
    </row>
    <row r="32" spans="2:19" ht="15">
      <c r="B32" s="343">
        <f t="shared" si="0"/>
        <v>25</v>
      </c>
      <c r="C32" s="242"/>
      <c r="D32" s="254"/>
      <c r="E32" s="254"/>
      <c r="F32" s="253"/>
      <c r="G32" s="565"/>
      <c r="H32" s="253"/>
      <c r="I32" s="253"/>
      <c r="J32" s="253"/>
      <c r="K32" s="565"/>
      <c r="L32" s="565"/>
      <c r="M32" s="565"/>
      <c r="N32" s="565"/>
      <c r="O32" s="565"/>
      <c r="P32" s="565"/>
      <c r="Q32" s="565"/>
      <c r="R32" s="253"/>
      <c r="S32" s="249"/>
    </row>
    <row r="33" spans="2:19" ht="15">
      <c r="B33" s="343">
        <f t="shared" si="0"/>
        <v>26</v>
      </c>
      <c r="C33" s="242"/>
      <c r="D33" s="255" t="s">
        <v>43</v>
      </c>
      <c r="E33" s="255"/>
      <c r="F33" s="253" t="e">
        <f aca="true" t="shared" si="5" ref="F33:K33">SUM(F19:F31)</f>
        <v>#DIV/0!</v>
      </c>
      <c r="G33" s="253">
        <f t="shared" si="5"/>
        <v>0</v>
      </c>
      <c r="H33" s="253" t="e">
        <f t="shared" si="5"/>
        <v>#DIV/0!</v>
      </c>
      <c r="I33" s="253" t="e">
        <f t="shared" si="5"/>
        <v>#DIV/0!</v>
      </c>
      <c r="J33" s="253">
        <f t="shared" si="5"/>
        <v>0</v>
      </c>
      <c r="K33" s="253">
        <f t="shared" si="5"/>
        <v>0</v>
      </c>
      <c r="L33" s="253">
        <f aca="true" t="shared" si="6" ref="L33:Q33">SUM(L19:L31)</f>
        <v>0</v>
      </c>
      <c r="M33" s="253">
        <f t="shared" si="6"/>
        <v>0</v>
      </c>
      <c r="N33" s="253">
        <f t="shared" si="6"/>
        <v>0</v>
      </c>
      <c r="O33" s="253">
        <f t="shared" si="6"/>
        <v>0</v>
      </c>
      <c r="P33" s="253">
        <f t="shared" si="6"/>
        <v>0</v>
      </c>
      <c r="Q33" s="253">
        <f t="shared" si="6"/>
        <v>0</v>
      </c>
      <c r="R33" s="253"/>
      <c r="S33" s="249"/>
    </row>
    <row r="34" spans="2:19" ht="15.75" thickBot="1">
      <c r="B34" s="343">
        <f t="shared" si="0"/>
        <v>27</v>
      </c>
      <c r="C34" s="242"/>
      <c r="D34" s="255" t="s">
        <v>950</v>
      </c>
      <c r="E34" s="255"/>
      <c r="F34" s="253"/>
      <c r="G34" s="253">
        <f>G14+G33</f>
        <v>0</v>
      </c>
      <c r="H34" s="253"/>
      <c r="I34" s="253"/>
      <c r="J34" s="253"/>
      <c r="K34" s="253"/>
      <c r="L34" s="253">
        <f>L14+L33</f>
        <v>0</v>
      </c>
      <c r="M34" s="253">
        <f>M14+M33</f>
        <v>0</v>
      </c>
      <c r="N34" s="253"/>
      <c r="O34" s="253"/>
      <c r="P34" s="253"/>
      <c r="Q34" s="253"/>
      <c r="R34" s="253"/>
      <c r="S34" s="249"/>
    </row>
    <row r="35" spans="2:19" ht="30.75" thickBot="1">
      <c r="B35" s="343">
        <f t="shared" si="0"/>
        <v>28</v>
      </c>
      <c r="C35" s="242"/>
      <c r="D35" s="1070" t="s">
        <v>1688</v>
      </c>
      <c r="E35" s="1022" t="s">
        <v>1729</v>
      </c>
      <c r="F35" s="253"/>
      <c r="G35" s="818">
        <f>+Inputs!D309</f>
        <v>0</v>
      </c>
      <c r="H35" s="804"/>
      <c r="I35" s="804"/>
      <c r="J35" s="804"/>
      <c r="K35" s="804"/>
      <c r="L35" s="818">
        <f>+Inputs!D310</f>
        <v>0</v>
      </c>
      <c r="M35" s="253"/>
      <c r="N35" s="253"/>
      <c r="O35" s="253"/>
      <c r="P35" s="253"/>
      <c r="Q35" s="253"/>
      <c r="R35" s="253"/>
      <c r="S35" s="249"/>
    </row>
    <row r="36" spans="2:19" ht="15">
      <c r="B36" s="343">
        <f t="shared" si="0"/>
        <v>29</v>
      </c>
      <c r="C36" s="508"/>
      <c r="D36" s="256" t="s">
        <v>44</v>
      </c>
      <c r="E36" s="256"/>
      <c r="F36" s="253"/>
      <c r="G36" s="257"/>
      <c r="H36" s="253"/>
      <c r="I36" s="253"/>
      <c r="J36" s="253"/>
      <c r="K36" s="257"/>
      <c r="L36" s="257"/>
      <c r="M36" s="257"/>
      <c r="N36" s="564">
        <f>+N15</f>
        <v>0</v>
      </c>
      <c r="O36" s="564">
        <f>+O15</f>
        <v>1</v>
      </c>
      <c r="P36" s="564" t="e">
        <f>AppendixA!$H$27</f>
        <v>#DIV/0!</v>
      </c>
      <c r="Q36" s="564" t="e">
        <f>AppendixA!$H$16</f>
        <v>#DIV/0!</v>
      </c>
      <c r="R36" s="249"/>
      <c r="S36" s="249"/>
    </row>
    <row r="37" spans="2:19" ht="15">
      <c r="B37" s="343">
        <f t="shared" si="0"/>
        <v>30</v>
      </c>
      <c r="C37" s="242"/>
      <c r="D37" s="255" t="s">
        <v>953</v>
      </c>
      <c r="E37" s="255"/>
      <c r="F37" s="253"/>
      <c r="G37" s="565"/>
      <c r="H37" s="253"/>
      <c r="I37" s="253"/>
      <c r="J37" s="253"/>
      <c r="K37" s="565"/>
      <c r="L37" s="565"/>
      <c r="M37" s="565"/>
      <c r="N37" s="253">
        <f>N33*N36</f>
        <v>0</v>
      </c>
      <c r="O37" s="253">
        <f>O33*O36</f>
        <v>0</v>
      </c>
      <c r="P37" s="253" t="e">
        <f>P33*P36</f>
        <v>#DIV/0!</v>
      </c>
      <c r="Q37" s="253" t="e">
        <f>Q33*Q36</f>
        <v>#DIV/0!</v>
      </c>
      <c r="R37" s="566" t="e">
        <f>SUM(N37:Q37)</f>
        <v>#DIV/0!</v>
      </c>
      <c r="S37" s="249"/>
    </row>
    <row r="38" spans="2:19" ht="15.75" thickBot="1">
      <c r="B38" s="343">
        <f t="shared" si="0"/>
        <v>31</v>
      </c>
      <c r="C38" s="242"/>
      <c r="D38" s="255"/>
      <c r="E38" s="255"/>
      <c r="F38" s="253"/>
      <c r="G38" s="565"/>
      <c r="H38" s="253"/>
      <c r="I38" s="253"/>
      <c r="J38" s="253"/>
      <c r="K38" s="565"/>
      <c r="L38" s="565"/>
      <c r="M38" s="565"/>
      <c r="N38" s="253"/>
      <c r="O38" s="253"/>
      <c r="P38" s="253"/>
      <c r="Q38" s="253"/>
      <c r="R38" s="761"/>
      <c r="S38" s="249"/>
    </row>
    <row r="39" spans="2:19" ht="29.25" thickBot="1">
      <c r="B39" s="343">
        <f t="shared" si="0"/>
        <v>32</v>
      </c>
      <c r="C39" s="242"/>
      <c r="D39" s="769" t="s">
        <v>1124</v>
      </c>
      <c r="E39" s="769"/>
      <c r="F39" s="253"/>
      <c r="G39" s="565"/>
      <c r="H39" s="253"/>
      <c r="I39" s="253"/>
      <c r="J39" s="253"/>
      <c r="K39" s="565"/>
      <c r="L39" s="565"/>
      <c r="M39" s="565"/>
      <c r="N39" s="565"/>
      <c r="O39" s="565"/>
      <c r="P39" s="565"/>
      <c r="Q39" s="565"/>
      <c r="R39" s="789" t="e">
        <f>R16+R37</f>
        <v>#DIV/0!</v>
      </c>
      <c r="S39" s="249" t="s">
        <v>941</v>
      </c>
    </row>
    <row r="40" spans="2:19" ht="15">
      <c r="B40" s="343">
        <f t="shared" si="0"/>
        <v>33</v>
      </c>
      <c r="C40" s="242"/>
      <c r="D40" s="255"/>
      <c r="E40" s="255"/>
      <c r="F40" s="253"/>
      <c r="G40" s="565"/>
      <c r="H40" s="253"/>
      <c r="I40" s="253"/>
      <c r="J40" s="253"/>
      <c r="K40" s="565"/>
      <c r="L40" s="565"/>
      <c r="M40" s="565"/>
      <c r="N40" s="565"/>
      <c r="O40" s="565"/>
      <c r="P40" s="565"/>
      <c r="Q40" s="565"/>
      <c r="R40" s="761"/>
      <c r="S40" s="249"/>
    </row>
    <row r="41" spans="2:19" ht="15">
      <c r="B41" s="343">
        <f t="shared" si="0"/>
        <v>34</v>
      </c>
      <c r="C41" s="242"/>
      <c r="D41" s="255"/>
      <c r="E41" s="255"/>
      <c r="F41" s="253"/>
      <c r="G41" s="259"/>
      <c r="H41" s="253"/>
      <c r="I41" s="253"/>
      <c r="J41" s="253"/>
      <c r="K41" s="259"/>
      <c r="L41" s="259"/>
      <c r="M41" s="259"/>
      <c r="N41" s="259"/>
      <c r="O41" s="259"/>
      <c r="P41" s="259"/>
      <c r="Q41" s="259"/>
      <c r="R41" s="259"/>
      <c r="S41" s="249"/>
    </row>
    <row r="42" spans="2:19" ht="30">
      <c r="B42" s="343">
        <f t="shared" si="0"/>
        <v>35</v>
      </c>
      <c r="C42" s="819">
        <v>254</v>
      </c>
      <c r="D42" s="774" t="str">
        <f>+'1.5.1b-EDIT Remeasure '!D54</f>
        <v>Accel Depr &amp; Amort. - Protected</v>
      </c>
      <c r="E42" s="1022" t="s">
        <v>1730</v>
      </c>
      <c r="F42" s="253" t="e">
        <f>+'1.5.2b-EDIT Remeasure'!K54</f>
        <v>#DIV/0!</v>
      </c>
      <c r="G42" s="253">
        <f>+Inputs!D297</f>
        <v>0</v>
      </c>
      <c r="H42" s="253" t="e">
        <f>F42+G42</f>
        <v>#DIV/0!</v>
      </c>
      <c r="I42" s="253" t="e">
        <f>H42-L42-K42-J42</f>
        <v>#DIV/0!</v>
      </c>
      <c r="J42" s="793"/>
      <c r="K42" s="793"/>
      <c r="L42" s="253">
        <f>+Inputs!D298</f>
        <v>0</v>
      </c>
      <c r="M42" s="253">
        <f>(G42+L42)/2</f>
        <v>0</v>
      </c>
      <c r="N42" s="793"/>
      <c r="O42" s="793"/>
      <c r="P42" s="793">
        <f>M42</f>
        <v>0</v>
      </c>
      <c r="Q42" s="793"/>
      <c r="R42" s="790"/>
      <c r="S42" s="514"/>
    </row>
    <row r="43" spans="2:19" ht="30">
      <c r="B43" s="343">
        <f t="shared" si="0"/>
        <v>36</v>
      </c>
      <c r="C43" s="819">
        <v>254</v>
      </c>
      <c r="D43" s="774" t="str">
        <f>+'1.5.1b-EDIT Remeasure '!D55</f>
        <v>Non-jurisdictional (SD Gas, NE Gas) - Protected</v>
      </c>
      <c r="E43" s="1022" t="s">
        <v>1731</v>
      </c>
      <c r="F43" s="253" t="e">
        <f>+'1.5.2b-EDIT Remeasure'!K55</f>
        <v>#DIV/0!</v>
      </c>
      <c r="G43" s="253">
        <f>+Inputs!D299</f>
        <v>0</v>
      </c>
      <c r="H43" s="253" t="e">
        <f>F43+G43</f>
        <v>#DIV/0!</v>
      </c>
      <c r="I43" s="253" t="e">
        <f>H43-L43-K43-J43</f>
        <v>#DIV/0!</v>
      </c>
      <c r="J43" s="793"/>
      <c r="K43" s="793"/>
      <c r="L43" s="253">
        <f>+Inputs!D300</f>
        <v>0</v>
      </c>
      <c r="M43" s="253">
        <f>(G43+L43)/2</f>
        <v>0</v>
      </c>
      <c r="N43" s="793">
        <f>M43</f>
        <v>0</v>
      </c>
      <c r="O43" s="793"/>
      <c r="P43" s="793"/>
      <c r="Q43" s="793"/>
      <c r="R43" s="790"/>
      <c r="S43" s="514"/>
    </row>
    <row r="44" spans="2:19" ht="15">
      <c r="B44" s="343">
        <f t="shared" si="0"/>
        <v>37</v>
      </c>
      <c r="C44" s="513"/>
      <c r="D44" s="514"/>
      <c r="E44" s="514"/>
      <c r="F44" s="253" t="e">
        <f>+'1.5.2b-EDIT Remeasure'!K56</f>
        <v>#DIV/0!</v>
      </c>
      <c r="G44" s="793"/>
      <c r="H44" s="253" t="e">
        <f>F44+G44</f>
        <v>#DIV/0!</v>
      </c>
      <c r="I44" s="253" t="e">
        <f>H44-L44-K44-J44</f>
        <v>#DIV/0!</v>
      </c>
      <c r="J44" s="793"/>
      <c r="K44" s="793"/>
      <c r="L44" s="793"/>
      <c r="M44" s="253">
        <f>(G44+L44)/2</f>
        <v>0</v>
      </c>
      <c r="N44" s="793"/>
      <c r="O44" s="793"/>
      <c r="P44" s="793"/>
      <c r="Q44" s="793"/>
      <c r="R44" s="790"/>
      <c r="S44" s="514"/>
    </row>
    <row r="45" spans="2:19" ht="15">
      <c r="B45" s="343">
        <f t="shared" si="0"/>
        <v>38</v>
      </c>
      <c r="C45" s="513"/>
      <c r="D45" s="514"/>
      <c r="E45" s="514"/>
      <c r="F45" s="253" t="e">
        <f>+'1.5.2b-EDIT Remeasure'!K57</f>
        <v>#DIV/0!</v>
      </c>
      <c r="G45" s="793"/>
      <c r="H45" s="253" t="e">
        <f>F45+G45</f>
        <v>#DIV/0!</v>
      </c>
      <c r="I45" s="253" t="e">
        <f>H45-L45-K45-J45</f>
        <v>#DIV/0!</v>
      </c>
      <c r="J45" s="793"/>
      <c r="K45" s="793"/>
      <c r="L45" s="793"/>
      <c r="M45" s="253">
        <f>(G45+L45)/2</f>
        <v>0</v>
      </c>
      <c r="N45" s="793"/>
      <c r="O45" s="793"/>
      <c r="P45" s="793"/>
      <c r="Q45" s="793"/>
      <c r="R45" s="790"/>
      <c r="S45" s="514"/>
    </row>
    <row r="46" spans="2:19" ht="15">
      <c r="B46" s="343">
        <f t="shared" si="0"/>
        <v>39</v>
      </c>
      <c r="C46" s="513"/>
      <c r="D46" s="514"/>
      <c r="E46" s="514"/>
      <c r="F46" s="253" t="e">
        <f>+'1.5.2b-EDIT Remeasure'!K58</f>
        <v>#DIV/0!</v>
      </c>
      <c r="G46" s="793"/>
      <c r="H46" s="253" t="e">
        <f>F46+G46</f>
        <v>#DIV/0!</v>
      </c>
      <c r="I46" s="253" t="e">
        <f>H46-L46-K46-J46</f>
        <v>#DIV/0!</v>
      </c>
      <c r="J46" s="793"/>
      <c r="K46" s="793"/>
      <c r="L46" s="793"/>
      <c r="M46" s="253">
        <f>(G46+L46)/2</f>
        <v>0</v>
      </c>
      <c r="N46" s="793"/>
      <c r="O46" s="793"/>
      <c r="P46" s="793"/>
      <c r="Q46" s="793"/>
      <c r="R46" s="790"/>
      <c r="S46" s="514"/>
    </row>
    <row r="47" spans="2:19" ht="15">
      <c r="B47" s="343">
        <f t="shared" si="0"/>
        <v>40</v>
      </c>
      <c r="C47" s="506"/>
      <c r="D47" s="249"/>
      <c r="E47" s="249"/>
      <c r="F47" s="253"/>
      <c r="G47" s="565"/>
      <c r="H47" s="253"/>
      <c r="I47" s="253"/>
      <c r="J47" s="253"/>
      <c r="K47" s="565"/>
      <c r="L47" s="565"/>
      <c r="M47" s="565"/>
      <c r="N47" s="565"/>
      <c r="O47" s="565"/>
      <c r="P47" s="565"/>
      <c r="Q47" s="565"/>
      <c r="R47" s="565"/>
      <c r="S47" s="260"/>
    </row>
    <row r="48" spans="2:19" ht="15">
      <c r="B48" s="343">
        <f t="shared" si="0"/>
        <v>41</v>
      </c>
      <c r="C48" s="506"/>
      <c r="D48" s="261" t="s">
        <v>505</v>
      </c>
      <c r="E48" s="261"/>
      <c r="F48" s="253" t="e">
        <f aca="true" t="shared" si="7" ref="F48:Q48">SUM(F42:F46)</f>
        <v>#DIV/0!</v>
      </c>
      <c r="G48" s="253">
        <f t="shared" si="7"/>
        <v>0</v>
      </c>
      <c r="H48" s="253" t="e">
        <f t="shared" si="7"/>
        <v>#DIV/0!</v>
      </c>
      <c r="I48" s="253" t="e">
        <f t="shared" si="7"/>
        <v>#DIV/0!</v>
      </c>
      <c r="J48" s="253">
        <f t="shared" si="7"/>
        <v>0</v>
      </c>
      <c r="K48" s="253">
        <f t="shared" si="7"/>
        <v>0</v>
      </c>
      <c r="L48" s="253">
        <f t="shared" si="7"/>
        <v>0</v>
      </c>
      <c r="M48" s="253">
        <f t="shared" si="7"/>
        <v>0</v>
      </c>
      <c r="N48" s="253">
        <f t="shared" si="7"/>
        <v>0</v>
      </c>
      <c r="O48" s="253">
        <f t="shared" si="7"/>
        <v>0</v>
      </c>
      <c r="P48" s="253">
        <f t="shared" si="7"/>
        <v>0</v>
      </c>
      <c r="Q48" s="253">
        <f t="shared" si="7"/>
        <v>0</v>
      </c>
      <c r="R48" s="565"/>
      <c r="S48" s="260"/>
    </row>
    <row r="49" spans="2:19" ht="15">
      <c r="B49" s="343">
        <f t="shared" si="0"/>
        <v>42</v>
      </c>
      <c r="C49" s="506"/>
      <c r="D49" s="256" t="s">
        <v>44</v>
      </c>
      <c r="E49" s="256"/>
      <c r="F49" s="253"/>
      <c r="G49" s="257"/>
      <c r="H49" s="253"/>
      <c r="I49" s="253"/>
      <c r="J49" s="253"/>
      <c r="K49" s="257"/>
      <c r="L49" s="257"/>
      <c r="M49" s="257"/>
      <c r="N49" s="564">
        <f>N15</f>
        <v>0</v>
      </c>
      <c r="O49" s="564">
        <f>O15</f>
        <v>1</v>
      </c>
      <c r="P49" s="564" t="e">
        <f>AppendixA!$H$27</f>
        <v>#DIV/0!</v>
      </c>
      <c r="Q49" s="564" t="e">
        <f>AppendixA!$H$16</f>
        <v>#DIV/0!</v>
      </c>
      <c r="R49" s="249"/>
      <c r="S49" s="260"/>
    </row>
    <row r="50" spans="2:19" ht="15">
      <c r="B50" s="343">
        <f t="shared" si="0"/>
        <v>43</v>
      </c>
      <c r="C50" s="509"/>
      <c r="D50" s="255" t="s">
        <v>954</v>
      </c>
      <c r="E50" s="255"/>
      <c r="F50" s="253"/>
      <c r="G50" s="565"/>
      <c r="H50" s="253"/>
      <c r="I50" s="253"/>
      <c r="J50" s="253"/>
      <c r="K50" s="565"/>
      <c r="L50" s="565"/>
      <c r="M50" s="565"/>
      <c r="N50" s="253">
        <f>N48*N49</f>
        <v>0</v>
      </c>
      <c r="O50" s="253">
        <f>O48*O49</f>
        <v>0</v>
      </c>
      <c r="P50" s="253" t="e">
        <f>P48*P49</f>
        <v>#DIV/0!</v>
      </c>
      <c r="Q50" s="253" t="e">
        <f>Q48*Q49</f>
        <v>#DIV/0!</v>
      </c>
      <c r="R50" s="566" t="e">
        <f>SUM(N50:Q50)</f>
        <v>#DIV/0!</v>
      </c>
      <c r="S50" s="249"/>
    </row>
    <row r="51" spans="2:19" ht="15">
      <c r="B51" s="343">
        <f t="shared" si="0"/>
        <v>44</v>
      </c>
      <c r="C51" s="509"/>
      <c r="D51" s="255"/>
      <c r="E51" s="255"/>
      <c r="F51" s="253"/>
      <c r="G51" s="565"/>
      <c r="H51" s="253"/>
      <c r="I51" s="253"/>
      <c r="J51" s="253"/>
      <c r="K51" s="565"/>
      <c r="L51" s="565"/>
      <c r="M51" s="565"/>
      <c r="N51" s="565"/>
      <c r="O51" s="565"/>
      <c r="P51" s="565"/>
      <c r="Q51" s="565"/>
      <c r="R51" s="761"/>
      <c r="S51" s="249"/>
    </row>
    <row r="52" spans="2:19" ht="15">
      <c r="B52" s="343">
        <f t="shared" si="0"/>
        <v>45</v>
      </c>
      <c r="C52" s="509"/>
      <c r="D52" s="255"/>
      <c r="E52" s="255"/>
      <c r="F52" s="253"/>
      <c r="G52" s="565"/>
      <c r="H52" s="253"/>
      <c r="I52" s="253"/>
      <c r="J52" s="253"/>
      <c r="K52" s="565"/>
      <c r="L52" s="565"/>
      <c r="M52" s="565"/>
      <c r="N52" s="565"/>
      <c r="O52" s="565"/>
      <c r="P52" s="565"/>
      <c r="Q52" s="565"/>
      <c r="R52" s="761"/>
      <c r="S52" s="249"/>
    </row>
    <row r="53" spans="2:19" ht="15">
      <c r="B53" s="343">
        <f t="shared" si="0"/>
        <v>46</v>
      </c>
      <c r="C53" s="510"/>
      <c r="D53" s="255"/>
      <c r="E53" s="255"/>
      <c r="F53" s="253"/>
      <c r="G53" s="565"/>
      <c r="H53" s="253"/>
      <c r="I53" s="253"/>
      <c r="J53" s="253"/>
      <c r="K53" s="565"/>
      <c r="L53" s="565"/>
      <c r="M53" s="565"/>
      <c r="N53" s="791"/>
      <c r="O53" s="792"/>
      <c r="P53" s="565"/>
      <c r="Q53" s="565"/>
      <c r="R53" s="761"/>
      <c r="S53" s="249"/>
    </row>
    <row r="54" spans="2:19" ht="30">
      <c r="B54" s="343">
        <f t="shared" si="0"/>
        <v>47</v>
      </c>
      <c r="C54" s="819">
        <v>254</v>
      </c>
      <c r="D54" s="774" t="str">
        <f>+'1.5.1b-EDIT Remeasure '!D66</f>
        <v>Accel Depr &amp; Amort. - Unprotected (282)</v>
      </c>
      <c r="E54" s="1022" t="s">
        <v>1732</v>
      </c>
      <c r="F54" s="253" t="e">
        <f>+'1.5.2b-EDIT Remeasure'!K66</f>
        <v>#DIV/0!</v>
      </c>
      <c r="G54" s="253">
        <f>+Inputs!D301</f>
        <v>0</v>
      </c>
      <c r="H54" s="253" t="e">
        <f aca="true" t="shared" si="8" ref="H54:H60">F54+G54</f>
        <v>#DIV/0!</v>
      </c>
      <c r="I54" s="253" t="e">
        <f>H54-L54-K54-J54</f>
        <v>#DIV/0!</v>
      </c>
      <c r="J54" s="793"/>
      <c r="K54" s="793"/>
      <c r="L54" s="253">
        <f>+Inputs!D302</f>
        <v>0</v>
      </c>
      <c r="M54" s="253">
        <f aca="true" t="shared" si="9" ref="M54:M60">(G54+L54)/2</f>
        <v>0</v>
      </c>
      <c r="N54" s="793"/>
      <c r="O54" s="793"/>
      <c r="P54" s="793">
        <f>M54</f>
        <v>0</v>
      </c>
      <c r="Q54" s="793"/>
      <c r="R54" s="790"/>
      <c r="S54" s="514"/>
    </row>
    <row r="55" spans="2:19" ht="30">
      <c r="B55" s="343">
        <f t="shared" si="0"/>
        <v>48</v>
      </c>
      <c r="C55" s="819">
        <v>254</v>
      </c>
      <c r="D55" s="774" t="str">
        <f>+'1.5.1b-EDIT Remeasure '!D67</f>
        <v>Non-jurisdictional (SD Gas, NE Gas) - Unprotected (282)</v>
      </c>
      <c r="E55" s="774"/>
      <c r="F55" s="253" t="e">
        <f>+'1.5.2b-EDIT Remeasure'!K67</f>
        <v>#DIV/0!</v>
      </c>
      <c r="G55" s="253">
        <f>+Inputs!D303</f>
        <v>0</v>
      </c>
      <c r="H55" s="253" t="e">
        <f t="shared" si="8"/>
        <v>#DIV/0!</v>
      </c>
      <c r="I55" s="253" t="e">
        <f aca="true" t="shared" si="10" ref="I55:I60">H55-L55-K55-J55</f>
        <v>#DIV/0!</v>
      </c>
      <c r="J55" s="793"/>
      <c r="K55" s="793"/>
      <c r="L55" s="253">
        <f>+Inputs!D304</f>
        <v>0</v>
      </c>
      <c r="M55" s="253">
        <f t="shared" si="9"/>
        <v>0</v>
      </c>
      <c r="N55" s="793">
        <f>+M55</f>
        <v>0</v>
      </c>
      <c r="O55" s="793"/>
      <c r="P55" s="793"/>
      <c r="Q55" s="793"/>
      <c r="R55" s="790"/>
      <c r="S55" s="514"/>
    </row>
    <row r="56" spans="2:19" ht="15">
      <c r="B56" s="343">
        <f t="shared" si="0"/>
        <v>49</v>
      </c>
      <c r="C56" s="819">
        <v>254</v>
      </c>
      <c r="D56" s="774" t="str">
        <f>+'1.5.1b-EDIT Remeasure '!D68</f>
        <v>Regulatory Assets - Unprotected (283)</v>
      </c>
      <c r="E56" s="774"/>
      <c r="F56" s="253" t="e">
        <f>+'1.5.2b-EDIT Remeasure'!K68</f>
        <v>#DIV/0!</v>
      </c>
      <c r="G56" s="253">
        <f>+Inputs!D305</f>
        <v>0</v>
      </c>
      <c r="H56" s="253" t="e">
        <f t="shared" si="8"/>
        <v>#DIV/0!</v>
      </c>
      <c r="I56" s="253" t="e">
        <f>H56-L56-K56-J56</f>
        <v>#DIV/0!</v>
      </c>
      <c r="J56" s="793"/>
      <c r="K56" s="793"/>
      <c r="L56" s="253">
        <f>+Inputs!D306</f>
        <v>0</v>
      </c>
      <c r="M56" s="253">
        <f t="shared" si="9"/>
        <v>0</v>
      </c>
      <c r="N56" s="793">
        <f>M56</f>
        <v>0</v>
      </c>
      <c r="O56" s="793"/>
      <c r="P56" s="793"/>
      <c r="Q56" s="793"/>
      <c r="R56" s="790"/>
      <c r="S56" s="514"/>
    </row>
    <row r="57" spans="2:19" ht="30">
      <c r="B57" s="343">
        <f t="shared" si="0"/>
        <v>50</v>
      </c>
      <c r="C57" s="819">
        <v>254</v>
      </c>
      <c r="D57" s="774" t="str">
        <f>+'1.5.1b-EDIT Remeasure '!D69</f>
        <v>Non-jurisdictional (SD Gas, NE Gas) - Unprotected (283)</v>
      </c>
      <c r="E57" s="774"/>
      <c r="F57" s="253" t="e">
        <f>+'1.5.2b-EDIT Remeasure'!K69</f>
        <v>#DIV/0!</v>
      </c>
      <c r="G57" s="253">
        <f>+Inputs!D307</f>
        <v>0</v>
      </c>
      <c r="H57" s="253" t="e">
        <f t="shared" si="8"/>
        <v>#DIV/0!</v>
      </c>
      <c r="I57" s="253" t="e">
        <f t="shared" si="10"/>
        <v>#DIV/0!</v>
      </c>
      <c r="J57" s="793"/>
      <c r="K57" s="793"/>
      <c r="L57" s="253">
        <f>+Inputs!D308</f>
        <v>0</v>
      </c>
      <c r="M57" s="253">
        <f t="shared" si="9"/>
        <v>0</v>
      </c>
      <c r="N57" s="793">
        <f>M57</f>
        <v>0</v>
      </c>
      <c r="O57" s="793"/>
      <c r="P57" s="793"/>
      <c r="Q57" s="793"/>
      <c r="R57" s="790"/>
      <c r="S57" s="514"/>
    </row>
    <row r="58" spans="2:19" ht="15">
      <c r="B58" s="343">
        <f t="shared" si="0"/>
        <v>51</v>
      </c>
      <c r="C58" s="513"/>
      <c r="D58" s="514"/>
      <c r="E58" s="514"/>
      <c r="F58" s="253" t="e">
        <f>+'1.5.2b-EDIT Remeasure'!K70</f>
        <v>#DIV/0!</v>
      </c>
      <c r="G58" s="793"/>
      <c r="H58" s="253" t="e">
        <f t="shared" si="8"/>
        <v>#DIV/0!</v>
      </c>
      <c r="I58" s="253" t="e">
        <f t="shared" si="10"/>
        <v>#DIV/0!</v>
      </c>
      <c r="J58" s="793"/>
      <c r="K58" s="793"/>
      <c r="L58" s="793"/>
      <c r="M58" s="253">
        <f t="shared" si="9"/>
        <v>0</v>
      </c>
      <c r="N58" s="793"/>
      <c r="O58" s="793"/>
      <c r="P58" s="793"/>
      <c r="Q58" s="793"/>
      <c r="R58" s="790"/>
      <c r="S58" s="514"/>
    </row>
    <row r="59" spans="2:19" ht="15">
      <c r="B59" s="343">
        <f t="shared" si="0"/>
        <v>52</v>
      </c>
      <c r="C59" s="513"/>
      <c r="D59" s="514"/>
      <c r="E59" s="514"/>
      <c r="F59" s="253" t="e">
        <f>+'1.5.2b-EDIT Remeasure'!K71</f>
        <v>#DIV/0!</v>
      </c>
      <c r="G59" s="793"/>
      <c r="H59" s="253" t="e">
        <f t="shared" si="8"/>
        <v>#DIV/0!</v>
      </c>
      <c r="I59" s="253" t="e">
        <f t="shared" si="10"/>
        <v>#DIV/0!</v>
      </c>
      <c r="J59" s="793"/>
      <c r="K59" s="793"/>
      <c r="L59" s="793"/>
      <c r="M59" s="253">
        <f t="shared" si="9"/>
        <v>0</v>
      </c>
      <c r="N59" s="793"/>
      <c r="O59" s="793"/>
      <c r="P59" s="793"/>
      <c r="Q59" s="793"/>
      <c r="R59" s="790"/>
      <c r="S59" s="514"/>
    </row>
    <row r="60" spans="2:19" ht="15">
      <c r="B60" s="343">
        <f t="shared" si="0"/>
        <v>53</v>
      </c>
      <c r="C60" s="513"/>
      <c r="D60" s="514"/>
      <c r="E60" s="514"/>
      <c r="F60" s="253" t="e">
        <f>+'1.5.2b-EDIT Remeasure'!K72</f>
        <v>#DIV/0!</v>
      </c>
      <c r="G60" s="793"/>
      <c r="H60" s="253" t="e">
        <f t="shared" si="8"/>
        <v>#DIV/0!</v>
      </c>
      <c r="I60" s="253" t="e">
        <f t="shared" si="10"/>
        <v>#DIV/0!</v>
      </c>
      <c r="J60" s="793"/>
      <c r="K60" s="793"/>
      <c r="L60" s="793"/>
      <c r="M60" s="253">
        <f t="shared" si="9"/>
        <v>0</v>
      </c>
      <c r="N60" s="793"/>
      <c r="O60" s="793"/>
      <c r="P60" s="793"/>
      <c r="Q60" s="793"/>
      <c r="R60" s="790"/>
      <c r="S60" s="514"/>
    </row>
    <row r="61" spans="2:19" ht="15">
      <c r="B61" s="343">
        <f t="shared" si="0"/>
        <v>54</v>
      </c>
      <c r="C61" s="252"/>
      <c r="D61" s="249"/>
      <c r="E61" s="249"/>
      <c r="F61" s="253"/>
      <c r="G61" s="565"/>
      <c r="H61" s="253"/>
      <c r="I61" s="253"/>
      <c r="J61" s="253"/>
      <c r="K61" s="565"/>
      <c r="L61" s="565"/>
      <c r="M61" s="565"/>
      <c r="N61" s="565"/>
      <c r="O61" s="565"/>
      <c r="P61" s="565"/>
      <c r="Q61" s="565"/>
      <c r="R61" s="565"/>
      <c r="S61" s="249"/>
    </row>
    <row r="62" spans="2:19" ht="15">
      <c r="B62" s="343">
        <f t="shared" si="0"/>
        <v>55</v>
      </c>
      <c r="C62" s="252"/>
      <c r="D62" s="255" t="s">
        <v>505</v>
      </c>
      <c r="E62" s="255"/>
      <c r="F62" s="253" t="e">
        <f aca="true" t="shared" si="11" ref="F62:Q62">SUM(F54:F60)</f>
        <v>#DIV/0!</v>
      </c>
      <c r="G62" s="253">
        <f t="shared" si="11"/>
        <v>0</v>
      </c>
      <c r="H62" s="253" t="e">
        <f t="shared" si="11"/>
        <v>#DIV/0!</v>
      </c>
      <c r="I62" s="253" t="e">
        <f t="shared" si="11"/>
        <v>#DIV/0!</v>
      </c>
      <c r="J62" s="253">
        <f t="shared" si="11"/>
        <v>0</v>
      </c>
      <c r="K62" s="253">
        <f t="shared" si="11"/>
        <v>0</v>
      </c>
      <c r="L62" s="253">
        <f t="shared" si="11"/>
        <v>0</v>
      </c>
      <c r="M62" s="253">
        <f t="shared" si="11"/>
        <v>0</v>
      </c>
      <c r="N62" s="253">
        <f t="shared" si="11"/>
        <v>0</v>
      </c>
      <c r="O62" s="253">
        <f t="shared" si="11"/>
        <v>0</v>
      </c>
      <c r="P62" s="253">
        <f t="shared" si="11"/>
        <v>0</v>
      </c>
      <c r="Q62" s="253">
        <f t="shared" si="11"/>
        <v>0</v>
      </c>
      <c r="R62" s="565"/>
      <c r="S62" s="249"/>
    </row>
    <row r="63" spans="2:19" ht="15.75" thickBot="1">
      <c r="B63" s="343">
        <f t="shared" si="0"/>
        <v>56</v>
      </c>
      <c r="C63" s="252"/>
      <c r="D63" s="255" t="s">
        <v>951</v>
      </c>
      <c r="E63" s="255"/>
      <c r="F63" s="253" t="e">
        <f>+F48+F62</f>
        <v>#DIV/0!</v>
      </c>
      <c r="G63" s="253">
        <f>G48+G62</f>
        <v>0</v>
      </c>
      <c r="H63" s="253"/>
      <c r="I63" s="253"/>
      <c r="J63" s="253"/>
      <c r="K63" s="253"/>
      <c r="L63" s="253">
        <f>L48+L62</f>
        <v>0</v>
      </c>
      <c r="M63" s="253">
        <f>M48+M62</f>
        <v>0</v>
      </c>
      <c r="N63" s="565"/>
      <c r="O63" s="565"/>
      <c r="P63" s="565"/>
      <c r="Q63" s="565"/>
      <c r="R63" s="565"/>
      <c r="S63" s="249"/>
    </row>
    <row r="64" spans="2:19" ht="29.25" thickBot="1">
      <c r="B64" s="343">
        <f t="shared" si="0"/>
        <v>57</v>
      </c>
      <c r="C64" s="252"/>
      <c r="D64" s="1070" t="s">
        <v>1559</v>
      </c>
      <c r="E64" s="1022" t="s">
        <v>1733</v>
      </c>
      <c r="F64" s="253"/>
      <c r="G64" s="818">
        <f>+Inputs!D311</f>
        <v>0</v>
      </c>
      <c r="H64" s="804"/>
      <c r="I64" s="804"/>
      <c r="J64" s="804"/>
      <c r="K64" s="804"/>
      <c r="L64" s="818">
        <f>+Inputs!D312</f>
        <v>0</v>
      </c>
      <c r="M64" s="253"/>
      <c r="N64" s="565"/>
      <c r="O64" s="565"/>
      <c r="P64" s="565"/>
      <c r="Q64" s="565"/>
      <c r="R64" s="565"/>
      <c r="S64" s="521"/>
    </row>
    <row r="65" spans="2:19" ht="15">
      <c r="B65" s="343">
        <f t="shared" si="0"/>
        <v>58</v>
      </c>
      <c r="C65" s="252"/>
      <c r="D65" s="256" t="s">
        <v>44</v>
      </c>
      <c r="E65" s="256"/>
      <c r="F65" s="257"/>
      <c r="G65" s="257"/>
      <c r="H65" s="253"/>
      <c r="I65" s="253"/>
      <c r="J65" s="253"/>
      <c r="K65" s="257"/>
      <c r="L65" s="257"/>
      <c r="M65" s="257"/>
      <c r="N65" s="564">
        <f>N15</f>
        <v>0</v>
      </c>
      <c r="O65" s="564">
        <f>O15</f>
        <v>1</v>
      </c>
      <c r="P65" s="564" t="e">
        <f>AppendixA!$H$27</f>
        <v>#DIV/0!</v>
      </c>
      <c r="Q65" s="564" t="e">
        <f>AppendixA!$H$16</f>
        <v>#DIV/0!</v>
      </c>
      <c r="R65" s="249"/>
      <c r="S65" s="249"/>
    </row>
    <row r="66" spans="2:19" ht="15">
      <c r="B66" s="343">
        <f t="shared" si="0"/>
        <v>59</v>
      </c>
      <c r="C66" s="242"/>
      <c r="D66" s="255" t="s">
        <v>955</v>
      </c>
      <c r="E66" s="255"/>
      <c r="F66" s="253"/>
      <c r="G66" s="253"/>
      <c r="H66" s="253"/>
      <c r="I66" s="253"/>
      <c r="J66" s="253"/>
      <c r="K66" s="253"/>
      <c r="L66" s="253"/>
      <c r="M66" s="253"/>
      <c r="N66" s="253">
        <f>N62*N65</f>
        <v>0</v>
      </c>
      <c r="O66" s="253">
        <f>O62*O65</f>
        <v>0</v>
      </c>
      <c r="P66" s="253" t="e">
        <f>P62*P65</f>
        <v>#DIV/0!</v>
      </c>
      <c r="Q66" s="253" t="e">
        <f>Q62*Q65</f>
        <v>#DIV/0!</v>
      </c>
      <c r="R66" s="566" t="e">
        <f>SUM(N66:Q66)</f>
        <v>#DIV/0!</v>
      </c>
      <c r="S66" s="249"/>
    </row>
    <row r="67" spans="2:19" ht="15.75" thickBot="1">
      <c r="B67" s="343">
        <f t="shared" si="0"/>
        <v>60</v>
      </c>
      <c r="C67" s="242"/>
      <c r="D67" s="255"/>
      <c r="E67" s="255"/>
      <c r="F67" s="253"/>
      <c r="G67" s="253"/>
      <c r="H67" s="253"/>
      <c r="I67" s="253"/>
      <c r="J67" s="253"/>
      <c r="K67" s="253"/>
      <c r="L67" s="253"/>
      <c r="M67" s="253"/>
      <c r="N67" s="565"/>
      <c r="O67" s="565"/>
      <c r="P67" s="565"/>
      <c r="Q67" s="565"/>
      <c r="R67" s="761"/>
      <c r="S67" s="249"/>
    </row>
    <row r="68" spans="2:19" ht="29.25" thickBot="1">
      <c r="B68" s="343">
        <f t="shared" si="0"/>
        <v>61</v>
      </c>
      <c r="D68" s="769" t="s">
        <v>1125</v>
      </c>
      <c r="E68" s="769"/>
      <c r="F68" s="253"/>
      <c r="G68" s="253"/>
      <c r="H68" s="253"/>
      <c r="I68" s="253"/>
      <c r="J68" s="253"/>
      <c r="K68" s="253"/>
      <c r="L68" s="253"/>
      <c r="M68" s="253"/>
      <c r="N68" s="565"/>
      <c r="O68" s="565"/>
      <c r="P68" s="565"/>
      <c r="Q68" s="565"/>
      <c r="R68" s="789" t="e">
        <f>+R50+R66</f>
        <v>#DIV/0!</v>
      </c>
      <c r="S68" s="249" t="s">
        <v>942</v>
      </c>
    </row>
    <row r="69" spans="2:19" ht="15">
      <c r="B69" s="343">
        <f t="shared" si="0"/>
        <v>62</v>
      </c>
      <c r="D69" s="769"/>
      <c r="E69" s="769"/>
      <c r="F69" s="253"/>
      <c r="G69" s="253"/>
      <c r="H69" s="253"/>
      <c r="I69" s="253"/>
      <c r="J69" s="253"/>
      <c r="K69" s="253"/>
      <c r="L69" s="253"/>
      <c r="M69" s="253"/>
      <c r="N69" s="565"/>
      <c r="O69" s="565"/>
      <c r="P69" s="565"/>
      <c r="Q69" s="565"/>
      <c r="R69" s="761"/>
      <c r="S69" s="249"/>
    </row>
    <row r="70" spans="2:19" ht="15" customHeight="1">
      <c r="B70" s="343">
        <f t="shared" si="0"/>
        <v>63</v>
      </c>
      <c r="C70" s="1124" t="s">
        <v>1224</v>
      </c>
      <c r="D70" s="1124"/>
      <c r="E70" s="1124"/>
      <c r="F70" s="1124"/>
      <c r="G70" s="1124"/>
      <c r="H70" s="1124"/>
      <c r="I70" s="1124"/>
      <c r="J70" s="1124"/>
      <c r="K70" s="253"/>
      <c r="L70" s="253"/>
      <c r="M70" s="253"/>
      <c r="N70" s="565"/>
      <c r="O70" s="565"/>
      <c r="P70" s="565"/>
      <c r="Q70" s="565"/>
      <c r="R70" s="761"/>
      <c r="S70" s="249"/>
    </row>
    <row r="71" spans="2:19" ht="15">
      <c r="B71" s="343">
        <f t="shared" si="0"/>
        <v>64</v>
      </c>
      <c r="D71" s="769"/>
      <c r="E71" s="769"/>
      <c r="F71" s="253"/>
      <c r="G71" s="253"/>
      <c r="H71" s="253"/>
      <c r="I71" s="253"/>
      <c r="J71" s="253"/>
      <c r="K71" s="253"/>
      <c r="L71" s="253"/>
      <c r="M71" s="253"/>
      <c r="N71" s="565"/>
      <c r="O71" s="565"/>
      <c r="P71" s="565"/>
      <c r="Q71" s="565"/>
      <c r="R71" s="761"/>
      <c r="S71" s="249"/>
    </row>
    <row r="72" spans="2:19" ht="15" customHeight="1">
      <c r="B72" s="343">
        <f t="shared" si="0"/>
        <v>65</v>
      </c>
      <c r="C72" s="1124" t="s">
        <v>1145</v>
      </c>
      <c r="D72" s="1124"/>
      <c r="E72" s="1124"/>
      <c r="F72" s="1124"/>
      <c r="G72" s="1124"/>
      <c r="H72" s="1124"/>
      <c r="I72" s="1124"/>
      <c r="J72" s="820"/>
      <c r="K72" s="253"/>
      <c r="L72" s="253"/>
      <c r="M72" s="253"/>
      <c r="N72" s="565"/>
      <c r="O72" s="565"/>
      <c r="P72" s="565"/>
      <c r="Q72" s="565"/>
      <c r="R72" s="761"/>
      <c r="S72" s="249"/>
    </row>
    <row r="73" spans="2:19" ht="15">
      <c r="B73" s="343">
        <f t="shared" si="0"/>
        <v>66</v>
      </c>
      <c r="D73" s="769"/>
      <c r="E73" s="769"/>
      <c r="F73" s="253"/>
      <c r="G73" s="253"/>
      <c r="H73" s="253"/>
      <c r="I73" s="253"/>
      <c r="J73" s="253"/>
      <c r="K73" s="253"/>
      <c r="L73" s="253"/>
      <c r="M73" s="253"/>
      <c r="N73" s="565"/>
      <c r="O73" s="565"/>
      <c r="P73" s="565"/>
      <c r="Q73" s="565"/>
      <c r="R73" s="761"/>
      <c r="S73" s="249"/>
    </row>
    <row r="74" spans="2:19" ht="15" customHeight="1">
      <c r="B74" s="343">
        <f>B73+1</f>
        <v>67</v>
      </c>
      <c r="C74" s="1124" t="s">
        <v>1146</v>
      </c>
      <c r="D74" s="1124"/>
      <c r="E74" s="1124"/>
      <c r="F74" s="1124"/>
      <c r="G74" s="1124"/>
      <c r="H74" s="1124"/>
      <c r="I74" s="1124"/>
      <c r="J74" s="812"/>
      <c r="K74" s="253"/>
      <c r="L74" s="253"/>
      <c r="M74" s="253"/>
      <c r="N74" s="565"/>
      <c r="O74" s="565"/>
      <c r="P74" s="565"/>
      <c r="Q74" s="565"/>
      <c r="R74" s="761"/>
      <c r="S74" s="249"/>
    </row>
    <row r="75" spans="2:19" s="1" customFormat="1" ht="15">
      <c r="B75" s="343">
        <f>B74+1</f>
        <v>68</v>
      </c>
      <c r="C75" s="811"/>
      <c r="D75" s="811"/>
      <c r="E75" s="811"/>
      <c r="F75" s="811"/>
      <c r="G75" s="811"/>
      <c r="H75" s="811"/>
      <c r="I75" s="811"/>
      <c r="J75" s="811"/>
      <c r="K75" s="253"/>
      <c r="L75" s="253"/>
      <c r="M75" s="253"/>
      <c r="N75" s="565"/>
      <c r="O75" s="565"/>
      <c r="P75" s="565"/>
      <c r="Q75" s="565"/>
      <c r="R75" s="761"/>
      <c r="S75" s="249"/>
    </row>
    <row r="76" spans="2:19" ht="15">
      <c r="B76" s="343">
        <f>B75+1</f>
        <v>69</v>
      </c>
      <c r="C76" s="1127" t="s">
        <v>1438</v>
      </c>
      <c r="D76" s="1127"/>
      <c r="E76" s="1127"/>
      <c r="F76" s="1127"/>
      <c r="G76" s="1127"/>
      <c r="H76" s="1127"/>
      <c r="I76" s="1127"/>
      <c r="J76" s="1127"/>
      <c r="K76" s="253"/>
      <c r="L76" s="253"/>
      <c r="M76" s="253"/>
      <c r="N76" s="565"/>
      <c r="O76" s="565"/>
      <c r="P76" s="565"/>
      <c r="Q76" s="565"/>
      <c r="R76" s="761"/>
      <c r="S76" s="249"/>
    </row>
    <row r="77" spans="2:19" s="1" customFormat="1" ht="15">
      <c r="B77" s="343">
        <f>B76+1</f>
        <v>70</v>
      </c>
      <c r="C77" s="811"/>
      <c r="D77" s="811"/>
      <c r="E77" s="811"/>
      <c r="F77" s="811"/>
      <c r="G77" s="811"/>
      <c r="H77" s="811"/>
      <c r="I77" s="811"/>
      <c r="J77" s="811"/>
      <c r="K77" s="253"/>
      <c r="L77" s="253"/>
      <c r="M77" s="253"/>
      <c r="N77" s="565"/>
      <c r="O77" s="565"/>
      <c r="P77" s="565"/>
      <c r="Q77" s="565"/>
      <c r="R77" s="761"/>
      <c r="S77" s="249"/>
    </row>
    <row r="78" spans="2:19" s="1" customFormat="1" ht="15">
      <c r="B78" s="343">
        <f>B77+1</f>
        <v>71</v>
      </c>
      <c r="C78" s="1124" t="s">
        <v>1433</v>
      </c>
      <c r="D78" s="1124"/>
      <c r="E78" s="1124"/>
      <c r="F78" s="1124"/>
      <c r="G78" s="1124"/>
      <c r="H78" s="1124"/>
      <c r="I78" s="1124"/>
      <c r="J78" s="1124"/>
      <c r="K78" s="253"/>
      <c r="L78" s="253"/>
      <c r="M78" s="253"/>
      <c r="N78" s="565"/>
      <c r="O78" s="565"/>
      <c r="P78" s="565"/>
      <c r="Q78" s="565"/>
      <c r="R78" s="761"/>
      <c r="S78" s="249"/>
    </row>
    <row r="79" spans="2:19" ht="15">
      <c r="B79" s="343"/>
      <c r="D79" s="769"/>
      <c r="E79" s="769"/>
      <c r="F79" s="253"/>
      <c r="G79" s="253"/>
      <c r="H79" s="253"/>
      <c r="I79" s="253"/>
      <c r="J79" s="253"/>
      <c r="K79" s="253"/>
      <c r="L79" s="253"/>
      <c r="M79" s="253"/>
      <c r="N79" s="565"/>
      <c r="O79" s="565"/>
      <c r="P79" s="565"/>
      <c r="Q79" s="565"/>
      <c r="R79" s="761"/>
      <c r="S79" s="249"/>
    </row>
    <row r="80" spans="2:19" ht="15">
      <c r="B80" s="1117" t="s">
        <v>1435</v>
      </c>
      <c r="C80" s="1117"/>
      <c r="D80" s="1117"/>
      <c r="E80" s="1117"/>
      <c r="F80" s="1117"/>
      <c r="G80" s="1117"/>
      <c r="H80" s="1117"/>
      <c r="I80" s="1117"/>
      <c r="J80" s="1117"/>
      <c r="K80" s="1117"/>
      <c r="L80" s="1117"/>
      <c r="M80" s="1117"/>
      <c r="N80" s="1117"/>
      <c r="O80" s="1117"/>
      <c r="P80" s="1117"/>
      <c r="Q80" s="1117"/>
      <c r="R80" s="1117"/>
      <c r="S80" s="1117"/>
    </row>
    <row r="81" spans="2:19" ht="15">
      <c r="B81" s="1112" t="s">
        <v>517</v>
      </c>
      <c r="C81" s="1112"/>
      <c r="D81" s="1112"/>
      <c r="E81" s="1112"/>
      <c r="F81" s="1112"/>
      <c r="G81" s="1112"/>
      <c r="H81" s="1112"/>
      <c r="I81" s="1112"/>
      <c r="J81" s="1112"/>
      <c r="K81" s="1112"/>
      <c r="L81" s="1112"/>
      <c r="M81" s="1112"/>
      <c r="N81" s="1112"/>
      <c r="O81" s="1112"/>
      <c r="P81" s="1112"/>
      <c r="Q81" s="1112"/>
      <c r="R81" s="1112"/>
      <c r="S81" s="1112"/>
    </row>
  </sheetData>
  <sheetProtection/>
  <mergeCells count="23">
    <mergeCell ref="B81:S81"/>
    <mergeCell ref="M5:M7"/>
    <mergeCell ref="N5:N7"/>
    <mergeCell ref="O5:O7"/>
    <mergeCell ref="P5:P7"/>
    <mergeCell ref="C72:I72"/>
    <mergeCell ref="C74:I74"/>
    <mergeCell ref="C78:J78"/>
    <mergeCell ref="B80:S80"/>
    <mergeCell ref="I5:I7"/>
    <mergeCell ref="S5:S7"/>
    <mergeCell ref="C70:J70"/>
    <mergeCell ref="B1:S1"/>
    <mergeCell ref="B2:S2"/>
    <mergeCell ref="F5:F7"/>
    <mergeCell ref="G5:G7"/>
    <mergeCell ref="H5:H7"/>
    <mergeCell ref="C76:J76"/>
    <mergeCell ref="K5:K7"/>
    <mergeCell ref="L5:L7"/>
    <mergeCell ref="Q5:Q7"/>
    <mergeCell ref="R5:R7"/>
    <mergeCell ref="J5:J7"/>
  </mergeCells>
  <printOptions horizontalCentered="1"/>
  <pageMargins left="0.7" right="0.7" top="0.75" bottom="0.75" header="0.3" footer="0.3"/>
  <pageSetup fitToHeight="1" fitToWidth="1" horizontalDpi="600" verticalDpi="600" orientation="landscape" scale="38" r:id="rId1"/>
  <headerFooter>
    <oddHeader>&amp;CADDENDUM 27 TO ATTACHMENT H, Page &amp;P of &amp;N
NorthWestern Corporation (South Dakota)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L160"/>
  <sheetViews>
    <sheetView zoomScale="70" zoomScaleNormal="70" zoomScalePageLayoutView="0" workbookViewId="0" topLeftCell="F28">
      <selection activeCell="F24" sqref="F24"/>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25.421875" style="0" customWidth="1"/>
    <col min="6" max="9" width="19.57421875" style="0" customWidth="1"/>
    <col min="10" max="11" width="19.57421875" style="1" customWidth="1"/>
    <col min="12" max="12" width="50.57421875" style="0" customWidth="1"/>
  </cols>
  <sheetData>
    <row r="1" spans="1:12" ht="20.25">
      <c r="A1" s="1113" t="s">
        <v>1230</v>
      </c>
      <c r="B1" s="1113"/>
      <c r="C1" s="1114"/>
      <c r="D1" s="1114"/>
      <c r="E1" s="1114"/>
      <c r="F1" s="1114"/>
      <c r="G1" s="1114"/>
      <c r="H1" s="1114"/>
      <c r="I1" s="1114"/>
      <c r="J1" s="1114"/>
      <c r="K1" s="1114"/>
      <c r="L1" s="1114"/>
    </row>
    <row r="2" spans="1:12" ht="19.5">
      <c r="A2" s="1115" t="str">
        <f>Inputs!B2</f>
        <v>(For Rate Year Beginning April 1, 20xx, Based on December 31, 20xx Data)</v>
      </c>
      <c r="B2" s="1115"/>
      <c r="C2" s="1115"/>
      <c r="D2" s="1115"/>
      <c r="E2" s="1115"/>
      <c r="F2" s="1115"/>
      <c r="G2" s="1115"/>
      <c r="H2" s="1115"/>
      <c r="I2" s="1115"/>
      <c r="J2" s="1115"/>
      <c r="K2" s="1115"/>
      <c r="L2" s="1115"/>
    </row>
    <row r="3" spans="2:12" ht="7.5" customHeight="1">
      <c r="B3" s="244"/>
      <c r="C3" s="507"/>
      <c r="D3" s="245"/>
      <c r="E3" s="245"/>
      <c r="F3" s="245"/>
      <c r="G3" s="245"/>
      <c r="H3" s="245"/>
      <c r="I3" s="245"/>
      <c r="J3" s="249"/>
      <c r="K3" s="249"/>
      <c r="L3" s="246"/>
    </row>
    <row r="4" spans="2:12" ht="15">
      <c r="B4" s="244"/>
      <c r="C4" s="507"/>
      <c r="D4" s="773"/>
      <c r="E4" s="773"/>
      <c r="F4" s="247"/>
      <c r="G4" s="247"/>
      <c r="H4" s="247"/>
      <c r="I4" s="247"/>
      <c r="J4" s="247"/>
      <c r="K4" s="247"/>
      <c r="L4" s="247"/>
    </row>
    <row r="5" spans="2:12" ht="15">
      <c r="B5" s="244"/>
      <c r="C5" s="779" t="s">
        <v>998</v>
      </c>
      <c r="F5" s="774"/>
      <c r="G5" s="774"/>
      <c r="H5" s="774"/>
      <c r="I5" s="774"/>
      <c r="J5" s="774"/>
      <c r="K5" s="774"/>
      <c r="L5" s="247"/>
    </row>
    <row r="6" spans="2:12" ht="27.75" customHeight="1">
      <c r="B6" s="244"/>
      <c r="C6" s="1128" t="s">
        <v>1225</v>
      </c>
      <c r="D6" s="1128"/>
      <c r="E6" s="1128"/>
      <c r="F6" s="1128"/>
      <c r="G6" s="1128"/>
      <c r="H6" s="1128"/>
      <c r="I6" s="1128"/>
      <c r="J6" s="774"/>
      <c r="K6" s="774"/>
      <c r="L6" s="247"/>
    </row>
    <row r="7" spans="2:12" ht="15">
      <c r="B7" s="244"/>
      <c r="C7" s="507"/>
      <c r="D7" s="246"/>
      <c r="E7" s="246"/>
      <c r="F7" s="247"/>
      <c r="G7" s="247"/>
      <c r="H7" s="247"/>
      <c r="I7" s="247"/>
      <c r="J7" s="247"/>
      <c r="K7" s="247"/>
      <c r="L7" s="247"/>
    </row>
    <row r="8" spans="2:12" ht="15">
      <c r="B8" s="244"/>
      <c r="C8" s="507"/>
      <c r="F8" s="775"/>
      <c r="G8" s="803" t="s">
        <v>1000</v>
      </c>
      <c r="H8" s="803" t="s">
        <v>1001</v>
      </c>
      <c r="I8" s="247"/>
      <c r="J8" s="247"/>
      <c r="K8" s="247"/>
      <c r="L8" s="247"/>
    </row>
    <row r="9" spans="2:12" ht="15">
      <c r="B9" s="244"/>
      <c r="C9" s="507"/>
      <c r="F9" s="776" t="s">
        <v>1002</v>
      </c>
      <c r="G9" s="794">
        <f>+Inputs!D334</f>
        <v>0</v>
      </c>
      <c r="H9" s="794">
        <f>+Inputs!D335</f>
        <v>0</v>
      </c>
      <c r="I9" s="247"/>
      <c r="J9" s="247"/>
      <c r="K9" s="247"/>
      <c r="L9" s="247"/>
    </row>
    <row r="10" spans="2:12" ht="15">
      <c r="B10" s="244"/>
      <c r="C10" s="507"/>
      <c r="F10" s="776" t="s">
        <v>1003</v>
      </c>
      <c r="G10" s="794">
        <f>+Inputs!D336</f>
        <v>0</v>
      </c>
      <c r="H10" s="794">
        <f>+Inputs!D337</f>
        <v>0</v>
      </c>
      <c r="I10" s="247"/>
      <c r="J10" s="247"/>
      <c r="K10" s="247"/>
      <c r="L10" s="247"/>
    </row>
    <row r="11" spans="2:12" ht="15">
      <c r="B11" s="865"/>
      <c r="C11" s="507"/>
      <c r="F11" s="776" t="s">
        <v>1006</v>
      </c>
      <c r="G11" s="794">
        <f>-G9*G10</f>
        <v>0</v>
      </c>
      <c r="H11" s="794">
        <f>-H9*H10</f>
        <v>0</v>
      </c>
      <c r="I11" s="247"/>
      <c r="J11" s="247"/>
      <c r="K11" s="247"/>
      <c r="L11" s="247"/>
    </row>
    <row r="12" spans="2:12" ht="15">
      <c r="B12" s="865"/>
      <c r="C12" s="507"/>
      <c r="F12" s="776" t="s">
        <v>1007</v>
      </c>
      <c r="G12" s="794">
        <v>0</v>
      </c>
      <c r="H12" s="794">
        <v>0</v>
      </c>
      <c r="I12" s="247"/>
      <c r="J12" s="247"/>
      <c r="K12" s="247"/>
      <c r="L12" s="247"/>
    </row>
    <row r="13" spans="2:12" ht="15.75" thickBot="1">
      <c r="B13" s="865"/>
      <c r="C13" s="507"/>
      <c r="F13" s="776" t="s">
        <v>1004</v>
      </c>
      <c r="G13" s="777">
        <f>SUM(G9:G12)</f>
        <v>0</v>
      </c>
      <c r="H13" s="777">
        <f>SUM(H9:H12)</f>
        <v>0</v>
      </c>
      <c r="I13" s="247"/>
      <c r="J13" s="247"/>
      <c r="K13" s="247"/>
      <c r="L13" s="247"/>
    </row>
    <row r="14" spans="2:12" ht="16.5" thickBot="1" thickTop="1">
      <c r="B14" s="865"/>
      <c r="C14" s="507"/>
      <c r="F14" s="776" t="s">
        <v>1005</v>
      </c>
      <c r="G14" s="778">
        <f>1/(1-G13)-1</f>
        <v>0</v>
      </c>
      <c r="H14" s="778">
        <f>1/(1-H13)-1</f>
        <v>0</v>
      </c>
      <c r="I14" s="247"/>
      <c r="J14" s="247"/>
      <c r="K14" s="247"/>
      <c r="L14" s="247"/>
    </row>
    <row r="15" spans="2:12" ht="15.75" thickTop="1">
      <c r="B15" s="865"/>
      <c r="C15" s="507"/>
      <c r="D15" s="246"/>
      <c r="E15" s="246"/>
      <c r="F15" s="247"/>
      <c r="G15" s="247"/>
      <c r="H15" s="247"/>
      <c r="I15" s="247"/>
      <c r="J15" s="247"/>
      <c r="K15" s="247"/>
      <c r="L15" s="247"/>
    </row>
    <row r="16" spans="2:12" ht="15">
      <c r="B16" s="865"/>
      <c r="C16" s="507"/>
      <c r="D16" s="246"/>
      <c r="E16" s="246"/>
      <c r="F16" s="247"/>
      <c r="G16" s="247"/>
      <c r="H16" s="247"/>
      <c r="I16" s="247"/>
      <c r="J16" s="247"/>
      <c r="K16" s="247"/>
      <c r="L16" s="247"/>
    </row>
    <row r="17" spans="2:12" ht="15">
      <c r="B17" s="865"/>
      <c r="C17" s="779" t="s">
        <v>1035</v>
      </c>
      <c r="D17" s="246"/>
      <c r="E17" s="246"/>
      <c r="F17" s="247"/>
      <c r="G17" s="247"/>
      <c r="H17" s="247"/>
      <c r="I17" s="247"/>
      <c r="J17" s="247"/>
      <c r="K17" s="247"/>
      <c r="L17" s="247"/>
    </row>
    <row r="18" spans="2:12" ht="15">
      <c r="B18" s="865"/>
      <c r="C18" s="507"/>
      <c r="D18" s="246"/>
      <c r="E18" s="246"/>
      <c r="F18" s="247" t="s">
        <v>546</v>
      </c>
      <c r="G18" s="247" t="s">
        <v>547</v>
      </c>
      <c r="H18" s="247" t="s">
        <v>548</v>
      </c>
      <c r="I18" s="247" t="s">
        <v>549</v>
      </c>
      <c r="J18" s="247" t="s">
        <v>550</v>
      </c>
      <c r="K18" s="247" t="s">
        <v>551</v>
      </c>
      <c r="L18" s="247" t="s">
        <v>552</v>
      </c>
    </row>
    <row r="19" spans="2:12" ht="60">
      <c r="B19" s="783" t="s">
        <v>249</v>
      </c>
      <c r="C19" s="783" t="s">
        <v>64</v>
      </c>
      <c r="D19" s="783" t="s">
        <v>556</v>
      </c>
      <c r="E19" s="783"/>
      <c r="F19" s="782" t="s">
        <v>1008</v>
      </c>
      <c r="G19" s="1072" t="s">
        <v>1697</v>
      </c>
      <c r="H19" s="782" t="s">
        <v>1009</v>
      </c>
      <c r="I19" s="782" t="s">
        <v>1011</v>
      </c>
      <c r="J19" s="782" t="s">
        <v>1012</v>
      </c>
      <c r="K19" s="782" t="s">
        <v>1010</v>
      </c>
      <c r="L19" s="784" t="s">
        <v>262</v>
      </c>
    </row>
    <row r="20" spans="2:12" ht="30">
      <c r="B20" s="343">
        <v>1</v>
      </c>
      <c r="C20" s="814">
        <v>190</v>
      </c>
      <c r="D20" s="774" t="s">
        <v>948</v>
      </c>
      <c r="E20" s="1022" t="s">
        <v>1598</v>
      </c>
      <c r="F20" s="780">
        <f>+Inputs!D253</f>
        <v>0</v>
      </c>
      <c r="G20" s="780" t="e">
        <f>F20/$G$13*$H$13</f>
        <v>#DIV/0!</v>
      </c>
      <c r="H20" s="780" t="e">
        <f>F20-G20</f>
        <v>#DIV/0!</v>
      </c>
      <c r="I20" s="515"/>
      <c r="J20" s="515"/>
      <c r="K20" s="780" t="e">
        <f>SUM(H20:J20)</f>
        <v>#DIV/0!</v>
      </c>
      <c r="L20" s="514"/>
    </row>
    <row r="21" spans="2:12" ht="30">
      <c r="B21" s="343">
        <f>B20+1</f>
        <v>2</v>
      </c>
      <c r="C21" s="814">
        <v>190</v>
      </c>
      <c r="D21" s="774" t="s">
        <v>656</v>
      </c>
      <c r="E21" s="1022" t="s">
        <v>1599</v>
      </c>
      <c r="F21" s="780">
        <f>+Inputs!D254</f>
        <v>0</v>
      </c>
      <c r="G21" s="780" t="e">
        <f>F21/$G$13*$H$13</f>
        <v>#DIV/0!</v>
      </c>
      <c r="H21" s="780" t="e">
        <f>F21-G21</f>
        <v>#DIV/0!</v>
      </c>
      <c r="I21" s="515"/>
      <c r="J21" s="515"/>
      <c r="K21" s="780" t="e">
        <f>SUM(H21:J21)</f>
        <v>#DIV/0!</v>
      </c>
      <c r="L21" s="514"/>
    </row>
    <row r="22" spans="2:12" ht="15">
      <c r="B22" s="343">
        <f>B21+1</f>
        <v>3</v>
      </c>
      <c r="C22" s="781"/>
      <c r="D22" s="514"/>
      <c r="E22" s="514"/>
      <c r="F22" s="515"/>
      <c r="G22" s="780" t="e">
        <f>F22/$G$13*$H$13</f>
        <v>#DIV/0!</v>
      </c>
      <c r="H22" s="780" t="e">
        <f>F22-G22</f>
        <v>#DIV/0!</v>
      </c>
      <c r="I22" s="515"/>
      <c r="J22" s="515"/>
      <c r="K22" s="780" t="e">
        <f>SUM(H22:J22)</f>
        <v>#DIV/0!</v>
      </c>
      <c r="L22" s="514"/>
    </row>
    <row r="23" spans="2:12" ht="15">
      <c r="B23" s="343">
        <f aca="true" t="shared" si="0" ref="B23:B86">B22+1</f>
        <v>4</v>
      </c>
      <c r="C23" s="781"/>
      <c r="D23" s="514"/>
      <c r="E23" s="514"/>
      <c r="F23" s="515"/>
      <c r="G23" s="780" t="e">
        <f>F23/$G$13*$H$13</f>
        <v>#DIV/0!</v>
      </c>
      <c r="H23" s="780" t="e">
        <f>F23-G23</f>
        <v>#DIV/0!</v>
      </c>
      <c r="I23" s="515"/>
      <c r="J23" s="515"/>
      <c r="K23" s="780" t="e">
        <f>SUM(H23:J23)</f>
        <v>#DIV/0!</v>
      </c>
      <c r="L23" s="514"/>
    </row>
    <row r="24" spans="2:12" ht="15">
      <c r="B24" s="343">
        <f t="shared" si="0"/>
        <v>5</v>
      </c>
      <c r="C24" s="781"/>
      <c r="D24" s="514"/>
      <c r="E24" s="514"/>
      <c r="F24" s="515"/>
      <c r="G24" s="780" t="e">
        <f>F24/$G$13*$H$13</f>
        <v>#DIV/0!</v>
      </c>
      <c r="H24" s="780" t="e">
        <f>F24-G24</f>
        <v>#DIV/0!</v>
      </c>
      <c r="I24" s="515"/>
      <c r="J24" s="515"/>
      <c r="K24" s="780" t="e">
        <f>SUM(H24:J24)</f>
        <v>#DIV/0!</v>
      </c>
      <c r="L24" s="514"/>
    </row>
    <row r="25" spans="2:12" ht="15">
      <c r="B25" s="343">
        <f t="shared" si="0"/>
        <v>6</v>
      </c>
      <c r="C25" s="242"/>
      <c r="D25" s="254"/>
      <c r="E25" s="254"/>
      <c r="F25" s="253"/>
      <c r="G25" s="253"/>
      <c r="H25" s="253"/>
      <c r="I25" s="253"/>
      <c r="J25" s="253"/>
      <c r="K25" s="253"/>
      <c r="L25" s="253"/>
    </row>
    <row r="26" spans="2:12" ht="15">
      <c r="B26" s="343">
        <f t="shared" si="0"/>
        <v>7</v>
      </c>
      <c r="C26" s="242"/>
      <c r="D26" s="255" t="s">
        <v>1044</v>
      </c>
      <c r="E26" s="255"/>
      <c r="F26" s="253">
        <f aca="true" t="shared" si="1" ref="F26:K26">SUM(F20:F24)</f>
        <v>0</v>
      </c>
      <c r="G26" s="253" t="e">
        <f t="shared" si="1"/>
        <v>#DIV/0!</v>
      </c>
      <c r="H26" s="253" t="e">
        <f t="shared" si="1"/>
        <v>#DIV/0!</v>
      </c>
      <c r="I26" s="253">
        <f t="shared" si="1"/>
        <v>0</v>
      </c>
      <c r="J26" s="253">
        <f t="shared" si="1"/>
        <v>0</v>
      </c>
      <c r="K26" s="253" t="e">
        <f t="shared" si="1"/>
        <v>#DIV/0!</v>
      </c>
      <c r="L26" s="249" t="s">
        <v>1279</v>
      </c>
    </row>
    <row r="27" spans="2:11" ht="15">
      <c r="B27" s="343">
        <f t="shared" si="0"/>
        <v>8</v>
      </c>
      <c r="C27" s="508"/>
      <c r="D27" s="256"/>
      <c r="E27" s="256"/>
      <c r="F27" s="257"/>
      <c r="G27" s="257"/>
      <c r="H27" s="257"/>
      <c r="I27" s="257"/>
      <c r="J27" s="257"/>
      <c r="K27" s="257"/>
    </row>
    <row r="28" spans="2:11" ht="15">
      <c r="B28" s="343">
        <f t="shared" si="0"/>
        <v>9</v>
      </c>
      <c r="C28" s="242"/>
      <c r="D28" s="255"/>
      <c r="E28" s="255"/>
      <c r="F28" s="253"/>
      <c r="G28" s="253"/>
      <c r="H28" s="253"/>
      <c r="I28" s="253"/>
      <c r="J28" s="253"/>
      <c r="K28" s="253"/>
    </row>
    <row r="29" spans="2:12" ht="15">
      <c r="B29" s="343">
        <f t="shared" si="0"/>
        <v>10</v>
      </c>
      <c r="C29" s="242"/>
      <c r="D29" s="255"/>
      <c r="E29" s="255"/>
      <c r="F29" s="253"/>
      <c r="G29" s="253"/>
      <c r="H29" s="253"/>
      <c r="I29" s="253"/>
      <c r="J29" s="253"/>
      <c r="K29" s="253"/>
      <c r="L29" s="253"/>
    </row>
    <row r="30" spans="2:12" ht="15">
      <c r="B30" s="343">
        <f t="shared" si="0"/>
        <v>11</v>
      </c>
      <c r="C30" s="242"/>
      <c r="D30" s="255"/>
      <c r="E30" s="255"/>
      <c r="F30" s="253"/>
      <c r="G30" s="253"/>
      <c r="H30" s="253"/>
      <c r="I30" s="253"/>
      <c r="J30" s="253"/>
      <c r="K30" s="253"/>
      <c r="L30" s="253"/>
    </row>
    <row r="31" spans="2:12" ht="30">
      <c r="B31" s="343">
        <f t="shared" si="0"/>
        <v>12</v>
      </c>
      <c r="C31" s="242">
        <v>190</v>
      </c>
      <c r="D31" s="774" t="s">
        <v>1101</v>
      </c>
      <c r="E31" s="1022" t="s">
        <v>1600</v>
      </c>
      <c r="F31" s="253">
        <f>+Inputs!D255</f>
        <v>0</v>
      </c>
      <c r="G31" s="780" t="e">
        <f aca="true" t="shared" si="2" ref="G31:G43">F31/$G$13*$H$13</f>
        <v>#DIV/0!</v>
      </c>
      <c r="H31" s="780" t="e">
        <f aca="true" t="shared" si="3" ref="H31:H43">F31-G31</f>
        <v>#DIV/0!</v>
      </c>
      <c r="I31" s="793"/>
      <c r="J31" s="793"/>
      <c r="K31" s="780" t="e">
        <f aca="true" t="shared" si="4" ref="K31:K43">SUM(H31:J31)</f>
        <v>#DIV/0!</v>
      </c>
      <c r="L31" s="793"/>
    </row>
    <row r="32" spans="2:12" ht="30">
      <c r="B32" s="343">
        <f t="shared" si="0"/>
        <v>13</v>
      </c>
      <c r="C32" s="814">
        <v>190</v>
      </c>
      <c r="D32" s="774" t="s">
        <v>946</v>
      </c>
      <c r="E32" s="1022" t="s">
        <v>1601</v>
      </c>
      <c r="F32" s="253">
        <f>+Inputs!D256</f>
        <v>0</v>
      </c>
      <c r="G32" s="780" t="e">
        <f t="shared" si="2"/>
        <v>#DIV/0!</v>
      </c>
      <c r="H32" s="780" t="e">
        <f t="shared" si="3"/>
        <v>#DIV/0!</v>
      </c>
      <c r="I32" s="515"/>
      <c r="J32" s="515"/>
      <c r="K32" s="780" t="e">
        <f t="shared" si="4"/>
        <v>#DIV/0!</v>
      </c>
      <c r="L32" s="514"/>
    </row>
    <row r="33" spans="2:12" ht="30">
      <c r="B33" s="343">
        <f t="shared" si="0"/>
        <v>14</v>
      </c>
      <c r="C33" s="814">
        <v>190</v>
      </c>
      <c r="D33" s="774" t="s">
        <v>1079</v>
      </c>
      <c r="E33" s="1022" t="s">
        <v>1602</v>
      </c>
      <c r="F33" s="253">
        <f>+Inputs!D257</f>
        <v>0</v>
      </c>
      <c r="G33" s="780" t="e">
        <f t="shared" si="2"/>
        <v>#DIV/0!</v>
      </c>
      <c r="H33" s="780" t="e">
        <f t="shared" si="3"/>
        <v>#DIV/0!</v>
      </c>
      <c r="I33" s="515"/>
      <c r="J33" s="515"/>
      <c r="K33" s="780" t="e">
        <f t="shared" si="4"/>
        <v>#DIV/0!</v>
      </c>
      <c r="L33" s="514"/>
    </row>
    <row r="34" spans="2:12" ht="30">
      <c r="B34" s="343">
        <f t="shared" si="0"/>
        <v>15</v>
      </c>
      <c r="C34" s="814">
        <v>190</v>
      </c>
      <c r="D34" s="774" t="s">
        <v>947</v>
      </c>
      <c r="E34" s="1022" t="s">
        <v>1603</v>
      </c>
      <c r="F34" s="253">
        <f>+Inputs!D258</f>
        <v>0</v>
      </c>
      <c r="G34" s="780" t="e">
        <f t="shared" si="2"/>
        <v>#DIV/0!</v>
      </c>
      <c r="H34" s="780" t="e">
        <f t="shared" si="3"/>
        <v>#DIV/0!</v>
      </c>
      <c r="I34" s="515"/>
      <c r="J34" s="515"/>
      <c r="K34" s="780" t="e">
        <f t="shared" si="4"/>
        <v>#DIV/0!</v>
      </c>
      <c r="L34" s="514"/>
    </row>
    <row r="35" spans="2:12" ht="30">
      <c r="B35" s="343">
        <f>B34+1</f>
        <v>16</v>
      </c>
      <c r="C35" s="814">
        <v>190</v>
      </c>
      <c r="D35" s="774" t="s">
        <v>1080</v>
      </c>
      <c r="E35" s="1022" t="s">
        <v>1604</v>
      </c>
      <c r="F35" s="253">
        <f>+Inputs!D259</f>
        <v>0</v>
      </c>
      <c r="G35" s="780" t="e">
        <f t="shared" si="2"/>
        <v>#DIV/0!</v>
      </c>
      <c r="H35" s="780" t="e">
        <f t="shared" si="3"/>
        <v>#DIV/0!</v>
      </c>
      <c r="I35" s="515"/>
      <c r="J35" s="515"/>
      <c r="K35" s="780" t="e">
        <f t="shared" si="4"/>
        <v>#DIV/0!</v>
      </c>
      <c r="L35" s="514"/>
    </row>
    <row r="36" spans="2:12" ht="30">
      <c r="B36" s="343">
        <f t="shared" si="0"/>
        <v>17</v>
      </c>
      <c r="C36" s="814">
        <v>190</v>
      </c>
      <c r="D36" s="774" t="s">
        <v>652</v>
      </c>
      <c r="E36" s="1022" t="s">
        <v>1605</v>
      </c>
      <c r="F36" s="253">
        <f>+Inputs!D260</f>
        <v>0</v>
      </c>
      <c r="G36" s="780" t="e">
        <f t="shared" si="2"/>
        <v>#DIV/0!</v>
      </c>
      <c r="H36" s="780" t="e">
        <f t="shared" si="3"/>
        <v>#DIV/0!</v>
      </c>
      <c r="I36" s="515"/>
      <c r="J36" s="515"/>
      <c r="K36" s="780" t="e">
        <f t="shared" si="4"/>
        <v>#DIV/0!</v>
      </c>
      <c r="L36" s="514"/>
    </row>
    <row r="37" spans="2:12" ht="30">
      <c r="B37" s="343">
        <f t="shared" si="0"/>
        <v>18</v>
      </c>
      <c r="C37" s="814">
        <v>190</v>
      </c>
      <c r="D37" s="774" t="s">
        <v>1081</v>
      </c>
      <c r="E37" s="1022" t="s">
        <v>1606</v>
      </c>
      <c r="F37" s="253">
        <f>+Inputs!D261</f>
        <v>0</v>
      </c>
      <c r="G37" s="780" t="e">
        <f t="shared" si="2"/>
        <v>#DIV/0!</v>
      </c>
      <c r="H37" s="780" t="e">
        <f t="shared" si="3"/>
        <v>#DIV/0!</v>
      </c>
      <c r="I37" s="515"/>
      <c r="J37" s="515"/>
      <c r="K37" s="780" t="e">
        <f t="shared" si="4"/>
        <v>#DIV/0!</v>
      </c>
      <c r="L37" s="514"/>
    </row>
    <row r="38" spans="2:12" ht="30">
      <c r="B38" s="343">
        <f t="shared" si="0"/>
        <v>19</v>
      </c>
      <c r="C38" s="814">
        <v>190</v>
      </c>
      <c r="D38" s="774" t="s">
        <v>1082</v>
      </c>
      <c r="E38" s="1022" t="s">
        <v>1607</v>
      </c>
      <c r="F38" s="253">
        <f>+Inputs!D262</f>
        <v>0</v>
      </c>
      <c r="G38" s="780" t="e">
        <f t="shared" si="2"/>
        <v>#DIV/0!</v>
      </c>
      <c r="H38" s="780" t="e">
        <f t="shared" si="3"/>
        <v>#DIV/0!</v>
      </c>
      <c r="I38" s="515"/>
      <c r="J38" s="515"/>
      <c r="K38" s="780" t="e">
        <f t="shared" si="4"/>
        <v>#DIV/0!</v>
      </c>
      <c r="L38" s="514"/>
    </row>
    <row r="39" spans="2:12" ht="30">
      <c r="B39" s="343">
        <f t="shared" si="0"/>
        <v>20</v>
      </c>
      <c r="C39" s="814">
        <v>190</v>
      </c>
      <c r="D39" s="774" t="s">
        <v>948</v>
      </c>
      <c r="E39" s="1022" t="s">
        <v>1608</v>
      </c>
      <c r="F39" s="253">
        <f>+Inputs!D263</f>
        <v>0</v>
      </c>
      <c r="G39" s="780" t="e">
        <f t="shared" si="2"/>
        <v>#DIV/0!</v>
      </c>
      <c r="H39" s="780" t="e">
        <f>F39-G39</f>
        <v>#DIV/0!</v>
      </c>
      <c r="I39" s="515"/>
      <c r="J39" s="515"/>
      <c r="K39" s="780" t="e">
        <f>SUM(H39:J39)</f>
        <v>#DIV/0!</v>
      </c>
      <c r="L39" s="765"/>
    </row>
    <row r="40" spans="2:12" ht="30">
      <c r="B40" s="343">
        <f t="shared" si="0"/>
        <v>21</v>
      </c>
      <c r="C40" s="814">
        <v>190</v>
      </c>
      <c r="D40" s="774" t="s">
        <v>656</v>
      </c>
      <c r="E40" s="1022" t="s">
        <v>1609</v>
      </c>
      <c r="F40" s="253">
        <f>+Inputs!D264</f>
        <v>0</v>
      </c>
      <c r="G40" s="780" t="e">
        <f t="shared" si="2"/>
        <v>#DIV/0!</v>
      </c>
      <c r="H40" s="780" t="e">
        <f t="shared" si="3"/>
        <v>#DIV/0!</v>
      </c>
      <c r="I40" s="515"/>
      <c r="J40" s="515"/>
      <c r="K40" s="780" t="e">
        <f t="shared" si="4"/>
        <v>#DIV/0!</v>
      </c>
      <c r="L40" s="514"/>
    </row>
    <row r="41" spans="2:12" ht="15">
      <c r="B41" s="343">
        <f t="shared" si="0"/>
        <v>22</v>
      </c>
      <c r="C41" s="781"/>
      <c r="D41" s="800"/>
      <c r="E41" s="800"/>
      <c r="F41" s="800"/>
      <c r="G41" s="780" t="e">
        <f t="shared" si="2"/>
        <v>#DIV/0!</v>
      </c>
      <c r="H41" s="780" t="e">
        <f t="shared" si="3"/>
        <v>#DIV/0!</v>
      </c>
      <c r="I41" s="800"/>
      <c r="J41" s="800"/>
      <c r="K41" s="780" t="e">
        <f t="shared" si="4"/>
        <v>#DIV/0!</v>
      </c>
      <c r="L41" s="800"/>
    </row>
    <row r="42" spans="2:12" ht="15">
      <c r="B42" s="343">
        <f t="shared" si="0"/>
        <v>23</v>
      </c>
      <c r="C42" s="513"/>
      <c r="D42" s="514"/>
      <c r="E42" s="514"/>
      <c r="F42" s="515"/>
      <c r="G42" s="780" t="e">
        <f t="shared" si="2"/>
        <v>#DIV/0!</v>
      </c>
      <c r="H42" s="780" t="e">
        <f t="shared" si="3"/>
        <v>#DIV/0!</v>
      </c>
      <c r="I42" s="515"/>
      <c r="J42" s="515"/>
      <c r="K42" s="780" t="e">
        <f t="shared" si="4"/>
        <v>#DIV/0!</v>
      </c>
      <c r="L42" s="514"/>
    </row>
    <row r="43" spans="2:12" ht="15">
      <c r="B43" s="343">
        <f t="shared" si="0"/>
        <v>24</v>
      </c>
      <c r="C43" s="513"/>
      <c r="D43" s="514"/>
      <c r="E43" s="514"/>
      <c r="F43" s="515"/>
      <c r="G43" s="780" t="e">
        <f t="shared" si="2"/>
        <v>#DIV/0!</v>
      </c>
      <c r="H43" s="780" t="e">
        <f t="shared" si="3"/>
        <v>#DIV/0!</v>
      </c>
      <c r="I43" s="515"/>
      <c r="J43" s="515"/>
      <c r="K43" s="780" t="e">
        <f t="shared" si="4"/>
        <v>#DIV/0!</v>
      </c>
      <c r="L43" s="514"/>
    </row>
    <row r="44" spans="2:12" ht="15">
      <c r="B44" s="343">
        <f t="shared" si="0"/>
        <v>25</v>
      </c>
      <c r="C44" s="242"/>
      <c r="D44" s="254"/>
      <c r="E44" s="254"/>
      <c r="F44" s="253"/>
      <c r="G44" s="253"/>
      <c r="H44" s="253"/>
      <c r="I44" s="253"/>
      <c r="J44" s="253"/>
      <c r="K44" s="253"/>
      <c r="L44" s="253"/>
    </row>
    <row r="45" spans="2:12" ht="15">
      <c r="B45" s="343">
        <f t="shared" si="0"/>
        <v>26</v>
      </c>
      <c r="C45" s="242"/>
      <c r="D45" s="255" t="s">
        <v>1045</v>
      </c>
      <c r="E45" s="255"/>
      <c r="F45" s="253">
        <f aca="true" t="shared" si="5" ref="F45:K45">SUM(F31:F43)</f>
        <v>0</v>
      </c>
      <c r="G45" s="253" t="e">
        <f t="shared" si="5"/>
        <v>#DIV/0!</v>
      </c>
      <c r="H45" s="253" t="e">
        <f t="shared" si="5"/>
        <v>#DIV/0!</v>
      </c>
      <c r="I45" s="253">
        <f t="shared" si="5"/>
        <v>0</v>
      </c>
      <c r="J45" s="253">
        <f t="shared" si="5"/>
        <v>0</v>
      </c>
      <c r="K45" s="253" t="e">
        <f t="shared" si="5"/>
        <v>#DIV/0!</v>
      </c>
      <c r="L45" s="249" t="s">
        <v>1279</v>
      </c>
    </row>
    <row r="46" spans="2:12" ht="15">
      <c r="B46" s="343">
        <f t="shared" si="0"/>
        <v>27</v>
      </c>
      <c r="C46" s="242"/>
      <c r="D46" s="256"/>
      <c r="E46" s="256"/>
      <c r="G46" s="253"/>
      <c r="H46" s="253"/>
      <c r="L46" s="258"/>
    </row>
    <row r="47" spans="2:12" ht="15">
      <c r="B47" s="343">
        <f t="shared" si="0"/>
        <v>28</v>
      </c>
      <c r="C47" s="508"/>
      <c r="D47" s="255"/>
      <c r="E47" s="255"/>
      <c r="F47" s="257"/>
      <c r="G47" s="257"/>
      <c r="H47" s="257"/>
      <c r="L47" s="785"/>
    </row>
    <row r="48" spans="2:12" ht="15">
      <c r="B48" s="343">
        <f t="shared" si="0"/>
        <v>29</v>
      </c>
      <c r="C48" s="242"/>
      <c r="D48" s="255"/>
      <c r="E48" s="255"/>
      <c r="F48" s="253"/>
      <c r="G48" s="253"/>
      <c r="H48" s="253"/>
      <c r="I48" s="253"/>
      <c r="J48" s="253"/>
      <c r="K48" s="253"/>
      <c r="L48" s="249"/>
    </row>
    <row r="49" spans="2:12" ht="15">
      <c r="B49" s="343">
        <f t="shared" si="0"/>
        <v>30</v>
      </c>
      <c r="C49" s="242"/>
      <c r="D49" s="255" t="s">
        <v>1123</v>
      </c>
      <c r="E49" s="255"/>
      <c r="F49" s="1"/>
      <c r="G49" s="325"/>
      <c r="H49" s="325" t="e">
        <f>+H45+H26</f>
        <v>#DIV/0!</v>
      </c>
      <c r="I49" s="325">
        <f>+I45+I26</f>
        <v>0</v>
      </c>
      <c r="J49" s="325">
        <f>+J45+J26</f>
        <v>0</v>
      </c>
      <c r="K49" s="325" t="e">
        <f>+K45+K26</f>
        <v>#DIV/0!</v>
      </c>
      <c r="L49" s="258"/>
    </row>
    <row r="50" spans="2:12" ht="15.75" thickBot="1">
      <c r="B50" s="343">
        <f t="shared" si="0"/>
        <v>31</v>
      </c>
      <c r="C50" s="242"/>
      <c r="F50" s="1"/>
      <c r="G50" s="325"/>
      <c r="H50" s="325"/>
      <c r="I50" s="325"/>
      <c r="J50" s="325"/>
      <c r="K50" s="325"/>
      <c r="L50" s="258"/>
    </row>
    <row r="51" spans="2:12" ht="15.75" thickBot="1">
      <c r="B51" s="343">
        <f t="shared" si="0"/>
        <v>32</v>
      </c>
      <c r="C51" s="242"/>
      <c r="D51" s="255" t="s">
        <v>1280</v>
      </c>
      <c r="E51" s="255"/>
      <c r="F51" s="1"/>
      <c r="G51" s="325"/>
      <c r="H51" s="325"/>
      <c r="I51" s="325"/>
      <c r="J51" s="325"/>
      <c r="K51" s="815">
        <f>+Inputs!D271</f>
        <v>0</v>
      </c>
      <c r="L51" s="258"/>
    </row>
    <row r="52" spans="2:12" ht="15">
      <c r="B52" s="343">
        <f t="shared" si="0"/>
        <v>33</v>
      </c>
      <c r="C52" s="242"/>
      <c r="D52" s="255"/>
      <c r="E52" s="255"/>
      <c r="F52" s="253"/>
      <c r="G52" s="253"/>
      <c r="H52" s="253"/>
      <c r="I52" s="253"/>
      <c r="J52" s="253"/>
      <c r="K52" s="253"/>
      <c r="L52" s="258"/>
    </row>
    <row r="53" spans="2:12" ht="15">
      <c r="B53" s="343">
        <f t="shared" si="0"/>
        <v>34</v>
      </c>
      <c r="C53" s="242"/>
      <c r="D53" s="255"/>
      <c r="E53" s="255"/>
      <c r="F53" s="249"/>
      <c r="G53" s="249"/>
      <c r="H53" s="249"/>
      <c r="I53" s="249"/>
      <c r="J53" s="249"/>
      <c r="K53" s="249"/>
      <c r="L53" s="259"/>
    </row>
    <row r="54" spans="2:12" ht="13.5" customHeight="1">
      <c r="B54" s="343">
        <f t="shared" si="0"/>
        <v>35</v>
      </c>
      <c r="C54" s="814">
        <v>282</v>
      </c>
      <c r="D54" s="774" t="s">
        <v>949</v>
      </c>
      <c r="E54" s="1022" t="s">
        <v>1610</v>
      </c>
      <c r="F54" s="780">
        <f>+Inputs!D265</f>
        <v>0</v>
      </c>
      <c r="G54" s="780" t="e">
        <f>F54/$G$13*$H$13</f>
        <v>#DIV/0!</v>
      </c>
      <c r="H54" s="780" t="e">
        <f>F54-G54</f>
        <v>#DIV/0!</v>
      </c>
      <c r="I54" s="515"/>
      <c r="J54" s="515"/>
      <c r="K54" s="780" t="e">
        <f>SUM(H54:J54)</f>
        <v>#DIV/0!</v>
      </c>
      <c r="L54" s="514"/>
    </row>
    <row r="55" spans="2:12" ht="13.5" customHeight="1">
      <c r="B55" s="343">
        <f t="shared" si="0"/>
        <v>36</v>
      </c>
      <c r="C55" s="814">
        <v>282</v>
      </c>
      <c r="D55" s="774" t="s">
        <v>1116</v>
      </c>
      <c r="E55" s="1022" t="s">
        <v>1611</v>
      </c>
      <c r="F55" s="780">
        <f>+Inputs!D266</f>
        <v>0</v>
      </c>
      <c r="G55" s="780" t="e">
        <f>F55/$G$13*$H$13</f>
        <v>#DIV/0!</v>
      </c>
      <c r="H55" s="780" t="e">
        <f>F55-G55</f>
        <v>#DIV/0!</v>
      </c>
      <c r="I55" s="515"/>
      <c r="J55" s="515"/>
      <c r="K55" s="780" t="e">
        <f>SUM(H55:J55)</f>
        <v>#DIV/0!</v>
      </c>
      <c r="L55" s="514"/>
    </row>
    <row r="56" spans="2:12" ht="15">
      <c r="B56" s="343">
        <f t="shared" si="0"/>
        <v>37</v>
      </c>
      <c r="C56" s="781"/>
      <c r="D56" s="514"/>
      <c r="E56" s="514"/>
      <c r="F56" s="515"/>
      <c r="G56" s="780" t="e">
        <f>F56/$G$13*$H$13</f>
        <v>#DIV/0!</v>
      </c>
      <c r="H56" s="780" t="e">
        <f>F56-G56</f>
        <v>#DIV/0!</v>
      </c>
      <c r="I56" s="515"/>
      <c r="J56" s="515"/>
      <c r="K56" s="780" t="e">
        <f>SUM(H56:J56)</f>
        <v>#DIV/0!</v>
      </c>
      <c r="L56" s="515"/>
    </row>
    <row r="57" spans="2:12" ht="15">
      <c r="B57" s="343">
        <f t="shared" si="0"/>
        <v>38</v>
      </c>
      <c r="C57" s="513"/>
      <c r="D57" s="514"/>
      <c r="E57" s="514"/>
      <c r="F57" s="515"/>
      <c r="G57" s="780" t="e">
        <f>F57/$G$13*$H$13</f>
        <v>#DIV/0!</v>
      </c>
      <c r="H57" s="780" t="e">
        <f>F57-G57</f>
        <v>#DIV/0!</v>
      </c>
      <c r="I57" s="515"/>
      <c r="J57" s="515"/>
      <c r="K57" s="780" t="e">
        <f>SUM(H57:J57)</f>
        <v>#DIV/0!</v>
      </c>
      <c r="L57" s="515"/>
    </row>
    <row r="58" spans="2:12" ht="15">
      <c r="B58" s="343">
        <f t="shared" si="0"/>
        <v>39</v>
      </c>
      <c r="C58" s="513"/>
      <c r="D58" s="514"/>
      <c r="E58" s="514"/>
      <c r="F58" s="515"/>
      <c r="G58" s="780" t="e">
        <f>F58/$G$13*$H$13</f>
        <v>#DIV/0!</v>
      </c>
      <c r="H58" s="780" t="e">
        <f>F58-G58</f>
        <v>#DIV/0!</v>
      </c>
      <c r="I58" s="515"/>
      <c r="J58" s="515"/>
      <c r="K58" s="780" t="e">
        <f>SUM(H58:J58)</f>
        <v>#DIV/0!</v>
      </c>
      <c r="L58" s="515"/>
    </row>
    <row r="59" spans="2:12" ht="15">
      <c r="B59" s="343">
        <f t="shared" si="0"/>
        <v>40</v>
      </c>
      <c r="C59" s="506"/>
      <c r="D59" s="249"/>
      <c r="E59" s="249"/>
      <c r="F59" s="253"/>
      <c r="G59" s="253"/>
      <c r="H59" s="253"/>
      <c r="I59" s="253"/>
      <c r="J59" s="253"/>
      <c r="K59" s="253"/>
      <c r="L59" s="253"/>
    </row>
    <row r="60" spans="2:12" ht="15">
      <c r="B60" s="343">
        <f t="shared" si="0"/>
        <v>41</v>
      </c>
      <c r="C60" s="506"/>
      <c r="D60" s="255" t="s">
        <v>1046</v>
      </c>
      <c r="E60" s="255"/>
      <c r="F60" s="253">
        <f aca="true" t="shared" si="6" ref="F60:K60">SUM(F54:F58)</f>
        <v>0</v>
      </c>
      <c r="G60" s="253" t="e">
        <f t="shared" si="6"/>
        <v>#DIV/0!</v>
      </c>
      <c r="H60" s="253" t="e">
        <f t="shared" si="6"/>
        <v>#DIV/0!</v>
      </c>
      <c r="I60" s="253">
        <f t="shared" si="6"/>
        <v>0</v>
      </c>
      <c r="J60" s="253">
        <f t="shared" si="6"/>
        <v>0</v>
      </c>
      <c r="K60" s="253" t="e">
        <f t="shared" si="6"/>
        <v>#DIV/0!</v>
      </c>
      <c r="L60" s="249" t="s">
        <v>1279</v>
      </c>
    </row>
    <row r="61" spans="2:12" ht="15">
      <c r="B61" s="343">
        <f t="shared" si="0"/>
        <v>42</v>
      </c>
      <c r="C61" s="506"/>
      <c r="D61" s="256"/>
      <c r="E61" s="256"/>
      <c r="F61" s="257"/>
      <c r="G61" s="257"/>
      <c r="H61" s="257"/>
      <c r="I61" s="257"/>
      <c r="J61" s="257"/>
      <c r="K61" s="257"/>
      <c r="L61" s="785"/>
    </row>
    <row r="62" spans="2:12" ht="15">
      <c r="B62" s="343">
        <f t="shared" si="0"/>
        <v>43</v>
      </c>
      <c r="C62" s="509"/>
      <c r="D62" s="255"/>
      <c r="E62" s="255"/>
      <c r="F62" s="253"/>
      <c r="G62" s="253"/>
      <c r="H62" s="253"/>
      <c r="I62" s="253"/>
      <c r="J62" s="253"/>
      <c r="K62" s="253"/>
      <c r="L62" s="761"/>
    </row>
    <row r="63" spans="2:12" ht="15">
      <c r="B63" s="343">
        <f t="shared" si="0"/>
        <v>44</v>
      </c>
      <c r="C63" s="509"/>
      <c r="D63" s="255"/>
      <c r="E63" s="255"/>
      <c r="F63" s="253"/>
      <c r="G63" s="253"/>
      <c r="H63" s="253"/>
      <c r="I63" s="253"/>
      <c r="J63" s="253"/>
      <c r="K63" s="253"/>
      <c r="L63" s="565"/>
    </row>
    <row r="64" spans="2:12" ht="15">
      <c r="B64" s="343">
        <f t="shared" si="0"/>
        <v>45</v>
      </c>
      <c r="C64" s="509"/>
      <c r="D64" s="255"/>
      <c r="E64" s="255"/>
      <c r="F64" s="253"/>
      <c r="G64" s="253"/>
      <c r="H64" s="253"/>
      <c r="I64" s="253"/>
      <c r="J64" s="253"/>
      <c r="K64" s="253"/>
      <c r="L64" s="253"/>
    </row>
    <row r="65" spans="2:12" ht="15">
      <c r="B65" s="343">
        <f t="shared" si="0"/>
        <v>46</v>
      </c>
      <c r="C65" s="510"/>
      <c r="D65" s="255"/>
      <c r="E65" s="255"/>
      <c r="F65" s="253"/>
      <c r="G65" s="253"/>
      <c r="H65" s="253"/>
      <c r="I65" s="253"/>
      <c r="J65" s="253"/>
      <c r="K65" s="253"/>
      <c r="L65" s="253"/>
    </row>
    <row r="66" spans="2:12" ht="30">
      <c r="B66" s="343">
        <f t="shared" si="0"/>
        <v>47</v>
      </c>
      <c r="C66" s="814">
        <v>282</v>
      </c>
      <c r="D66" s="774" t="s">
        <v>1148</v>
      </c>
      <c r="E66" s="1022" t="s">
        <v>1612</v>
      </c>
      <c r="F66" s="780">
        <f>+Inputs!D267</f>
        <v>0</v>
      </c>
      <c r="G66" s="780" t="e">
        <f aca="true" t="shared" si="7" ref="G66:G73">F66/$G$13*$H$13</f>
        <v>#DIV/0!</v>
      </c>
      <c r="H66" s="780" t="e">
        <f aca="true" t="shared" si="8" ref="H66:H73">F66-G66</f>
        <v>#DIV/0!</v>
      </c>
      <c r="I66" s="515"/>
      <c r="J66" s="515"/>
      <c r="K66" s="780" t="e">
        <f aca="true" t="shared" si="9" ref="K66:K72">SUM(H66:J66)</f>
        <v>#DIV/0!</v>
      </c>
      <c r="L66" s="514"/>
    </row>
    <row r="67" spans="2:12" ht="30">
      <c r="B67" s="343">
        <f t="shared" si="0"/>
        <v>48</v>
      </c>
      <c r="C67" s="814">
        <v>282</v>
      </c>
      <c r="D67" s="774" t="s">
        <v>1149</v>
      </c>
      <c r="E67" s="1022" t="s">
        <v>1613</v>
      </c>
      <c r="F67" s="780">
        <f>+Inputs!D268</f>
        <v>0</v>
      </c>
      <c r="G67" s="780" t="e">
        <f t="shared" si="7"/>
        <v>#DIV/0!</v>
      </c>
      <c r="H67" s="780" t="e">
        <f>F67-G67</f>
        <v>#DIV/0!</v>
      </c>
      <c r="I67" s="515"/>
      <c r="J67" s="515"/>
      <c r="K67" s="780" t="e">
        <f t="shared" si="9"/>
        <v>#DIV/0!</v>
      </c>
      <c r="L67" s="514"/>
    </row>
    <row r="68" spans="2:12" ht="30">
      <c r="B68" s="343">
        <f t="shared" si="0"/>
        <v>49</v>
      </c>
      <c r="C68" s="814">
        <v>283</v>
      </c>
      <c r="D68" s="774" t="s">
        <v>1141</v>
      </c>
      <c r="E68" s="1022" t="s">
        <v>1614</v>
      </c>
      <c r="F68" s="780">
        <f>+Inputs!D269</f>
        <v>0</v>
      </c>
      <c r="G68" s="780" t="e">
        <f t="shared" si="7"/>
        <v>#DIV/0!</v>
      </c>
      <c r="H68" s="780" t="e">
        <f t="shared" si="8"/>
        <v>#DIV/0!</v>
      </c>
      <c r="I68" s="515"/>
      <c r="J68" s="515"/>
      <c r="K68" s="780" t="e">
        <f t="shared" si="9"/>
        <v>#DIV/0!</v>
      </c>
      <c r="L68" s="514"/>
    </row>
    <row r="69" spans="2:12" ht="30">
      <c r="B69" s="343">
        <f t="shared" si="0"/>
        <v>50</v>
      </c>
      <c r="C69" s="814">
        <v>283</v>
      </c>
      <c r="D69" s="774" t="s">
        <v>1142</v>
      </c>
      <c r="E69" s="1022" t="s">
        <v>1615</v>
      </c>
      <c r="F69" s="780">
        <f>+Inputs!D270</f>
        <v>0</v>
      </c>
      <c r="G69" s="780" t="e">
        <f t="shared" si="7"/>
        <v>#DIV/0!</v>
      </c>
      <c r="H69" s="780" t="e">
        <f t="shared" si="8"/>
        <v>#DIV/0!</v>
      </c>
      <c r="I69" s="515"/>
      <c r="J69" s="515"/>
      <c r="K69" s="780" t="e">
        <f t="shared" si="9"/>
        <v>#DIV/0!</v>
      </c>
      <c r="L69" s="514"/>
    </row>
    <row r="70" spans="2:12" ht="15">
      <c r="B70" s="343">
        <f t="shared" si="0"/>
        <v>51</v>
      </c>
      <c r="C70" s="513"/>
      <c r="D70" s="514"/>
      <c r="E70" s="514"/>
      <c r="F70" s="515"/>
      <c r="G70" s="780" t="e">
        <f t="shared" si="7"/>
        <v>#DIV/0!</v>
      </c>
      <c r="H70" s="780" t="e">
        <f t="shared" si="8"/>
        <v>#DIV/0!</v>
      </c>
      <c r="I70" s="515"/>
      <c r="J70" s="515"/>
      <c r="K70" s="780" t="e">
        <f t="shared" si="9"/>
        <v>#DIV/0!</v>
      </c>
      <c r="L70" s="514"/>
    </row>
    <row r="71" spans="2:12" ht="15">
      <c r="B71" s="343">
        <f t="shared" si="0"/>
        <v>52</v>
      </c>
      <c r="C71" s="513"/>
      <c r="D71" s="514"/>
      <c r="E71" s="514"/>
      <c r="F71" s="515"/>
      <c r="G71" s="780" t="e">
        <f t="shared" si="7"/>
        <v>#DIV/0!</v>
      </c>
      <c r="H71" s="780" t="e">
        <f t="shared" si="8"/>
        <v>#DIV/0!</v>
      </c>
      <c r="I71" s="515"/>
      <c r="J71" s="515"/>
      <c r="K71" s="780" t="e">
        <f t="shared" si="9"/>
        <v>#DIV/0!</v>
      </c>
      <c r="L71" s="515"/>
    </row>
    <row r="72" spans="2:12" ht="15">
      <c r="B72" s="343">
        <f t="shared" si="0"/>
        <v>53</v>
      </c>
      <c r="C72" s="513"/>
      <c r="D72" s="514"/>
      <c r="E72" s="514"/>
      <c r="F72" s="515"/>
      <c r="G72" s="780" t="e">
        <f t="shared" si="7"/>
        <v>#DIV/0!</v>
      </c>
      <c r="H72" s="780" t="e">
        <f t="shared" si="8"/>
        <v>#DIV/0!</v>
      </c>
      <c r="I72" s="515"/>
      <c r="J72" s="515"/>
      <c r="K72" s="780" t="e">
        <f t="shared" si="9"/>
        <v>#DIV/0!</v>
      </c>
      <c r="L72" s="515"/>
    </row>
    <row r="73" spans="2:12" ht="15">
      <c r="B73" s="343">
        <f t="shared" si="0"/>
        <v>54</v>
      </c>
      <c r="C73" s="252"/>
      <c r="D73" s="249"/>
      <c r="E73" s="249"/>
      <c r="F73" s="253"/>
      <c r="G73" s="780" t="e">
        <f t="shared" si="7"/>
        <v>#DIV/0!</v>
      </c>
      <c r="H73" s="780" t="e">
        <f t="shared" si="8"/>
        <v>#DIV/0!</v>
      </c>
      <c r="I73" s="253"/>
      <c r="J73" s="253"/>
      <c r="K73" s="253"/>
      <c r="L73" s="253"/>
    </row>
    <row r="74" spans="2:12" ht="15">
      <c r="B74" s="343">
        <f t="shared" si="0"/>
        <v>55</v>
      </c>
      <c r="C74" s="252"/>
      <c r="D74" s="255" t="s">
        <v>1047</v>
      </c>
      <c r="E74" s="255"/>
      <c r="F74" s="253">
        <f aca="true" t="shared" si="10" ref="F74:K74">SUM(F66:F72)</f>
        <v>0</v>
      </c>
      <c r="G74" s="253" t="e">
        <f t="shared" si="10"/>
        <v>#DIV/0!</v>
      </c>
      <c r="H74" s="253" t="e">
        <f t="shared" si="10"/>
        <v>#DIV/0!</v>
      </c>
      <c r="I74" s="253">
        <f t="shared" si="10"/>
        <v>0</v>
      </c>
      <c r="J74" s="253">
        <f t="shared" si="10"/>
        <v>0</v>
      </c>
      <c r="K74" s="253" t="e">
        <f t="shared" si="10"/>
        <v>#DIV/0!</v>
      </c>
      <c r="L74" s="249" t="s">
        <v>1279</v>
      </c>
    </row>
    <row r="75" spans="2:12" ht="15">
      <c r="B75" s="343">
        <f t="shared" si="0"/>
        <v>56</v>
      </c>
      <c r="C75" s="252"/>
      <c r="D75" s="256"/>
      <c r="E75" s="256"/>
      <c r="F75" s="253"/>
      <c r="G75" s="253"/>
      <c r="H75" s="253"/>
      <c r="I75" s="253"/>
      <c r="J75" s="253"/>
      <c r="K75" s="253"/>
      <c r="L75" s="253"/>
    </row>
    <row r="76" spans="2:12" ht="15">
      <c r="B76" s="343">
        <f t="shared" si="0"/>
        <v>57</v>
      </c>
      <c r="C76" s="252"/>
      <c r="D76" s="255"/>
      <c r="E76" s="255"/>
      <c r="G76" s="325"/>
      <c r="H76" s="325"/>
      <c r="I76" s="325"/>
      <c r="J76" s="325"/>
      <c r="K76" s="325"/>
      <c r="L76" s="249"/>
    </row>
    <row r="77" spans="2:12" ht="15">
      <c r="B77" s="343">
        <f t="shared" si="0"/>
        <v>58</v>
      </c>
      <c r="C77" s="252"/>
      <c r="D77" s="255"/>
      <c r="E77" s="255"/>
      <c r="F77" s="257"/>
      <c r="G77" s="257"/>
      <c r="H77" s="257"/>
      <c r="I77" s="257"/>
      <c r="J77" s="257"/>
      <c r="K77" s="257"/>
      <c r="L77" s="785"/>
    </row>
    <row r="78" spans="2:12" ht="15">
      <c r="B78" s="343">
        <f t="shared" si="0"/>
        <v>59</v>
      </c>
      <c r="C78" s="242"/>
      <c r="D78" s="255" t="s">
        <v>1185</v>
      </c>
      <c r="E78" s="255"/>
      <c r="F78" s="253"/>
      <c r="G78" s="253"/>
      <c r="H78" s="253" t="e">
        <f>H60+H74</f>
        <v>#DIV/0!</v>
      </c>
      <c r="I78" s="253">
        <f>I60+I74</f>
        <v>0</v>
      </c>
      <c r="J78" s="253">
        <f>J60+J74</f>
        <v>0</v>
      </c>
      <c r="K78" s="253" t="e">
        <f>K60+K74</f>
        <v>#DIV/0!</v>
      </c>
      <c r="L78" s="761"/>
    </row>
    <row r="79" spans="2:12" ht="15.75" thickBot="1">
      <c r="B79" s="343">
        <f t="shared" si="0"/>
        <v>60</v>
      </c>
      <c r="C79" s="242"/>
      <c r="G79" s="253"/>
      <c r="H79" s="253"/>
      <c r="I79" s="253"/>
      <c r="J79" s="253"/>
      <c r="K79" s="253"/>
      <c r="L79" s="258"/>
    </row>
    <row r="80" spans="2:11" ht="15.75" thickBot="1">
      <c r="B80" s="343">
        <f t="shared" si="0"/>
        <v>61</v>
      </c>
      <c r="C80" s="82"/>
      <c r="D80" s="1068" t="s">
        <v>1689</v>
      </c>
      <c r="E80" s="1068"/>
      <c r="F80" s="800"/>
      <c r="G80" s="253"/>
      <c r="H80" s="253"/>
      <c r="I80" s="253"/>
      <c r="J80" s="253"/>
      <c r="K80" s="663">
        <f>+Inputs!D272</f>
        <v>0</v>
      </c>
    </row>
    <row r="81" spans="2:12" ht="15">
      <c r="B81" s="343">
        <f t="shared" si="0"/>
        <v>62</v>
      </c>
      <c r="D81" s="255"/>
      <c r="E81" s="255"/>
      <c r="F81" s="253"/>
      <c r="G81" s="253"/>
      <c r="H81" s="253"/>
      <c r="I81" s="253"/>
      <c r="J81" s="253"/>
      <c r="K81" s="253"/>
      <c r="L81" s="258"/>
    </row>
    <row r="82" spans="2:12" ht="18">
      <c r="B82" s="343">
        <f t="shared" si="0"/>
        <v>63</v>
      </c>
      <c r="C82" s="511"/>
      <c r="D82" s="353"/>
      <c r="E82" s="353"/>
      <c r="F82" s="354"/>
      <c r="G82" s="354"/>
      <c r="H82" s="354"/>
      <c r="I82" s="354"/>
      <c r="J82" s="354"/>
      <c r="K82" s="354"/>
      <c r="L82" s="354"/>
    </row>
    <row r="83" spans="2:12" ht="15">
      <c r="B83" s="343">
        <f t="shared" si="0"/>
        <v>64</v>
      </c>
      <c r="C83" s="249"/>
      <c r="D83" s="249"/>
      <c r="E83" s="249"/>
      <c r="F83" s="249"/>
      <c r="G83" s="249"/>
      <c r="H83" s="249"/>
      <c r="I83" s="249"/>
      <c r="J83" s="249"/>
      <c r="K83" s="249"/>
      <c r="L83" s="249"/>
    </row>
    <row r="84" spans="2:9" ht="15">
      <c r="B84" s="343">
        <f t="shared" si="0"/>
        <v>65</v>
      </c>
      <c r="C84" s="1124" t="s">
        <v>1145</v>
      </c>
      <c r="D84" s="1124"/>
      <c r="E84" s="1124"/>
      <c r="F84" s="1124"/>
      <c r="G84" s="1124"/>
      <c r="H84" s="1124"/>
      <c r="I84" s="1124"/>
    </row>
    <row r="85" ht="15">
      <c r="B85" s="343">
        <f t="shared" si="0"/>
        <v>66</v>
      </c>
    </row>
    <row r="86" spans="2:9" ht="15">
      <c r="B86" s="343">
        <f t="shared" si="0"/>
        <v>67</v>
      </c>
      <c r="C86" s="1124" t="s">
        <v>1146</v>
      </c>
      <c r="D86" s="1124"/>
      <c r="E86" s="1124"/>
      <c r="F86" s="1124"/>
      <c r="G86" s="1124"/>
      <c r="H86" s="1124"/>
      <c r="I86" s="1124"/>
    </row>
    <row r="87" ht="15">
      <c r="B87" s="343">
        <f>B86+1</f>
        <v>68</v>
      </c>
    </row>
    <row r="88" spans="2:9" ht="15">
      <c r="B88" s="343">
        <f>B87+1</f>
        <v>69</v>
      </c>
      <c r="C88" s="1124" t="s">
        <v>1434</v>
      </c>
      <c r="D88" s="1124"/>
      <c r="E88" s="1124"/>
      <c r="F88" s="1124"/>
      <c r="G88" s="1124"/>
      <c r="H88" s="1124"/>
      <c r="I88" s="1124"/>
    </row>
    <row r="89" ht="15">
      <c r="B89" s="343">
        <f>B88+1</f>
        <v>70</v>
      </c>
    </row>
    <row r="90" spans="2:9" ht="15">
      <c r="B90" s="343">
        <f>B89+1</f>
        <v>71</v>
      </c>
      <c r="C90" s="1124" t="s">
        <v>1433</v>
      </c>
      <c r="D90" s="1124"/>
      <c r="E90" s="1124"/>
      <c r="F90" s="1124"/>
      <c r="G90" s="1124"/>
      <c r="H90" s="1124"/>
      <c r="I90" s="1124"/>
    </row>
    <row r="91" spans="2:9" s="1" customFormat="1" ht="15">
      <c r="B91" s="343"/>
      <c r="C91" s="811"/>
      <c r="D91" s="811"/>
      <c r="E91" s="811"/>
      <c r="F91" s="811"/>
      <c r="G91" s="811"/>
      <c r="H91" s="811"/>
      <c r="I91" s="811"/>
    </row>
    <row r="92" spans="1:12" ht="15">
      <c r="A92" s="1117" t="s">
        <v>1436</v>
      </c>
      <c r="B92" s="1117"/>
      <c r="C92" s="1117"/>
      <c r="D92" s="1117"/>
      <c r="E92" s="1117"/>
      <c r="F92" s="1117"/>
      <c r="G92" s="1117"/>
      <c r="H92" s="1117"/>
      <c r="I92" s="1117"/>
      <c r="J92" s="1117"/>
      <c r="K92" s="1117"/>
      <c r="L92" s="1117"/>
    </row>
    <row r="93" spans="1:12" ht="15">
      <c r="A93" s="1112" t="s">
        <v>517</v>
      </c>
      <c r="B93" s="1112"/>
      <c r="C93" s="1112"/>
      <c r="D93" s="1112"/>
      <c r="E93" s="1112"/>
      <c r="F93" s="1112"/>
      <c r="G93" s="1112"/>
      <c r="H93" s="1112"/>
      <c r="I93" s="1112"/>
      <c r="J93" s="1112"/>
      <c r="K93" s="1112"/>
      <c r="L93" s="1112"/>
    </row>
    <row r="150" spans="6:11" ht="12.75">
      <c r="F150" s="61"/>
      <c r="G150" s="61"/>
      <c r="H150" s="61"/>
      <c r="I150" s="61"/>
      <c r="J150" s="61"/>
      <c r="K150" s="61"/>
    </row>
    <row r="151" spans="6:11" ht="12.75">
      <c r="F151" s="61"/>
      <c r="G151" s="61"/>
      <c r="H151" s="61"/>
      <c r="I151" s="61"/>
      <c r="J151" s="61"/>
      <c r="K151" s="61"/>
    </row>
    <row r="152" spans="6:11" ht="12.75">
      <c r="F152" s="61"/>
      <c r="G152" s="807"/>
      <c r="H152" s="807"/>
      <c r="I152" s="61"/>
      <c r="J152" s="807"/>
      <c r="K152" s="807"/>
    </row>
    <row r="153" spans="6:11" ht="12.75">
      <c r="F153" s="61"/>
      <c r="G153" s="807"/>
      <c r="H153" s="807"/>
      <c r="I153" s="61"/>
      <c r="J153" s="807"/>
      <c r="K153" s="807"/>
    </row>
    <row r="154" spans="6:11" ht="12.75">
      <c r="F154" s="61"/>
      <c r="G154" s="813"/>
      <c r="H154" s="813"/>
      <c r="I154" s="61"/>
      <c r="J154" s="813"/>
      <c r="K154" s="813"/>
    </row>
    <row r="155" spans="6:11" ht="12.75">
      <c r="F155" s="61"/>
      <c r="G155" s="807"/>
      <c r="H155" s="807"/>
      <c r="I155" s="61"/>
      <c r="J155" s="807"/>
      <c r="K155" s="807"/>
    </row>
    <row r="156" spans="6:11" ht="12.75">
      <c r="F156" s="61"/>
      <c r="G156" s="61"/>
      <c r="H156" s="61"/>
      <c r="I156" s="61"/>
      <c r="J156" s="61"/>
      <c r="K156" s="61"/>
    </row>
    <row r="157" spans="6:11" ht="12.75">
      <c r="F157" s="61"/>
      <c r="G157" s="808"/>
      <c r="H157" s="807"/>
      <c r="I157" s="61"/>
      <c r="J157" s="808"/>
      <c r="K157" s="807"/>
    </row>
    <row r="158" spans="6:11" ht="12.75">
      <c r="F158" s="61"/>
      <c r="G158" s="809"/>
      <c r="H158" s="61"/>
      <c r="I158" s="61"/>
      <c r="J158" s="810"/>
      <c r="K158" s="61"/>
    </row>
    <row r="159" spans="6:11" ht="12.75">
      <c r="F159" s="61"/>
      <c r="G159" s="61"/>
      <c r="H159" s="61"/>
      <c r="I159" s="61"/>
      <c r="J159" s="61"/>
      <c r="K159" s="61"/>
    </row>
    <row r="160" spans="6:11" ht="12.75">
      <c r="F160" s="61"/>
      <c r="G160" s="61"/>
      <c r="H160" s="807"/>
      <c r="I160" s="61"/>
      <c r="J160" s="61"/>
      <c r="K160" s="807"/>
    </row>
  </sheetData>
  <sheetProtection/>
  <mergeCells count="9">
    <mergeCell ref="C90:I90"/>
    <mergeCell ref="A92:L92"/>
    <mergeCell ref="A93:L93"/>
    <mergeCell ref="A1:L1"/>
    <mergeCell ref="A2:L2"/>
    <mergeCell ref="C6:I6"/>
    <mergeCell ref="C84:I84"/>
    <mergeCell ref="C86:I86"/>
    <mergeCell ref="C88:I88"/>
  </mergeCells>
  <printOptions horizontalCentered="1"/>
  <pageMargins left="0.7" right="0.7" top="0.75" bottom="0.75" header="0.3" footer="0.3"/>
  <pageSetup fitToHeight="1" fitToWidth="1" horizontalDpi="600" verticalDpi="600" orientation="landscape" scale="34" r:id="rId1"/>
  <headerFooter>
    <oddHeader>&amp;CADDENDUM 27 TO ATTACHMENT H, Page &amp;P of &amp;N
NorthWestern Corporation (South Dakota)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
  <dcterms:created xsi:type="dcterms:W3CDTF">1901-01-01T06:00:00Z</dcterms:created>
  <dcterms:modified xsi:type="dcterms:W3CDTF">2020-09-03T14:00:33Z</dcterms:modified>
  <cp:category/>
  <cp:version/>
  <cp:contentType/>
  <cp:contentStatus/>
</cp:coreProperties>
</file>