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PUC\WEB\Internet\commission\dockets\electric\2018\EL18-062\"/>
    </mc:Choice>
  </mc:AlternateContent>
  <xr:revisionPtr revIDLastSave="0" documentId="8_{E2B22207-965B-4D2F-AACD-E2D1FA13DEE0}" xr6:coauthVersionLast="36" xr6:coauthVersionMax="36" xr10:uidLastSave="{00000000-0000-0000-0000-000000000000}"/>
  <bookViews>
    <workbookView xWindow="0" yWindow="0" windowWidth="21570" windowHeight="7980" tabRatio="756" xr2:uid="{00000000-000D-0000-FFFF-FFFF00000000}"/>
  </bookViews>
  <sheets>
    <sheet name="Att A pg 1" sheetId="18" r:id="rId1"/>
    <sheet name="Att A pg 2" sheetId="19" r:id="rId2"/>
    <sheet name="Att A pg 3-5" sheetId="16" r:id="rId3"/>
    <sheet name="Att A wp1" sheetId="12" r:id="rId4"/>
    <sheet name="Att A wp2" sheetId="17" r:id="rId5"/>
    <sheet name="Att B pg 1" sheetId="20" r:id="rId6"/>
    <sheet name="Att B pg 2" sheetId="21" r:id="rId7"/>
    <sheet name="Att B wp1" sheetId="22" r:id="rId8"/>
    <sheet name="Att B wp2" sheetId="24" r:id="rId9"/>
    <sheet name="Att B wp3" sheetId="26" r:id="rId10"/>
    <sheet name="Att B wp4" sheetId="27" r:id="rId11"/>
    <sheet name="Att B wp5" sheetId="28" r:id="rId12"/>
    <sheet name="Att B wp6" sheetId="29" r:id="rId13"/>
  </sheets>
  <definedNames>
    <definedName name="_xlnm.Print_Area" localSheetId="0">'Att A pg 1'!$A$1:$H$32</definedName>
    <definedName name="_xlnm.Print_Area" localSheetId="1">'Att A pg 2'!$A$1:$G$21</definedName>
    <definedName name="_xlnm.Print_Area" localSheetId="2">'Att A pg 3-5'!$A$1:$O$95</definedName>
    <definedName name="_xlnm.Print_Area" localSheetId="3">'Att A wp1'!$A$1:$G$46</definedName>
    <definedName name="_xlnm.Print_Area" localSheetId="4">'Att A wp2'!$A$1:$C$36</definedName>
    <definedName name="_xlnm.Print_Area" localSheetId="5">'Att B pg 1'!$A$1:$E$25</definedName>
    <definedName name="_xlnm.Print_Area" localSheetId="6">'Att B pg 2'!$A$1:$E$24</definedName>
    <definedName name="_xlnm.Print_Area" localSheetId="7">'Att B wp1'!$A$1:$X$17</definedName>
    <definedName name="_xlnm.Print_Area" localSheetId="8">'Att B wp2'!$A$1:$O$75</definedName>
    <definedName name="_xlnm.Print_Area" localSheetId="9">'Att B wp3'!$A$1:$G$46</definedName>
    <definedName name="_xlnm.Print_Area" localSheetId="10">'Att B wp4'!$A$1:$E$13</definedName>
    <definedName name="_xlnm.Print_Area" localSheetId="11">'Att B wp5'!$A$1:$C$36</definedName>
    <definedName name="_xlnm.Print_Area" localSheetId="12">'Att B wp6'!$A$1:$K$17</definedName>
    <definedName name="_xlnm.Print_Titles" localSheetId="2">'Att A pg 3-5'!$1:$10</definedName>
    <definedName name="_xlnm.Print_Titles" localSheetId="8">'Att B wp2'!$1:$10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28" l="1"/>
  <c r="A3" i="27"/>
  <c r="A1" i="27"/>
  <c r="C10" i="17"/>
  <c r="K12" i="29" l="1"/>
  <c r="J11" i="29"/>
  <c r="I11" i="29"/>
  <c r="D11" i="29"/>
  <c r="B11" i="29"/>
  <c r="K10" i="29"/>
  <c r="K9" i="29"/>
  <c r="K8" i="29"/>
  <c r="K11" i="29" l="1"/>
  <c r="K13" i="29" s="1"/>
  <c r="D13" i="29"/>
  <c r="B13" i="29"/>
  <c r="A3" i="28" l="1"/>
  <c r="E11" i="27"/>
  <c r="A2" i="24"/>
  <c r="A2" i="27" s="1"/>
  <c r="A4" i="24"/>
  <c r="B11" i="24"/>
  <c r="E11" i="24"/>
  <c r="G11" i="24"/>
  <c r="N11" i="24"/>
  <c r="B12" i="24"/>
  <c r="E12" i="24"/>
  <c r="G12" i="24"/>
  <c r="N12" i="24"/>
  <c r="B13" i="24"/>
  <c r="E13" i="24"/>
  <c r="G13" i="24"/>
  <c r="N13" i="24"/>
  <c r="B14" i="24"/>
  <c r="E14" i="24"/>
  <c r="G14" i="24"/>
  <c r="N14" i="24"/>
  <c r="B15" i="24"/>
  <c r="E15" i="24"/>
  <c r="G15" i="24"/>
  <c r="N15" i="24"/>
  <c r="B16" i="24"/>
  <c r="E16" i="24"/>
  <c r="G16" i="24"/>
  <c r="N16" i="24"/>
  <c r="B17" i="24"/>
  <c r="E17" i="24"/>
  <c r="G17" i="24"/>
  <c r="N17" i="24"/>
  <c r="B18" i="24"/>
  <c r="E18" i="24"/>
  <c r="G18" i="24"/>
  <c r="N18" i="24"/>
  <c r="B19" i="24"/>
  <c r="E19" i="24"/>
  <c r="G19" i="24"/>
  <c r="N19" i="24"/>
  <c r="B20" i="24"/>
  <c r="E20" i="24"/>
  <c r="G20" i="24"/>
  <c r="N20" i="24"/>
  <c r="B21" i="24"/>
  <c r="E21" i="24"/>
  <c r="G21" i="24"/>
  <c r="N21" i="24"/>
  <c r="B22" i="24"/>
  <c r="E22" i="24"/>
  <c r="G22" i="24"/>
  <c r="N22" i="24"/>
  <c r="B23" i="24"/>
  <c r="E23" i="24"/>
  <c r="G23" i="24"/>
  <c r="N23" i="24"/>
  <c r="B24" i="24"/>
  <c r="E24" i="24"/>
  <c r="G24" i="24"/>
  <c r="N24" i="24"/>
  <c r="B25" i="24"/>
  <c r="E25" i="24"/>
  <c r="G25" i="24"/>
  <c r="N25" i="24"/>
  <c r="B26" i="24"/>
  <c r="E26" i="24"/>
  <c r="G26" i="24"/>
  <c r="N26" i="24"/>
  <c r="B27" i="24"/>
  <c r="E27" i="24"/>
  <c r="G27" i="24"/>
  <c r="N27" i="24"/>
  <c r="B28" i="24"/>
  <c r="E28" i="24"/>
  <c r="G28" i="24"/>
  <c r="N28" i="24"/>
  <c r="B29" i="24"/>
  <c r="E29" i="24"/>
  <c r="G29" i="24"/>
  <c r="N29" i="24"/>
  <c r="B30" i="24"/>
  <c r="E30" i="24"/>
  <c r="G30" i="24"/>
  <c r="N30" i="24"/>
  <c r="B31" i="24"/>
  <c r="C31" i="24"/>
  <c r="D31" i="24"/>
  <c r="E31" i="24"/>
  <c r="G31" i="24"/>
  <c r="H31" i="24"/>
  <c r="I31" i="24"/>
  <c r="J31" i="24"/>
  <c r="K31" i="24"/>
  <c r="L31" i="24"/>
  <c r="N31" i="24"/>
  <c r="O31" i="24"/>
  <c r="P31" i="24"/>
  <c r="B32" i="24"/>
  <c r="C32" i="24"/>
  <c r="D32" i="24"/>
  <c r="E32" i="24"/>
  <c r="G32" i="24"/>
  <c r="H32" i="24"/>
  <c r="I32" i="24"/>
  <c r="J32" i="24"/>
  <c r="K32" i="24"/>
  <c r="L32" i="24"/>
  <c r="N32" i="24"/>
  <c r="O32" i="24"/>
  <c r="P32" i="24"/>
  <c r="B33" i="24"/>
  <c r="C33" i="24"/>
  <c r="D33" i="24"/>
  <c r="E33" i="24"/>
  <c r="G33" i="24"/>
  <c r="H33" i="24"/>
  <c r="I33" i="24"/>
  <c r="J33" i="24"/>
  <c r="K33" i="24"/>
  <c r="L33" i="24"/>
  <c r="N33" i="24"/>
  <c r="O33" i="24"/>
  <c r="P33" i="24"/>
  <c r="B34" i="24"/>
  <c r="C34" i="24"/>
  <c r="D34" i="24"/>
  <c r="E34" i="24"/>
  <c r="G34" i="24"/>
  <c r="H34" i="24"/>
  <c r="I34" i="24"/>
  <c r="J34" i="24"/>
  <c r="K34" i="24"/>
  <c r="L34" i="24"/>
  <c r="N34" i="24"/>
  <c r="O34" i="24"/>
  <c r="P34" i="24"/>
  <c r="B35" i="24"/>
  <c r="C35" i="24"/>
  <c r="D35" i="24"/>
  <c r="E35" i="24"/>
  <c r="G35" i="24"/>
  <c r="H35" i="24"/>
  <c r="I35" i="24"/>
  <c r="J35" i="24"/>
  <c r="K35" i="24"/>
  <c r="L35" i="24"/>
  <c r="N35" i="24"/>
  <c r="O35" i="24"/>
  <c r="P35" i="24"/>
  <c r="B36" i="24"/>
  <c r="C36" i="24"/>
  <c r="D36" i="24"/>
  <c r="E36" i="24"/>
  <c r="G36" i="24"/>
  <c r="H36" i="24"/>
  <c r="I36" i="24"/>
  <c r="J36" i="24"/>
  <c r="K36" i="24"/>
  <c r="L36" i="24"/>
  <c r="N36" i="24"/>
  <c r="O36" i="24"/>
  <c r="P36" i="24"/>
  <c r="B37" i="24"/>
  <c r="C37" i="24"/>
  <c r="D37" i="24"/>
  <c r="E37" i="24"/>
  <c r="G37" i="24"/>
  <c r="H37" i="24"/>
  <c r="I37" i="24"/>
  <c r="J37" i="24"/>
  <c r="K37" i="24"/>
  <c r="L37" i="24"/>
  <c r="N37" i="24"/>
  <c r="O37" i="24"/>
  <c r="P37" i="24"/>
  <c r="B38" i="24"/>
  <c r="C38" i="24"/>
  <c r="D38" i="24"/>
  <c r="E38" i="24"/>
  <c r="G38" i="24"/>
  <c r="H38" i="24"/>
  <c r="I38" i="24"/>
  <c r="J38" i="24"/>
  <c r="K38" i="24"/>
  <c r="L38" i="24"/>
  <c r="N38" i="24"/>
  <c r="O38" i="24"/>
  <c r="P38" i="24"/>
  <c r="B39" i="24"/>
  <c r="C39" i="24"/>
  <c r="D39" i="24"/>
  <c r="E39" i="24"/>
  <c r="G39" i="24"/>
  <c r="H39" i="24"/>
  <c r="I39" i="24"/>
  <c r="J39" i="24"/>
  <c r="K39" i="24"/>
  <c r="L39" i="24"/>
  <c r="N39" i="24"/>
  <c r="O39" i="24"/>
  <c r="P39" i="24"/>
  <c r="B40" i="24"/>
  <c r="C40" i="24"/>
  <c r="D40" i="24"/>
  <c r="E40" i="24"/>
  <c r="G40" i="24"/>
  <c r="H40" i="24"/>
  <c r="I40" i="24"/>
  <c r="J40" i="24"/>
  <c r="K40" i="24"/>
  <c r="L40" i="24"/>
  <c r="N40" i="24"/>
  <c r="O40" i="24"/>
  <c r="P40" i="24"/>
  <c r="B41" i="24"/>
  <c r="C41" i="24"/>
  <c r="D41" i="24"/>
  <c r="E41" i="24"/>
  <c r="G41" i="24"/>
  <c r="H41" i="24"/>
  <c r="I41" i="24"/>
  <c r="J41" i="24"/>
  <c r="K41" i="24"/>
  <c r="L41" i="24"/>
  <c r="N41" i="24"/>
  <c r="O41" i="24"/>
  <c r="P41" i="24"/>
  <c r="B42" i="24"/>
  <c r="C42" i="24"/>
  <c r="D42" i="24"/>
  <c r="E42" i="24"/>
  <c r="G42" i="24"/>
  <c r="H42" i="24"/>
  <c r="I42" i="24"/>
  <c r="J42" i="24"/>
  <c r="K42" i="24"/>
  <c r="L42" i="24"/>
  <c r="N42" i="24"/>
  <c r="O42" i="24"/>
  <c r="P42" i="24"/>
  <c r="B43" i="24"/>
  <c r="C43" i="24"/>
  <c r="D43" i="24"/>
  <c r="E43" i="24"/>
  <c r="G43" i="24"/>
  <c r="H43" i="24"/>
  <c r="I43" i="24"/>
  <c r="J43" i="24"/>
  <c r="K43" i="24"/>
  <c r="L43" i="24"/>
  <c r="N43" i="24"/>
  <c r="O43" i="24"/>
  <c r="P43" i="24"/>
  <c r="B44" i="24"/>
  <c r="C44" i="24"/>
  <c r="D44" i="24"/>
  <c r="E44" i="24"/>
  <c r="G44" i="24"/>
  <c r="H44" i="24"/>
  <c r="I44" i="24"/>
  <c r="J44" i="24"/>
  <c r="K44" i="24"/>
  <c r="L44" i="24"/>
  <c r="N44" i="24"/>
  <c r="O44" i="24"/>
  <c r="P44" i="24"/>
  <c r="B45" i="24"/>
  <c r="C45" i="24"/>
  <c r="D45" i="24"/>
  <c r="E45" i="24"/>
  <c r="G45" i="24"/>
  <c r="H45" i="24"/>
  <c r="I45" i="24"/>
  <c r="J45" i="24"/>
  <c r="K45" i="24"/>
  <c r="L45" i="24"/>
  <c r="N45" i="24"/>
  <c r="O45" i="24"/>
  <c r="P45" i="24"/>
  <c r="B46" i="24"/>
  <c r="C46" i="24"/>
  <c r="D46" i="24"/>
  <c r="E46" i="24"/>
  <c r="G46" i="24"/>
  <c r="H46" i="24"/>
  <c r="I46" i="24"/>
  <c r="J46" i="24"/>
  <c r="K46" i="24"/>
  <c r="L46" i="24"/>
  <c r="N46" i="24"/>
  <c r="O46" i="24"/>
  <c r="P46" i="24"/>
  <c r="B47" i="24"/>
  <c r="C47" i="24"/>
  <c r="D47" i="24"/>
  <c r="E47" i="24"/>
  <c r="G47" i="24"/>
  <c r="H47" i="24"/>
  <c r="I47" i="24"/>
  <c r="J47" i="24"/>
  <c r="K47" i="24"/>
  <c r="L47" i="24"/>
  <c r="N47" i="24"/>
  <c r="O47" i="24"/>
  <c r="P47" i="24"/>
  <c r="B48" i="24"/>
  <c r="C48" i="24"/>
  <c r="D48" i="24"/>
  <c r="E48" i="24"/>
  <c r="G48" i="24"/>
  <c r="H48" i="24"/>
  <c r="I48" i="24"/>
  <c r="J48" i="24"/>
  <c r="K48" i="24"/>
  <c r="L48" i="24"/>
  <c r="N48" i="24"/>
  <c r="O48" i="24"/>
  <c r="P48" i="24"/>
  <c r="B49" i="24"/>
  <c r="C49" i="24"/>
  <c r="D49" i="24"/>
  <c r="E49" i="24"/>
  <c r="G49" i="24"/>
  <c r="H49" i="24"/>
  <c r="I49" i="24"/>
  <c r="J49" i="24"/>
  <c r="K49" i="24"/>
  <c r="L49" i="24"/>
  <c r="N49" i="24"/>
  <c r="O49" i="24"/>
  <c r="P49" i="24"/>
  <c r="B50" i="24"/>
  <c r="C50" i="24"/>
  <c r="D50" i="24"/>
  <c r="E50" i="24"/>
  <c r="G50" i="24"/>
  <c r="H50" i="24"/>
  <c r="I50" i="24"/>
  <c r="J50" i="24"/>
  <c r="K50" i="24"/>
  <c r="L50" i="24"/>
  <c r="N50" i="24"/>
  <c r="O50" i="24"/>
  <c r="P50" i="24"/>
  <c r="B51" i="24"/>
  <c r="C51" i="24"/>
  <c r="D51" i="24"/>
  <c r="E51" i="24"/>
  <c r="G51" i="24"/>
  <c r="H51" i="24"/>
  <c r="I51" i="24"/>
  <c r="J51" i="24"/>
  <c r="K51" i="24"/>
  <c r="L51" i="24"/>
  <c r="N51" i="24"/>
  <c r="O51" i="24"/>
  <c r="P51" i="24"/>
  <c r="B52" i="24"/>
  <c r="C52" i="24"/>
  <c r="D52" i="24"/>
  <c r="E52" i="24"/>
  <c r="G52" i="24"/>
  <c r="H52" i="24"/>
  <c r="I52" i="24"/>
  <c r="J52" i="24"/>
  <c r="K52" i="24"/>
  <c r="L52" i="24"/>
  <c r="N52" i="24"/>
  <c r="O52" i="24"/>
  <c r="P52" i="24"/>
  <c r="B53" i="24"/>
  <c r="C53" i="24"/>
  <c r="D53" i="24"/>
  <c r="G53" i="24"/>
  <c r="H53" i="24"/>
  <c r="I53" i="24"/>
  <c r="J53" i="24"/>
  <c r="K53" i="24"/>
  <c r="L53" i="24"/>
  <c r="N53" i="24"/>
  <c r="O53" i="24"/>
  <c r="P53" i="24"/>
  <c r="B54" i="24"/>
  <c r="C54" i="24"/>
  <c r="D54" i="24"/>
  <c r="G54" i="24"/>
  <c r="H54" i="24"/>
  <c r="I54" i="24"/>
  <c r="J54" i="24"/>
  <c r="K54" i="24"/>
  <c r="L54" i="24"/>
  <c r="N54" i="24"/>
  <c r="O54" i="24"/>
  <c r="P54" i="24"/>
  <c r="B55" i="24"/>
  <c r="C55" i="24"/>
  <c r="D55" i="24"/>
  <c r="G55" i="24"/>
  <c r="H55" i="24"/>
  <c r="I55" i="24"/>
  <c r="J55" i="24"/>
  <c r="K55" i="24"/>
  <c r="L55" i="24"/>
  <c r="N55" i="24"/>
  <c r="O55" i="24"/>
  <c r="P55" i="24"/>
  <c r="B56" i="24"/>
  <c r="C56" i="24"/>
  <c r="D56" i="24"/>
  <c r="G56" i="24"/>
  <c r="H56" i="24"/>
  <c r="I56" i="24"/>
  <c r="J56" i="24"/>
  <c r="K56" i="24"/>
  <c r="L56" i="24"/>
  <c r="N56" i="24"/>
  <c r="O56" i="24"/>
  <c r="P56" i="24"/>
  <c r="B57" i="24"/>
  <c r="C57" i="24"/>
  <c r="D57" i="24"/>
  <c r="G57" i="24"/>
  <c r="H57" i="24"/>
  <c r="I57" i="24"/>
  <c r="J57" i="24"/>
  <c r="K57" i="24"/>
  <c r="L57" i="24"/>
  <c r="N57" i="24"/>
  <c r="O57" i="24"/>
  <c r="P57" i="24"/>
  <c r="B58" i="24"/>
  <c r="C58" i="24"/>
  <c r="D58" i="24"/>
  <c r="G58" i="24"/>
  <c r="H58" i="24"/>
  <c r="I58" i="24"/>
  <c r="J58" i="24"/>
  <c r="K58" i="24"/>
  <c r="L58" i="24"/>
  <c r="N58" i="24"/>
  <c r="O58" i="24"/>
  <c r="P58" i="24"/>
  <c r="B59" i="24"/>
  <c r="C59" i="24"/>
  <c r="D59" i="24"/>
  <c r="G59" i="24"/>
  <c r="H59" i="24"/>
  <c r="I59" i="24"/>
  <c r="J59" i="24"/>
  <c r="K59" i="24"/>
  <c r="L59" i="24"/>
  <c r="N59" i="24"/>
  <c r="O59" i="24"/>
  <c r="P59" i="24"/>
  <c r="B60" i="24"/>
  <c r="C60" i="24"/>
  <c r="D60" i="24"/>
  <c r="G60" i="24"/>
  <c r="H60" i="24"/>
  <c r="I60" i="24"/>
  <c r="J60" i="24"/>
  <c r="K60" i="24"/>
  <c r="L60" i="24"/>
  <c r="N60" i="24"/>
  <c r="O60" i="24"/>
  <c r="P60" i="24"/>
  <c r="I14" i="24"/>
  <c r="G83" i="24"/>
  <c r="G84" i="24" s="1"/>
  <c r="O29" i="24" l="1"/>
  <c r="O27" i="24"/>
  <c r="O25" i="24"/>
  <c r="O23" i="24"/>
  <c r="O21" i="24"/>
  <c r="O19" i="24"/>
  <c r="O17" i="24"/>
  <c r="O15" i="24"/>
  <c r="O13" i="24"/>
  <c r="O11" i="24"/>
  <c r="C12" i="24"/>
  <c r="P11" i="24"/>
  <c r="I29" i="24"/>
  <c r="O28" i="24"/>
  <c r="I25" i="24"/>
  <c r="O24" i="24"/>
  <c r="I21" i="24"/>
  <c r="O20" i="24"/>
  <c r="I17" i="24"/>
  <c r="O16" i="24"/>
  <c r="I13" i="24"/>
  <c r="O12" i="24"/>
  <c r="I28" i="24"/>
  <c r="I24" i="24"/>
  <c r="I20" i="24"/>
  <c r="I16" i="24"/>
  <c r="I12" i="24"/>
  <c r="B58" i="28"/>
  <c r="C58" i="28" s="1"/>
  <c r="O30" i="24"/>
  <c r="I27" i="24"/>
  <c r="O26" i="24"/>
  <c r="I23" i="24"/>
  <c r="O22" i="24"/>
  <c r="I19" i="24"/>
  <c r="O18" i="24"/>
  <c r="I15" i="24"/>
  <c r="O14" i="24"/>
  <c r="I11" i="24"/>
  <c r="A58" i="28"/>
  <c r="A59" i="28" s="1"/>
  <c r="B59" i="28" s="1"/>
  <c r="D59" i="28" s="1"/>
  <c r="I30" i="24"/>
  <c r="I26" i="24"/>
  <c r="I22" i="24"/>
  <c r="I18" i="24"/>
  <c r="P12" i="24" l="1"/>
  <c r="P13" i="24" s="1"/>
  <c r="D11" i="24"/>
  <c r="H11" i="24" s="1"/>
  <c r="J11" i="24" s="1"/>
  <c r="D12" i="24"/>
  <c r="H12" i="24" s="1"/>
  <c r="J12" i="24" s="1"/>
  <c r="D28" i="24"/>
  <c r="H28" i="24" s="1"/>
  <c r="J28" i="24" s="1"/>
  <c r="P14" i="24"/>
  <c r="P15" i="24" s="1"/>
  <c r="P16" i="24" s="1"/>
  <c r="P17" i="24" s="1"/>
  <c r="P18" i="24" s="1"/>
  <c r="P19" i="24" s="1"/>
  <c r="P20" i="24" s="1"/>
  <c r="P21" i="24" s="1"/>
  <c r="P22" i="24" s="1"/>
  <c r="P23" i="24" s="1"/>
  <c r="P24" i="24" s="1"/>
  <c r="P25" i="24" s="1"/>
  <c r="P26" i="24" s="1"/>
  <c r="P27" i="24" s="1"/>
  <c r="P28" i="24" s="1"/>
  <c r="P29" i="24" s="1"/>
  <c r="P30" i="24" s="1"/>
  <c r="D58" i="28"/>
  <c r="D60" i="28" s="1"/>
  <c r="C13" i="24"/>
  <c r="C14" i="24" s="1"/>
  <c r="C15" i="24" s="1"/>
  <c r="C16" i="24" s="1"/>
  <c r="C17" i="24" s="1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D30" i="24" s="1"/>
  <c r="H30" i="24" s="1"/>
  <c r="J30" i="24" s="1"/>
  <c r="D29" i="24" l="1"/>
  <c r="H29" i="24" s="1"/>
  <c r="J29" i="24" s="1"/>
  <c r="D16" i="24"/>
  <c r="H16" i="24" s="1"/>
  <c r="J16" i="24" s="1"/>
  <c r="D25" i="24"/>
  <c r="H25" i="24" s="1"/>
  <c r="J25" i="24" s="1"/>
  <c r="D26" i="24"/>
  <c r="H26" i="24" s="1"/>
  <c r="J26" i="24" s="1"/>
  <c r="D13" i="24"/>
  <c r="H13" i="24" s="1"/>
  <c r="J13" i="24" s="1"/>
  <c r="D19" i="24"/>
  <c r="H19" i="24" s="1"/>
  <c r="J19" i="24" s="1"/>
  <c r="D22" i="24"/>
  <c r="H22" i="24" s="1"/>
  <c r="J22" i="24" s="1"/>
  <c r="D15" i="24"/>
  <c r="H15" i="24" s="1"/>
  <c r="J15" i="24" s="1"/>
  <c r="D21" i="24"/>
  <c r="H21" i="24" s="1"/>
  <c r="J21" i="24" s="1"/>
  <c r="D24" i="24"/>
  <c r="H24" i="24" s="1"/>
  <c r="J24" i="24" s="1"/>
  <c r="D27" i="24"/>
  <c r="H27" i="24" s="1"/>
  <c r="J27" i="24" s="1"/>
  <c r="K11" i="24"/>
  <c r="D18" i="24"/>
  <c r="H18" i="24" s="1"/>
  <c r="J18" i="24" s="1"/>
  <c r="D17" i="24"/>
  <c r="H17" i="24" s="1"/>
  <c r="J17" i="24" s="1"/>
  <c r="D20" i="24"/>
  <c r="H20" i="24" s="1"/>
  <c r="J20" i="24" s="1"/>
  <c r="D23" i="24"/>
  <c r="H23" i="24" s="1"/>
  <c r="J23" i="24" s="1"/>
  <c r="D14" i="24"/>
  <c r="H14" i="24" s="1"/>
  <c r="J14" i="24" s="1"/>
  <c r="C9" i="28" l="1"/>
  <c r="C12" i="28" s="1"/>
  <c r="L11" i="24"/>
  <c r="K12" i="24"/>
  <c r="L12" i="24" l="1"/>
  <c r="K13" i="24"/>
  <c r="L13" i="24" l="1"/>
  <c r="K14" i="24"/>
  <c r="K9" i="22"/>
  <c r="L9" i="22"/>
  <c r="M9" i="22" s="1"/>
  <c r="N9" i="22" s="1"/>
  <c r="O9" i="22" s="1"/>
  <c r="P9" i="22" s="1"/>
  <c r="Q9" i="22" s="1"/>
  <c r="R9" i="22" s="1"/>
  <c r="W11" i="22"/>
  <c r="W12" i="22"/>
  <c r="W14" i="22"/>
  <c r="C9" i="21" s="1"/>
  <c r="W15" i="22"/>
  <c r="A4" i="21"/>
  <c r="C11" i="21"/>
  <c r="E11" i="21"/>
  <c r="C15" i="21"/>
  <c r="E15" i="21"/>
  <c r="C9" i="20"/>
  <c r="E9" i="20"/>
  <c r="E11" i="20"/>
  <c r="E15" i="20"/>
  <c r="E13" i="20" l="1"/>
  <c r="L14" i="24"/>
  <c r="K15" i="24"/>
  <c r="C13" i="21"/>
  <c r="E17" i="20"/>
  <c r="C13" i="20"/>
  <c r="E9" i="21"/>
  <c r="J7" i="19"/>
  <c r="J8" i="19"/>
  <c r="J9" i="19" s="1"/>
  <c r="J10" i="19" s="1"/>
  <c r="J11" i="19" s="1"/>
  <c r="D8" i="19" s="1"/>
  <c r="D11" i="19" s="1"/>
  <c r="B29" i="18" s="1"/>
  <c r="H11" i="18"/>
  <c r="H12" i="18"/>
  <c r="H13" i="18"/>
  <c r="H14" i="18"/>
  <c r="H15" i="18"/>
  <c r="H20" i="18"/>
  <c r="H21" i="18"/>
  <c r="H22" i="18"/>
  <c r="D24" i="18"/>
  <c r="F24" i="18"/>
  <c r="H24" i="18" l="1"/>
  <c r="L15" i="24"/>
  <c r="K16" i="24"/>
  <c r="E19" i="20"/>
  <c r="E13" i="21"/>
  <c r="C17" i="21"/>
  <c r="C17" i="20"/>
  <c r="G90" i="16"/>
  <c r="G89" i="16"/>
  <c r="L16" i="24" l="1"/>
  <c r="K17" i="24"/>
  <c r="C19" i="20"/>
  <c r="E17" i="21"/>
  <c r="C19" i="21"/>
  <c r="E20" i="20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B61" i="16"/>
  <c r="N61" i="16"/>
  <c r="B62" i="16"/>
  <c r="N62" i="16"/>
  <c r="B63" i="16"/>
  <c r="N63" i="16"/>
  <c r="B64" i="16"/>
  <c r="N64" i="16"/>
  <c r="B65" i="16"/>
  <c r="N65" i="16"/>
  <c r="L17" i="24" l="1"/>
  <c r="K18" i="24"/>
  <c r="C20" i="20"/>
  <c r="C20" i="21"/>
  <c r="E19" i="21"/>
  <c r="L18" i="24" l="1"/>
  <c r="K19" i="24"/>
  <c r="E20" i="21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L19" i="24" l="1"/>
  <c r="K20" i="24"/>
  <c r="A4" i="16"/>
  <c r="L20" i="24" l="1"/>
  <c r="K21" i="24"/>
  <c r="A2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11" i="16"/>
  <c r="L21" i="24" l="1"/>
  <c r="K22" i="24"/>
  <c r="A3" i="17"/>
  <c r="L22" i="24" l="1"/>
  <c r="K23" i="24"/>
  <c r="O47" i="16"/>
  <c r="O50" i="16"/>
  <c r="O52" i="16"/>
  <c r="O49" i="16"/>
  <c r="O48" i="16"/>
  <c r="O51" i="16"/>
  <c r="O46" i="16"/>
  <c r="O44" i="16"/>
  <c r="O28" i="16"/>
  <c r="O31" i="16"/>
  <c r="O34" i="16"/>
  <c r="O37" i="16"/>
  <c r="O40" i="16"/>
  <c r="O43" i="16"/>
  <c r="O27" i="16"/>
  <c r="O30" i="16"/>
  <c r="O33" i="16"/>
  <c r="O36" i="16"/>
  <c r="O39" i="16"/>
  <c r="O42" i="16"/>
  <c r="O45" i="16"/>
  <c r="O29" i="16"/>
  <c r="O32" i="16"/>
  <c r="O35" i="16"/>
  <c r="O38" i="16"/>
  <c r="O41" i="16"/>
  <c r="L23" i="24" l="1"/>
  <c r="K24" i="24"/>
  <c r="G61" i="16"/>
  <c r="G65" i="16"/>
  <c r="G62" i="16"/>
  <c r="G63" i="16"/>
  <c r="G64" i="16"/>
  <c r="L24" i="24" l="1"/>
  <c r="K25" i="24"/>
  <c r="O53" i="16"/>
  <c r="O60" i="16"/>
  <c r="G59" i="16"/>
  <c r="G55" i="16"/>
  <c r="G51" i="16"/>
  <c r="G47" i="16"/>
  <c r="G43" i="16"/>
  <c r="G39" i="16"/>
  <c r="G35" i="16"/>
  <c r="G31" i="16"/>
  <c r="G27" i="16"/>
  <c r="G23" i="16"/>
  <c r="G19" i="16"/>
  <c r="G15" i="16"/>
  <c r="G11" i="16"/>
  <c r="O58" i="16"/>
  <c r="O54" i="16"/>
  <c r="G57" i="16"/>
  <c r="G53" i="16"/>
  <c r="G49" i="16"/>
  <c r="G45" i="16"/>
  <c r="G41" i="16"/>
  <c r="G37" i="16"/>
  <c r="G33" i="16"/>
  <c r="G29" i="16"/>
  <c r="G25" i="16"/>
  <c r="G21" i="16"/>
  <c r="G17" i="16"/>
  <c r="G13" i="16"/>
  <c r="O16" i="16"/>
  <c r="G60" i="16"/>
  <c r="G56" i="16"/>
  <c r="G52" i="16"/>
  <c r="G48" i="16"/>
  <c r="G44" i="16"/>
  <c r="G40" i="16"/>
  <c r="G36" i="16"/>
  <c r="G32" i="16"/>
  <c r="G28" i="16"/>
  <c r="G24" i="16"/>
  <c r="G20" i="16"/>
  <c r="G16" i="16"/>
  <c r="G12" i="16"/>
  <c r="G50" i="16"/>
  <c r="G34" i="16"/>
  <c r="G18" i="16"/>
  <c r="G42" i="16"/>
  <c r="O18" i="16"/>
  <c r="G46" i="16"/>
  <c r="G30" i="16"/>
  <c r="G14" i="16"/>
  <c r="G26" i="16"/>
  <c r="G54" i="16"/>
  <c r="G38" i="16"/>
  <c r="G22" i="16"/>
  <c r="G58" i="16"/>
  <c r="B58" i="16"/>
  <c r="B54" i="16"/>
  <c r="B50" i="16"/>
  <c r="B46" i="16"/>
  <c r="B42" i="16"/>
  <c r="B38" i="16"/>
  <c r="B34" i="16"/>
  <c r="B30" i="16"/>
  <c r="B26" i="16"/>
  <c r="B22" i="16"/>
  <c r="B18" i="16"/>
  <c r="B14" i="16"/>
  <c r="B60" i="16"/>
  <c r="B55" i="16"/>
  <c r="B49" i="16"/>
  <c r="B44" i="16"/>
  <c r="B39" i="16"/>
  <c r="B33" i="16"/>
  <c r="B28" i="16"/>
  <c r="B23" i="16"/>
  <c r="B17" i="16"/>
  <c r="B12" i="16"/>
  <c r="B53" i="16"/>
  <c r="B47" i="16"/>
  <c r="B40" i="16"/>
  <c r="B32" i="16"/>
  <c r="B25" i="16"/>
  <c r="B19" i="16"/>
  <c r="B11" i="16"/>
  <c r="B59" i="16"/>
  <c r="B52" i="16"/>
  <c r="B45" i="16"/>
  <c r="B37" i="16"/>
  <c r="B31" i="16"/>
  <c r="B24" i="16"/>
  <c r="B16" i="16"/>
  <c r="B57" i="16"/>
  <c r="B51" i="16"/>
  <c r="B43" i="16"/>
  <c r="B36" i="16"/>
  <c r="B29" i="16"/>
  <c r="B21" i="16"/>
  <c r="B15" i="16"/>
  <c r="B56" i="16"/>
  <c r="B48" i="16"/>
  <c r="B41" i="16"/>
  <c r="B35" i="16"/>
  <c r="B27" i="16"/>
  <c r="B20" i="16"/>
  <c r="B13" i="16"/>
  <c r="L25" i="24" l="1"/>
  <c r="K26" i="24"/>
  <c r="O59" i="16"/>
  <c r="O55" i="16"/>
  <c r="O62" i="16"/>
  <c r="O63" i="16"/>
  <c r="O64" i="16"/>
  <c r="O61" i="16"/>
  <c r="O65" i="16"/>
  <c r="O57" i="16"/>
  <c r="O56" i="16"/>
  <c r="O14" i="16"/>
  <c r="O26" i="16"/>
  <c r="O15" i="16"/>
  <c r="O24" i="16"/>
  <c r="O23" i="16"/>
  <c r="O20" i="16"/>
  <c r="O21" i="16"/>
  <c r="O25" i="16"/>
  <c r="O13" i="16"/>
  <c r="O11" i="16"/>
  <c r="P11" i="16" s="1"/>
  <c r="O22" i="16"/>
  <c r="O19" i="16"/>
  <c r="O17" i="16"/>
  <c r="O12" i="16"/>
  <c r="L26" i="24" l="1"/>
  <c r="K27" i="24"/>
  <c r="C12" i="16"/>
  <c r="C13" i="16" s="1"/>
  <c r="C14" i="16" s="1"/>
  <c r="C15" i="16" s="1"/>
  <c r="C16" i="16" s="1"/>
  <c r="C17" i="16" s="1"/>
  <c r="P12" i="16"/>
  <c r="P13" i="16" s="1"/>
  <c r="P14" i="16" s="1"/>
  <c r="P15" i="16" s="1"/>
  <c r="P16" i="16" s="1"/>
  <c r="P17" i="16" s="1"/>
  <c r="P18" i="16" s="1"/>
  <c r="P19" i="16" s="1"/>
  <c r="P20" i="16" s="1"/>
  <c r="P21" i="16" s="1"/>
  <c r="P22" i="16" s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L27" i="24" l="1"/>
  <c r="K28" i="24"/>
  <c r="C18" i="16"/>
  <c r="L28" i="24" l="1"/>
  <c r="K29" i="24"/>
  <c r="C19" i="16"/>
  <c r="L29" i="24" l="1"/>
  <c r="K30" i="24"/>
  <c r="L30" i="24" s="1"/>
  <c r="C20" i="16"/>
  <c r="I63" i="16" l="1"/>
  <c r="I64" i="16"/>
  <c r="I61" i="16"/>
  <c r="I65" i="16"/>
  <c r="I62" i="16"/>
  <c r="I59" i="16"/>
  <c r="I54" i="16"/>
  <c r="I55" i="16"/>
  <c r="I58" i="16"/>
  <c r="I57" i="16"/>
  <c r="I60" i="16"/>
  <c r="I56" i="16"/>
  <c r="I53" i="16"/>
  <c r="B58" i="17"/>
  <c r="C58" i="17" s="1"/>
  <c r="A58" i="17"/>
  <c r="A59" i="17" s="1"/>
  <c r="B59" i="17" s="1"/>
  <c r="D59" i="17" s="1"/>
  <c r="I13" i="16"/>
  <c r="I17" i="16"/>
  <c r="I24" i="16"/>
  <c r="I27" i="16"/>
  <c r="I49" i="16"/>
  <c r="I41" i="16"/>
  <c r="I39" i="16"/>
  <c r="I25" i="16"/>
  <c r="I35" i="16"/>
  <c r="I40" i="16"/>
  <c r="I34" i="16"/>
  <c r="I16" i="16"/>
  <c r="I23" i="16"/>
  <c r="I30" i="16"/>
  <c r="I45" i="16"/>
  <c r="I42" i="16"/>
  <c r="I33" i="16"/>
  <c r="I19" i="16"/>
  <c r="I26" i="16"/>
  <c r="I46" i="16"/>
  <c r="I51" i="16"/>
  <c r="I11" i="16"/>
  <c r="I15" i="16"/>
  <c r="I38" i="16"/>
  <c r="I52" i="16"/>
  <c r="I31" i="16"/>
  <c r="I14" i="16"/>
  <c r="I43" i="16"/>
  <c r="I22" i="16"/>
  <c r="I44" i="16"/>
  <c r="I36" i="16"/>
  <c r="I12" i="16"/>
  <c r="I50" i="16"/>
  <c r="I20" i="16"/>
  <c r="I32" i="16"/>
  <c r="I48" i="16"/>
  <c r="I37" i="16"/>
  <c r="I21" i="16"/>
  <c r="I28" i="16"/>
  <c r="I47" i="16"/>
  <c r="I29" i="16"/>
  <c r="I18" i="16"/>
  <c r="C21" i="16"/>
  <c r="D58" i="17" l="1"/>
  <c r="D60" i="17" s="1"/>
  <c r="D14" i="16"/>
  <c r="H14" i="16" s="1"/>
  <c r="J14" i="16" s="1"/>
  <c r="D11" i="16"/>
  <c r="H11" i="16" s="1"/>
  <c r="J11" i="16" s="1"/>
  <c r="D13" i="16"/>
  <c r="H13" i="16" s="1"/>
  <c r="J13" i="16" s="1"/>
  <c r="D12" i="16"/>
  <c r="H12" i="16" s="1"/>
  <c r="J12" i="16" s="1"/>
  <c r="D15" i="16"/>
  <c r="H15" i="16" s="1"/>
  <c r="J15" i="16" s="1"/>
  <c r="D16" i="16"/>
  <c r="H16" i="16" s="1"/>
  <c r="J16" i="16" s="1"/>
  <c r="D17" i="16"/>
  <c r="H17" i="16" s="1"/>
  <c r="J17" i="16" s="1"/>
  <c r="D18" i="16"/>
  <c r="H18" i="16" s="1"/>
  <c r="D19" i="16"/>
  <c r="D20" i="16"/>
  <c r="C22" i="16"/>
  <c r="D21" i="16"/>
  <c r="D22" i="16" l="1"/>
  <c r="C23" i="16"/>
  <c r="H19" i="16"/>
  <c r="K11" i="16"/>
  <c r="L11" i="16" s="1"/>
  <c r="C24" i="16" l="1"/>
  <c r="D23" i="16"/>
  <c r="H20" i="16"/>
  <c r="K12" i="16"/>
  <c r="C25" i="16" l="1"/>
  <c r="D24" i="16"/>
  <c r="H21" i="16"/>
  <c r="L12" i="16"/>
  <c r="K13" i="16"/>
  <c r="D25" i="16" l="1"/>
  <c r="C26" i="16"/>
  <c r="H22" i="16"/>
  <c r="L13" i="16"/>
  <c r="K14" i="16"/>
  <c r="C27" i="16" l="1"/>
  <c r="D26" i="16"/>
  <c r="H23" i="16"/>
  <c r="L14" i="16"/>
  <c r="K15" i="16"/>
  <c r="C28" i="16" l="1"/>
  <c r="D27" i="16"/>
  <c r="H24" i="16"/>
  <c r="L15" i="16"/>
  <c r="K16" i="16"/>
  <c r="D28" i="16" l="1"/>
  <c r="C29" i="16"/>
  <c r="H25" i="16"/>
  <c r="J18" i="16"/>
  <c r="L16" i="16"/>
  <c r="K17" i="16"/>
  <c r="C30" i="16" l="1"/>
  <c r="D29" i="16"/>
  <c r="H26" i="16"/>
  <c r="J19" i="16"/>
  <c r="L17" i="16"/>
  <c r="K18" i="16"/>
  <c r="D30" i="16" l="1"/>
  <c r="C31" i="16"/>
  <c r="H27" i="16"/>
  <c r="J20" i="16"/>
  <c r="L18" i="16"/>
  <c r="K19" i="16"/>
  <c r="C32" i="16" l="1"/>
  <c r="D31" i="16"/>
  <c r="H28" i="16"/>
  <c r="J21" i="16"/>
  <c r="L19" i="16"/>
  <c r="K20" i="16"/>
  <c r="C33" i="16" l="1"/>
  <c r="D32" i="16"/>
  <c r="H29" i="16"/>
  <c r="J22" i="16"/>
  <c r="L20" i="16"/>
  <c r="K21" i="16"/>
  <c r="D33" i="16" l="1"/>
  <c r="C34" i="16"/>
  <c r="H30" i="16"/>
  <c r="J23" i="16"/>
  <c r="L21" i="16"/>
  <c r="K22" i="16"/>
  <c r="C35" i="16" l="1"/>
  <c r="D34" i="16"/>
  <c r="H31" i="16"/>
  <c r="J24" i="16"/>
  <c r="L22" i="16"/>
  <c r="K23" i="16"/>
  <c r="C36" i="16" l="1"/>
  <c r="D35" i="16"/>
  <c r="H32" i="16"/>
  <c r="J25" i="16"/>
  <c r="L23" i="16"/>
  <c r="K24" i="16"/>
  <c r="D36" i="16" l="1"/>
  <c r="C37" i="16"/>
  <c r="H33" i="16"/>
  <c r="J26" i="16"/>
  <c r="L24" i="16"/>
  <c r="K25" i="16"/>
  <c r="C38" i="16" l="1"/>
  <c r="D37" i="16"/>
  <c r="H34" i="16"/>
  <c r="L25" i="16"/>
  <c r="K26" i="16"/>
  <c r="D38" i="16" l="1"/>
  <c r="C39" i="16"/>
  <c r="H35" i="16"/>
  <c r="J28" i="16"/>
  <c r="L26" i="16"/>
  <c r="C40" i="16" l="1"/>
  <c r="D39" i="16"/>
  <c r="H36" i="16"/>
  <c r="J29" i="16"/>
  <c r="C41" i="16" l="1"/>
  <c r="D40" i="16"/>
  <c r="H37" i="16"/>
  <c r="J30" i="16"/>
  <c r="D41" i="16" l="1"/>
  <c r="C42" i="16"/>
  <c r="H38" i="16"/>
  <c r="J31" i="16"/>
  <c r="C43" i="16" l="1"/>
  <c r="D42" i="16"/>
  <c r="H39" i="16"/>
  <c r="J32" i="16"/>
  <c r="C44" i="16" l="1"/>
  <c r="D43" i="16"/>
  <c r="H40" i="16"/>
  <c r="J33" i="16"/>
  <c r="D44" i="16" l="1"/>
  <c r="C45" i="16"/>
  <c r="H41" i="16"/>
  <c r="J34" i="16"/>
  <c r="C46" i="16" l="1"/>
  <c r="D45" i="16"/>
  <c r="H42" i="16"/>
  <c r="J35" i="16"/>
  <c r="D46" i="16" l="1"/>
  <c r="C47" i="16"/>
  <c r="H43" i="16"/>
  <c r="J36" i="16"/>
  <c r="C48" i="16" l="1"/>
  <c r="D47" i="16"/>
  <c r="H44" i="16"/>
  <c r="J37" i="16"/>
  <c r="C49" i="16" l="1"/>
  <c r="D48" i="16"/>
  <c r="H45" i="16"/>
  <c r="J38" i="16"/>
  <c r="D49" i="16" l="1"/>
  <c r="C50" i="16"/>
  <c r="H46" i="16"/>
  <c r="J39" i="16"/>
  <c r="D50" i="16" l="1"/>
  <c r="C51" i="16"/>
  <c r="H47" i="16"/>
  <c r="J40" i="16"/>
  <c r="C52" i="16" l="1"/>
  <c r="C53" i="16" s="1"/>
  <c r="D51" i="16"/>
  <c r="H48" i="16"/>
  <c r="J41" i="16"/>
  <c r="D53" i="16" l="1"/>
  <c r="H53" i="16" s="1"/>
  <c r="J53" i="16" s="1"/>
  <c r="C54" i="16"/>
  <c r="D52" i="16"/>
  <c r="H49" i="16"/>
  <c r="J42" i="16"/>
  <c r="D54" i="16" l="1"/>
  <c r="H54" i="16" s="1"/>
  <c r="J54" i="16" s="1"/>
  <c r="C55" i="16"/>
  <c r="H50" i="16"/>
  <c r="J43" i="16"/>
  <c r="C56" i="16" l="1"/>
  <c r="D55" i="16"/>
  <c r="H55" i="16" s="1"/>
  <c r="J55" i="16" s="1"/>
  <c r="H51" i="16"/>
  <c r="J44" i="16"/>
  <c r="C57" i="16" l="1"/>
  <c r="D56" i="16"/>
  <c r="H56" i="16" s="1"/>
  <c r="J56" i="16" s="1"/>
  <c r="H52" i="16"/>
  <c r="J45" i="16"/>
  <c r="C58" i="16" l="1"/>
  <c r="D57" i="16"/>
  <c r="H57" i="16" s="1"/>
  <c r="J57" i="16" s="1"/>
  <c r="J46" i="16"/>
  <c r="C59" i="16" l="1"/>
  <c r="D58" i="16"/>
  <c r="H58" i="16" s="1"/>
  <c r="J58" i="16" s="1"/>
  <c r="J47" i="16"/>
  <c r="C60" i="16" l="1"/>
  <c r="D59" i="16"/>
  <c r="H59" i="16" s="1"/>
  <c r="J59" i="16" s="1"/>
  <c r="J48" i="16"/>
  <c r="D60" i="16" l="1"/>
  <c r="H60" i="16" s="1"/>
  <c r="J60" i="16" s="1"/>
  <c r="C61" i="16"/>
  <c r="J49" i="16"/>
  <c r="C62" i="16" l="1"/>
  <c r="D61" i="16"/>
  <c r="H61" i="16" s="1"/>
  <c r="J61" i="16" s="1"/>
  <c r="J50" i="16"/>
  <c r="C63" i="16" l="1"/>
  <c r="D62" i="16"/>
  <c r="H62" i="16" s="1"/>
  <c r="J62" i="16" s="1"/>
  <c r="J52" i="16"/>
  <c r="J51" i="16"/>
  <c r="C64" i="16" l="1"/>
  <c r="D63" i="16"/>
  <c r="H63" i="16" s="1"/>
  <c r="J63" i="16" s="1"/>
  <c r="J27" i="16"/>
  <c r="C65" i="16" l="1"/>
  <c r="D65" i="16" s="1"/>
  <c r="H65" i="16" s="1"/>
  <c r="J65" i="16" s="1"/>
  <c r="D64" i="16"/>
  <c r="H64" i="16" s="1"/>
  <c r="J64" i="16" s="1"/>
  <c r="K27" i="16"/>
  <c r="K28" i="16" s="1"/>
  <c r="C9" i="17" l="1"/>
  <c r="C12" i="17" s="1"/>
  <c r="L27" i="16"/>
  <c r="K29" i="16"/>
  <c r="L28" i="16"/>
  <c r="L29" i="16" l="1"/>
  <c r="K30" i="16"/>
  <c r="L30" i="16" l="1"/>
  <c r="K31" i="16"/>
  <c r="L31" i="16" l="1"/>
  <c r="K32" i="16"/>
  <c r="L32" i="16" l="1"/>
  <c r="K33" i="16"/>
  <c r="K34" i="16" l="1"/>
  <c r="L33" i="16"/>
  <c r="L34" i="16" l="1"/>
  <c r="K35" i="16"/>
  <c r="L35" i="16" l="1"/>
  <c r="K36" i="16"/>
  <c r="K37" i="16" l="1"/>
  <c r="L36" i="16"/>
  <c r="K38" i="16" l="1"/>
  <c r="L37" i="16"/>
  <c r="L38" i="16" l="1"/>
  <c r="K39" i="16"/>
  <c r="K40" i="16" l="1"/>
  <c r="L39" i="16"/>
  <c r="K41" i="16" l="1"/>
  <c r="L40" i="16"/>
  <c r="L41" i="16" l="1"/>
  <c r="K42" i="16"/>
  <c r="L42" i="16" l="1"/>
  <c r="K43" i="16"/>
  <c r="K44" i="16" l="1"/>
  <c r="L43" i="16"/>
  <c r="L44" i="16" l="1"/>
  <c r="K45" i="16"/>
  <c r="K46" i="16" l="1"/>
  <c r="L45" i="16"/>
  <c r="K47" i="16" l="1"/>
  <c r="L46" i="16"/>
  <c r="K48" i="16" l="1"/>
  <c r="L47" i="16"/>
  <c r="K49" i="16" l="1"/>
  <c r="L48" i="16"/>
  <c r="L49" i="16" l="1"/>
  <c r="K50" i="16"/>
  <c r="K51" i="16" l="1"/>
  <c r="L50" i="16"/>
  <c r="K52" i="16" l="1"/>
  <c r="L51" i="16"/>
  <c r="L52" i="16" l="1"/>
  <c r="K53" i="16"/>
  <c r="L53" i="16" l="1"/>
  <c r="K54" i="16"/>
  <c r="K55" i="16" l="1"/>
  <c r="L54" i="16"/>
  <c r="K56" i="16" l="1"/>
  <c r="L55" i="16"/>
  <c r="K57" i="16" l="1"/>
  <c r="L56" i="16"/>
  <c r="K58" i="16" l="1"/>
  <c r="L57" i="16"/>
  <c r="K59" i="16" l="1"/>
  <c r="L58" i="16"/>
  <c r="L59" i="16" l="1"/>
  <c r="K60" i="16"/>
  <c r="L60" i="16" l="1"/>
  <c r="K61" i="16"/>
  <c r="L61" i="16" l="1"/>
  <c r="K62" i="16"/>
  <c r="L62" i="16" l="1"/>
  <c r="K63" i="16"/>
  <c r="L63" i="16" l="1"/>
  <c r="K64" i="16"/>
  <c r="K65" i="16" l="1"/>
  <c r="L65" i="16" s="1"/>
  <c r="L64" i="16"/>
</calcChain>
</file>

<file path=xl/sharedStrings.xml><?xml version="1.0" encoding="utf-8"?>
<sst xmlns="http://schemas.openxmlformats.org/spreadsheetml/2006/main" count="298" uniqueCount="160">
  <si>
    <t>Return</t>
  </si>
  <si>
    <t>Charge</t>
  </si>
  <si>
    <t>Year</t>
  </si>
  <si>
    <t>Tax Life (in years - 5, 7, 10, 15, 20 , or 39)</t>
  </si>
  <si>
    <t>Combined Federal/State Tax Rate</t>
  </si>
  <si>
    <t>1 - Tax Rate</t>
  </si>
  <si>
    <t>Federal Tax Rate</t>
  </si>
  <si>
    <t>State Tax Rate</t>
  </si>
  <si>
    <t>MACRS Depreciation table</t>
  </si>
  <si>
    <t>Depreciation Method: 200 or 150 Percent Declining Balance Switching to Straight Line</t>
  </si>
  <si>
    <t>Convention: Half-Year</t>
  </si>
  <si>
    <t>TOTAL(I8) =COMPO-(TAXPCT*DEBT)</t>
  </si>
  <si>
    <t>LFCR</t>
  </si>
  <si>
    <t>Total</t>
  </si>
  <si>
    <t>Accel.</t>
  </si>
  <si>
    <t>Book</t>
  </si>
  <si>
    <t>Tax</t>
  </si>
  <si>
    <t>Present</t>
  </si>
  <si>
    <t>Factor</t>
  </si>
  <si>
    <t>Accum.</t>
  </si>
  <si>
    <t>Depr.</t>
  </si>
  <si>
    <t>Deferred</t>
  </si>
  <si>
    <t>Income</t>
  </si>
  <si>
    <t>Capital recovery factor</t>
  </si>
  <si>
    <t>˄</t>
  </si>
  <si>
    <t>((+ROR*(1+ROR)˄remaining life)</t>
  </si>
  <si>
    <t>((1+ROR)˄remaining life-1)</t>
  </si>
  <si>
    <t>((+ROR*(1+ROR)˄remaining life)/((1+ROR)˄remaining life-1)</t>
  </si>
  <si>
    <t>Service Life of Asset (in years)</t>
  </si>
  <si>
    <t>O&amp;M</t>
  </si>
  <si>
    <t>Ad Valorem</t>
  </si>
  <si>
    <t>ROR</t>
  </si>
  <si>
    <t>ROR with taxes</t>
  </si>
  <si>
    <t xml:space="preserve">Tax </t>
  </si>
  <si>
    <t>(1)</t>
  </si>
  <si>
    <t>(2)</t>
  </si>
  <si>
    <t>(4)</t>
  </si>
  <si>
    <t>(3)</t>
  </si>
  <si>
    <t>(5)</t>
  </si>
  <si>
    <t>(6)</t>
  </si>
  <si>
    <t>(7)</t>
  </si>
  <si>
    <t>(8)</t>
  </si>
  <si>
    <t>(9)</t>
  </si>
  <si>
    <t>(10)</t>
  </si>
  <si>
    <t>(11)</t>
  </si>
  <si>
    <t>(12)</t>
  </si>
  <si>
    <t>(1)  Prior year's Net investment - Book Depreciation - Deferred Income Tax.</t>
  </si>
  <si>
    <t>Tax Life (Years)</t>
  </si>
  <si>
    <t>Acc.</t>
  </si>
  <si>
    <t>DIT</t>
  </si>
  <si>
    <t>(2)  Return (adjusted for taxes) x Net Investment.</t>
  </si>
  <si>
    <t>(3)  Depreciation rate based on the life of the investment.</t>
  </si>
  <si>
    <t>(4)  Distribution O&amp;M expense as percent of distribution plant.</t>
  </si>
  <si>
    <t>(5)  Ad valorem tax rate on distribution plant.</t>
  </si>
  <si>
    <t>(6)  Sum of return, depreciation, O&amp;M and ad valorem taxes.</t>
  </si>
  <si>
    <t>Value</t>
  </si>
  <si>
    <t>(7)  Present value factor reflecting overall rate of return.</t>
  </si>
  <si>
    <t>(8)  Present value factor x total charge.</t>
  </si>
  <si>
    <t>(12)  (Tax life - book life) x tax rate.</t>
  </si>
  <si>
    <t>Summary of Results</t>
  </si>
  <si>
    <t>Sum of Present Values  1/</t>
  </si>
  <si>
    <t>Capital Recovery Factor 2/</t>
  </si>
  <si>
    <t>Levelized Fixed Charge 3/</t>
  </si>
  <si>
    <t>Assumptions</t>
  </si>
  <si>
    <t>1/  Sum of annual net present values.</t>
  </si>
  <si>
    <t>2/  ((+ROR*(1+ROR)˄book life)/((1+ROR)˄book life-1).</t>
  </si>
  <si>
    <t>Montana-Dakota Utilities Co.</t>
  </si>
  <si>
    <t>Electric Utility- South Dakota</t>
  </si>
  <si>
    <t>Electric Utility - South Dakota</t>
  </si>
  <si>
    <t>Levelized Fixed Charge Rate - CT</t>
  </si>
  <si>
    <t>3/  Product of annual present value x capital recovery factor.</t>
  </si>
  <si>
    <t>(9) Accumulated present value.</t>
  </si>
  <si>
    <t>(10)  Levelized fixed charge rate = accumulated present value x ((+ROR*(1+ROR)˄book life)/((1+ROR)˄book life-1)</t>
  </si>
  <si>
    <t>(11)  Tax depreciation rates for a CT uses a 15 year tax life.</t>
  </si>
  <si>
    <t>Property Tax Rate</t>
  </si>
  <si>
    <t>Net</t>
  </si>
  <si>
    <t>Investment</t>
  </si>
  <si>
    <t>2019 Avoided Cost Rate Update</t>
  </si>
  <si>
    <t xml:space="preserve"> combustion turbine)</t>
  </si>
  <si>
    <t>(Cost of an installed peaking</t>
  </si>
  <si>
    <t xml:space="preserve"> $/kW-Month</t>
  </si>
  <si>
    <t>Rate 96</t>
  </si>
  <si>
    <t>Monthly Capacity Payments</t>
  </si>
  <si>
    <t>Average</t>
  </si>
  <si>
    <t>2019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</si>
  <si>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</si>
  <si>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</si>
  <si>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</si>
  <si>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</si>
  <si>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</si>
  <si>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</si>
  <si>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</si>
  <si>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</si>
  <si>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</si>
  <si>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</si>
  <si>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</si>
  <si>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</si>
  <si>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$/MWh</t>
  </si>
  <si>
    <t>Month</t>
  </si>
  <si>
    <t>Off-Peak</t>
  </si>
  <si>
    <t>On-Peak</t>
  </si>
  <si>
    <t xml:space="preserve">                                    Lambda                                   </t>
  </si>
  <si>
    <t>Lambda and Capacity Costs</t>
  </si>
  <si>
    <t>Rate 96 Capacity Payment formula: = $878 x 1.035^(2024-2019)  x .09438 / 12</t>
  </si>
  <si>
    <t>3/</t>
  </si>
  <si>
    <t>See Attachment A pages 2-5.</t>
  </si>
  <si>
    <t>2/</t>
  </si>
  <si>
    <t>Cost of combustion turbine based on projected cost of a GE 7EA simple cycle unit in 2019 dollars of $878 escalated at a rate of 3.5% per year to 2024.</t>
  </si>
  <si>
    <t>1/</t>
  </si>
  <si>
    <t xml:space="preserve"> $/kW-Month 3/</t>
  </si>
  <si>
    <t>Monthly Capacity Payments:</t>
  </si>
  <si>
    <t xml:space="preserve">  2/</t>
  </si>
  <si>
    <t xml:space="preserve">Levelized Fixed Charge </t>
  </si>
  <si>
    <t>Escalation rate</t>
  </si>
  <si>
    <t xml:space="preserve">  1/</t>
  </si>
  <si>
    <t>Capital cost of combustion turbine</t>
  </si>
  <si>
    <t>Calculation of Capacity Payments</t>
  </si>
  <si>
    <t>2/  Reflective of capital costs, depreciation and taxes.</t>
  </si>
  <si>
    <t>1/  Including installation and testing.</t>
  </si>
  <si>
    <t xml:space="preserve">    Daily Metering Charge</t>
  </si>
  <si>
    <t>Calculated Charge</t>
  </si>
  <si>
    <t>Total Annual Cost of Meter</t>
  </si>
  <si>
    <t>Annual O&amp;M Expense</t>
  </si>
  <si>
    <t>Annual Carrying Cost/Meter</t>
  </si>
  <si>
    <t>Levelized Fixed Charge Rate  2/</t>
  </si>
  <si>
    <t>Estimated Meter Cost  1/</t>
  </si>
  <si>
    <t>Three-Phase</t>
  </si>
  <si>
    <t>Single-Phase</t>
  </si>
  <si>
    <t>Rate 95</t>
  </si>
  <si>
    <t>2019 Avoided Cost Updates</t>
  </si>
  <si>
    <t>Calculation of Metering Charges - Rate 95</t>
  </si>
  <si>
    <t>TOD, Demand</t>
  </si>
  <si>
    <t>Calculation of Metering Charges - Rate 96</t>
  </si>
  <si>
    <t xml:space="preserve"> </t>
  </si>
  <si>
    <t>3P, TOD, Demand</t>
  </si>
  <si>
    <t>1P, TOD, Demand</t>
  </si>
  <si>
    <t>3P, Non TOD, Non Demand</t>
  </si>
  <si>
    <t>1P, Non TOD, Non Demand</t>
  </si>
  <si>
    <t>South Dakota</t>
  </si>
  <si>
    <t>3-Year</t>
  </si>
  <si>
    <t>History of Meter Costs</t>
  </si>
  <si>
    <t>Avoided Cost Filings</t>
  </si>
  <si>
    <t>2016 - 2018</t>
  </si>
  <si>
    <t>(11)  Tax depreciation rates for Meters uses a 10 year tax life.</t>
  </si>
  <si>
    <t xml:space="preserve">   Effective Distribution Tax Rate</t>
  </si>
  <si>
    <t xml:space="preserve">Ad Valorem Taxes - Distribution </t>
  </si>
  <si>
    <t>Distribution Plant</t>
  </si>
  <si>
    <t>Rate</t>
  </si>
  <si>
    <t>Effective</t>
  </si>
  <si>
    <t>Calculation of General Tax Rate</t>
  </si>
  <si>
    <t>Levelized Fixed Charge Rate - Electric Meters</t>
  </si>
  <si>
    <t>Avoided Cost Rate Update</t>
  </si>
  <si>
    <t>Calculation of O&amp;M Meter Cost</t>
  </si>
  <si>
    <t>5 Year</t>
  </si>
  <si>
    <t>Metering O&amp;M accounts (FERC Form 1)</t>
  </si>
  <si>
    <t>586 (Meter Expenses)</t>
  </si>
  <si>
    <t>587 (Customer Installation Expenses)</t>
  </si>
  <si>
    <t>597 (Maintenance of Meters)</t>
  </si>
  <si>
    <t>Weighted Meter Quantity</t>
  </si>
  <si>
    <t xml:space="preserve">  O&amp;M Meter Cost per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</si>
</sst>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_)"/>
    <numFmt numFmtId="167" formatCode="0.00000_)"/>
    <numFmt numFmtId="168" formatCode="0.000"/>
    <numFmt numFmtId="169" formatCode="0.00000"/>
    <numFmt numFmtId="170" formatCode="#,##0.00000_);\(#,##0.00000\)"/>
    <numFmt numFmtId="171" formatCode="#,##0.000000_);\(#,##0.000000\)"/>
    <numFmt numFmtId="172" formatCode="General_)"/>
    <numFmt numFmtId="173" formatCode="&quot;$&quot;#,##0.000"/>
    <numFmt numFmtId="174" formatCode="0.00_)"/>
    <numFmt numFmtId="175" formatCode="&quot;$&quot;#,##0.000_);[Red]\(&quot;$&quot;#,##0.000\)"/>
    <numFmt numFmtId="176" formatCode="#,##0.000_);[Red]\(#,##0.000\)"/>
    <numFmt numFmtId="177" formatCode="0.0%"/>
    <numFmt numFmtId="178" formatCode="&quot;$&quot;#,##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2"/>
      <name val="Times"/>
    </font>
    <font>
      <b/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name val="Courier"/>
    </font>
    <font>
      <sz val="10"/>
      <color rgb="FFFF0000"/>
      <name val="Arial"/>
      <family val="2"/>
    </font>
    <font>
      <sz val="10"/>
      <name val="Courier"/>
      <family val="3"/>
    </font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7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37" fontId="9" fillId="0" borderId="0" applyFont="0" applyFill="0" applyBorder="0" applyAlignment="0" applyProtection="0"/>
    <xf numFmtId="172" fontId="20" fillId="0" borderId="0"/>
    <xf numFmtId="43" fontId="12" fillId="0" borderId="0" applyFont="0" applyFill="0" applyBorder="0" applyAlignment="0" applyProtection="0"/>
    <xf numFmtId="172" fontId="22" fillId="0" borderId="0"/>
    <xf numFmtId="0" fontId="23" fillId="0" borderId="0"/>
    <xf numFmtId="44" fontId="12" fillId="0" borderId="0" applyFont="0" applyFill="0" applyBorder="0" applyAlignment="0" applyProtection="0"/>
  </cellStyleXfs>
  <cellXfs count="244">
    <xf numFmtId="0" fontId="0" fillId="0" borderId="0" xfId="0"/>
    <xf numFmtId="0" fontId="10" fillId="0" borderId="0" xfId="0" applyFont="1" applyAlignment="1">
      <alignment horizontal="centerContinuous"/>
    </xf>
    <xf numFmtId="0" fontId="13" fillId="0" borderId="0" xfId="0" applyFont="1"/>
    <xf numFmtId="0" fontId="12" fillId="0" borderId="0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Border="1"/>
    <xf numFmtId="0" fontId="13" fillId="0" borderId="0" xfId="0" applyFont="1" applyAlignment="1">
      <alignment horizontal="left"/>
    </xf>
    <xf numFmtId="164" fontId="13" fillId="0" borderId="0" xfId="2" applyNumberFormat="1" applyFont="1"/>
    <xf numFmtId="0" fontId="11" fillId="0" borderId="0" xfId="0" applyFont="1" applyAlignment="1">
      <alignment horizontal="centerContinuous"/>
    </xf>
    <xf numFmtId="166" fontId="11" fillId="0" borderId="0" xfId="0" applyNumberFormat="1" applyFont="1" applyAlignment="1" applyProtection="1">
      <alignment horizontal="centerContinuous"/>
    </xf>
    <xf numFmtId="166" fontId="16" fillId="0" borderId="0" xfId="0" applyNumberFormat="1" applyFont="1" applyAlignment="1" applyProtection="1">
      <alignment horizontal="centerContinuous"/>
      <protection locked="0"/>
    </xf>
    <xf numFmtId="167" fontId="12" fillId="0" borderId="0" xfId="0" applyNumberFormat="1" applyFont="1" applyAlignment="1" applyProtection="1">
      <alignment horizontal="centerContinuous"/>
    </xf>
    <xf numFmtId="166" fontId="12" fillId="0" borderId="0" xfId="0" applyNumberFormat="1" applyFont="1" applyAlignment="1" applyProtection="1">
      <alignment horizontal="centerContinuous"/>
    </xf>
    <xf numFmtId="0" fontId="12" fillId="0" borderId="0" xfId="0" applyFont="1" applyAlignment="1">
      <alignment horizontal="right"/>
    </xf>
    <xf numFmtId="0" fontId="12" fillId="0" borderId="0" xfId="0" applyFont="1" applyFill="1" applyProtection="1"/>
    <xf numFmtId="0" fontId="10" fillId="0" borderId="0" xfId="0" applyFont="1"/>
    <xf numFmtId="0" fontId="17" fillId="0" borderId="0" xfId="0" applyFont="1" applyProtection="1">
      <protection locked="0"/>
    </xf>
    <xf numFmtId="0" fontId="13" fillId="0" borderId="0" xfId="0" applyFont="1" applyAlignment="1">
      <alignment horizontal="right"/>
    </xf>
    <xf numFmtId="168" fontId="13" fillId="0" borderId="0" xfId="0" applyNumberFormat="1" applyFont="1" applyAlignment="1">
      <alignment horizontal="right"/>
    </xf>
    <xf numFmtId="164" fontId="12" fillId="0" borderId="0" xfId="2" applyNumberFormat="1" applyFont="1" applyFill="1" applyProtection="1">
      <protection locked="0"/>
    </xf>
    <xf numFmtId="168" fontId="13" fillId="0" borderId="0" xfId="0" applyNumberFormat="1" applyFont="1"/>
    <xf numFmtId="166" fontId="12" fillId="0" borderId="0" xfId="0" applyNumberFormat="1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Protection="1"/>
    <xf numFmtId="166" fontId="12" fillId="0" borderId="0" xfId="0" applyNumberFormat="1" applyFont="1" applyFill="1" applyBorder="1" applyProtection="1"/>
    <xf numFmtId="166" fontId="17" fillId="0" borderId="0" xfId="0" applyNumberFormat="1" applyFont="1" applyFill="1" applyBorder="1" applyProtection="1"/>
    <xf numFmtId="166" fontId="17" fillId="0" borderId="0" xfId="0" applyNumberFormat="1" applyFont="1" applyFill="1" applyBorder="1" applyProtection="1">
      <protection locked="0"/>
    </xf>
    <xf numFmtId="0" fontId="17" fillId="0" borderId="0" xfId="0" applyFont="1" applyFill="1" applyBorder="1" applyProtection="1"/>
    <xf numFmtId="0" fontId="10" fillId="0" borderId="0" xfId="0" applyFont="1" applyFill="1" applyBorder="1" applyProtection="1"/>
    <xf numFmtId="166" fontId="10" fillId="0" borderId="0" xfId="0" applyNumberFormat="1" applyFont="1" applyFill="1" applyBorder="1" applyProtection="1"/>
    <xf numFmtId="166" fontId="10" fillId="0" borderId="0" xfId="0" applyNumberFormat="1" applyFont="1" applyFill="1" applyBorder="1" applyAlignment="1" applyProtection="1">
      <alignment horizontal="center"/>
    </xf>
    <xf numFmtId="166" fontId="18" fillId="0" borderId="0" xfId="0" applyNumberFormat="1" applyFont="1" applyFill="1" applyBorder="1" applyProtection="1">
      <protection locked="0"/>
    </xf>
    <xf numFmtId="167" fontId="12" fillId="0" borderId="0" xfId="0" applyNumberFormat="1" applyFont="1" applyAlignment="1" applyProtection="1">
      <alignment horizontal="center"/>
    </xf>
    <xf numFmtId="0" fontId="11" fillId="0" borderId="0" xfId="0" applyFont="1" applyAlignment="1"/>
    <xf numFmtId="166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69" fontId="13" fillId="0" borderId="0" xfId="0" applyNumberFormat="1" applyFont="1"/>
    <xf numFmtId="0" fontId="12" fillId="0" borderId="4" xfId="0" applyFont="1" applyBorder="1"/>
    <xf numFmtId="0" fontId="7" fillId="0" borderId="0" xfId="0" applyFont="1"/>
    <xf numFmtId="170" fontId="13" fillId="0" borderId="0" xfId="5" applyNumberFormat="1" applyFont="1"/>
    <xf numFmtId="0" fontId="7" fillId="0" borderId="0" xfId="0" quotePrefix="1" applyFont="1"/>
    <xf numFmtId="49" fontId="12" fillId="0" borderId="0" xfId="0" applyNumberFormat="1" applyFont="1" applyAlignment="1">
      <alignment horizontal="center"/>
    </xf>
    <xf numFmtId="166" fontId="12" fillId="0" borderId="1" xfId="0" applyNumberFormat="1" applyFont="1" applyBorder="1" applyAlignment="1" applyProtection="1">
      <alignment horizontal="center"/>
    </xf>
    <xf numFmtId="166" fontId="12" fillId="0" borderId="1" xfId="0" applyNumberFormat="1" applyFont="1" applyBorder="1" applyAlignment="1" applyProtection="1">
      <alignment horizontal="center"/>
      <protection locked="0"/>
    </xf>
    <xf numFmtId="167" fontId="12" fillId="0" borderId="1" xfId="0" applyNumberFormat="1" applyFont="1" applyBorder="1" applyAlignment="1" applyProtection="1">
      <alignment horizontal="center"/>
    </xf>
    <xf numFmtId="0" fontId="4" fillId="0" borderId="0" xfId="0" quotePrefix="1" applyFont="1" applyAlignment="1">
      <alignment horizontal="center"/>
    </xf>
    <xf numFmtId="170" fontId="13" fillId="0" borderId="0" xfId="5" applyNumberFormat="1" applyFont="1" applyBorder="1"/>
    <xf numFmtId="169" fontId="13" fillId="0" borderId="0" xfId="0" applyNumberFormat="1" applyFont="1" applyBorder="1"/>
    <xf numFmtId="170" fontId="8" fillId="0" borderId="0" xfId="5" applyNumberFormat="1" applyFont="1" applyBorder="1"/>
    <xf numFmtId="0" fontId="4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39" fontId="13" fillId="0" borderId="0" xfId="5" applyNumberFormat="1" applyFont="1"/>
    <xf numFmtId="10" fontId="12" fillId="0" borderId="0" xfId="2" applyNumberFormat="1" applyFont="1"/>
    <xf numFmtId="0" fontId="12" fillId="0" borderId="1" xfId="0" applyFont="1" applyBorder="1" applyAlignment="1">
      <alignment horizontal="center"/>
    </xf>
    <xf numFmtId="170" fontId="12" fillId="0" borderId="0" xfId="5" applyNumberFormat="1" applyFont="1"/>
    <xf numFmtId="170" fontId="13" fillId="0" borderId="0" xfId="5" applyNumberFormat="1" applyFont="1" applyAlignment="1">
      <alignment horizontal="right"/>
    </xf>
    <xf numFmtId="0" fontId="3" fillId="0" borderId="0" xfId="0" applyFont="1"/>
    <xf numFmtId="0" fontId="19" fillId="0" borderId="0" xfId="0" applyFont="1" applyFill="1" applyAlignment="1">
      <alignment horizontal="centerContinuous"/>
    </xf>
    <xf numFmtId="0" fontId="13" fillId="0" borderId="0" xfId="0" applyFont="1" applyFill="1"/>
    <xf numFmtId="0" fontId="10" fillId="0" borderId="0" xfId="0" applyFont="1" applyFill="1" applyAlignment="1">
      <alignment horizontal="centerContinuous"/>
    </xf>
    <xf numFmtId="164" fontId="13" fillId="0" borderId="0" xfId="2" applyNumberFormat="1" applyFont="1" applyFill="1"/>
    <xf numFmtId="165" fontId="13" fillId="0" borderId="0" xfId="2" applyNumberFormat="1" applyFont="1" applyFill="1"/>
    <xf numFmtId="165" fontId="13" fillId="0" borderId="0" xfId="0" applyNumberFormat="1" applyFont="1" applyFill="1"/>
    <xf numFmtId="1" fontId="13" fillId="0" borderId="0" xfId="0" applyNumberFormat="1" applyFont="1" applyFill="1"/>
    <xf numFmtId="0" fontId="3" fillId="0" borderId="0" xfId="0" applyFont="1" applyFill="1"/>
    <xf numFmtId="171" fontId="13" fillId="0" borderId="0" xfId="5" applyNumberFormat="1" applyFont="1" applyFill="1" applyBorder="1"/>
    <xf numFmtId="0" fontId="13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14" fillId="0" borderId="0" xfId="0" applyFont="1" applyFill="1"/>
    <xf numFmtId="0" fontId="6" fillId="0" borderId="0" xfId="0" applyFont="1" applyFill="1"/>
    <xf numFmtId="170" fontId="5" fillId="0" borderId="0" xfId="5" applyNumberFormat="1" applyFont="1" applyFill="1"/>
    <xf numFmtId="170" fontId="5" fillId="0" borderId="0" xfId="5" applyNumberFormat="1" applyFont="1" applyFill="1" applyAlignment="1">
      <alignment vertical="center"/>
    </xf>
    <xf numFmtId="0" fontId="13" fillId="0" borderId="0" xfId="0" applyFont="1" applyFill="1" applyAlignment="1">
      <alignment horizontal="centerContinuous"/>
    </xf>
    <xf numFmtId="0" fontId="3" fillId="0" borderId="0" xfId="0" quotePrefix="1" applyFont="1" applyFill="1"/>
    <xf numFmtId="0" fontId="13" fillId="0" borderId="0" xfId="0" applyFont="1" applyFill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0" xfId="0" applyFont="1" applyFill="1"/>
    <xf numFmtId="166" fontId="11" fillId="2" borderId="0" xfId="0" applyNumberFormat="1" applyFont="1" applyFill="1" applyAlignment="1" applyProtection="1">
      <alignment horizontal="left"/>
    </xf>
    <xf numFmtId="166" fontId="11" fillId="2" borderId="0" xfId="0" applyNumberFormat="1" applyFont="1" applyFill="1" applyAlignment="1" applyProtection="1">
      <alignment horizontal="centerContinuous"/>
    </xf>
    <xf numFmtId="166" fontId="12" fillId="2" borderId="0" xfId="0" applyNumberFormat="1" applyFont="1" applyFill="1" applyAlignment="1" applyProtection="1">
      <alignment horizontal="center"/>
    </xf>
    <xf numFmtId="0" fontId="4" fillId="2" borderId="0" xfId="0" quotePrefix="1" applyFont="1" applyFill="1" applyAlignment="1">
      <alignment horizontal="center"/>
    </xf>
    <xf numFmtId="170" fontId="4" fillId="2" borderId="0" xfId="5" applyNumberFormat="1" applyFont="1" applyFill="1"/>
    <xf numFmtId="0" fontId="2" fillId="0" borderId="1" xfId="0" applyFont="1" applyFill="1" applyBorder="1"/>
    <xf numFmtId="0" fontId="19" fillId="0" borderId="1" xfId="0" applyFont="1" applyFill="1" applyBorder="1"/>
    <xf numFmtId="164" fontId="13" fillId="0" borderId="3" xfId="2" applyNumberFormat="1" applyFont="1" applyFill="1" applyBorder="1"/>
    <xf numFmtId="0" fontId="12" fillId="2" borderId="0" xfId="0" applyFont="1" applyFill="1" applyAlignment="1">
      <alignment horizontal="center"/>
    </xf>
    <xf numFmtId="0" fontId="1" fillId="0" borderId="0" xfId="0" quotePrefix="1" applyFont="1" applyFill="1"/>
    <xf numFmtId="0" fontId="1" fillId="0" borderId="0" xfId="0" quotePrefix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quotePrefix="1" applyFont="1"/>
    <xf numFmtId="168" fontId="12" fillId="0" borderId="0" xfId="0" applyNumberFormat="1" applyFont="1" applyAlignment="1">
      <alignment horizontal="right"/>
    </xf>
    <xf numFmtId="170" fontId="12" fillId="2" borderId="0" xfId="5" applyNumberFormat="1" applyFont="1" applyFill="1"/>
    <xf numFmtId="0" fontId="12" fillId="0" borderId="0" xfId="0" applyFont="1" applyBorder="1" applyAlignment="1">
      <alignment horizontal="right"/>
    </xf>
    <xf numFmtId="170" fontId="12" fillId="0" borderId="0" xfId="5" applyNumberFormat="1" applyFont="1" applyBorder="1"/>
    <xf numFmtId="0" fontId="13" fillId="0" borderId="1" xfId="0" applyFont="1" applyFill="1" applyBorder="1"/>
    <xf numFmtId="0" fontId="13" fillId="0" borderId="1" xfId="0" applyFont="1" applyBorder="1"/>
    <xf numFmtId="0" fontId="12" fillId="0" borderId="0" xfId="0" applyFont="1" applyBorder="1" applyAlignment="1">
      <alignment horizontal="center"/>
    </xf>
    <xf numFmtId="172" fontId="12" fillId="0" borderId="0" xfId="6" applyFont="1" applyBorder="1"/>
    <xf numFmtId="172" fontId="12" fillId="0" borderId="0" xfId="6" applyFont="1" applyBorder="1" applyAlignment="1" applyProtection="1">
      <alignment horizontal="left"/>
      <protection locked="0"/>
    </xf>
    <xf numFmtId="172" fontId="12" fillId="3" borderId="0" xfId="6" applyFont="1" applyFill="1" applyBorder="1" applyAlignment="1" applyProtection="1">
      <alignment horizontal="left"/>
      <protection locked="0"/>
    </xf>
    <xf numFmtId="172" fontId="12" fillId="3" borderId="0" xfId="6" applyFont="1" applyFill="1" applyBorder="1" applyAlignment="1" applyProtection="1">
      <alignment horizontal="center"/>
      <protection locked="0"/>
    </xf>
    <xf numFmtId="173" fontId="12" fillId="3" borderId="0" xfId="6" applyNumberFormat="1" applyFont="1" applyFill="1" applyAlignment="1" applyProtection="1">
      <alignment horizontal="right"/>
      <protection locked="0"/>
    </xf>
    <xf numFmtId="172" fontId="12" fillId="0" borderId="0" xfId="6" applyFont="1" applyBorder="1" applyAlignment="1">
      <alignment horizontal="centerContinuous"/>
    </xf>
    <xf numFmtId="174" fontId="12" fillId="0" borderId="0" xfId="6" applyNumberFormat="1" applyFont="1" applyBorder="1" applyAlignment="1" applyProtection="1">
      <alignment horizontal="center"/>
      <protection locked="0"/>
    </xf>
    <xf numFmtId="7" fontId="12" fillId="0" borderId="0" xfId="7" applyNumberFormat="1" applyFont="1" applyBorder="1" applyAlignment="1" applyProtection="1">
      <alignment horizontal="right"/>
      <protection locked="0"/>
    </xf>
    <xf numFmtId="8" fontId="12" fillId="0" borderId="0" xfId="6" applyNumberFormat="1" applyFont="1" applyBorder="1" applyAlignment="1" applyProtection="1">
      <protection locked="0"/>
    </xf>
    <xf numFmtId="172" fontId="12" fillId="0" borderId="0" xfId="6" applyFont="1"/>
    <xf numFmtId="43" fontId="12" fillId="0" borderId="0" xfId="7" applyFont="1" applyBorder="1" applyAlignment="1">
      <alignment horizontal="right"/>
    </xf>
    <xf numFmtId="172" fontId="12" fillId="3" borderId="0" xfId="6" applyFont="1" applyFill="1" applyAlignment="1"/>
    <xf numFmtId="43" fontId="12" fillId="0" borderId="0" xfId="7" quotePrefix="1" applyFont="1" applyFill="1" applyBorder="1" applyAlignment="1" applyProtection="1">
      <alignment horizontal="right"/>
      <protection locked="0"/>
    </xf>
    <xf numFmtId="40" fontId="12" fillId="0" borderId="0" xfId="6" applyNumberFormat="1" applyFont="1" applyFill="1" applyAlignment="1" applyProtection="1">
      <protection locked="0"/>
    </xf>
    <xf numFmtId="49" fontId="12" fillId="0" borderId="0" xfId="6" applyNumberFormat="1" applyFont="1" applyAlignment="1" applyProtection="1">
      <alignment horizontal="center"/>
      <protection locked="0"/>
    </xf>
    <xf numFmtId="172" fontId="12" fillId="0" borderId="0" xfId="6" applyFont="1" applyAlignment="1" applyProtection="1">
      <alignment horizontal="left"/>
      <protection locked="0"/>
    </xf>
    <xf numFmtId="8" fontId="12" fillId="0" borderId="0" xfId="6" applyNumberFormat="1" applyFont="1" applyFill="1" applyAlignment="1" applyProtection="1">
      <protection locked="0"/>
    </xf>
    <xf numFmtId="172" fontId="12" fillId="0" borderId="1" xfId="6" applyFont="1" applyBorder="1" applyAlignment="1" applyProtection="1">
      <alignment horizontal="center"/>
      <protection locked="0"/>
    </xf>
    <xf numFmtId="172" fontId="12" fillId="0" borderId="0" xfId="6" applyFont="1" applyBorder="1" applyAlignment="1" applyProtection="1">
      <alignment horizontal="center"/>
      <protection locked="0"/>
    </xf>
    <xf numFmtId="172" fontId="12" fillId="0" borderId="1" xfId="6" applyFont="1" applyBorder="1" applyAlignment="1">
      <alignment horizontal="centerContinuous"/>
    </xf>
    <xf numFmtId="172" fontId="12" fillId="0" borderId="1" xfId="6" applyFont="1" applyBorder="1" applyAlignment="1" applyProtection="1">
      <alignment horizontal="centerContinuous"/>
      <protection locked="0"/>
    </xf>
    <xf numFmtId="172" fontId="12" fillId="0" borderId="0" xfId="6" applyFont="1" applyBorder="1" applyAlignment="1" applyProtection="1">
      <alignment horizontal="centerContinuous"/>
      <protection locked="0"/>
    </xf>
    <xf numFmtId="172" fontId="10" fillId="0" borderId="0" xfId="6" applyFont="1" applyBorder="1"/>
    <xf numFmtId="172" fontId="10" fillId="0" borderId="0" xfId="6" applyFont="1" applyBorder="1" applyAlignment="1">
      <alignment horizontal="centerContinuous"/>
    </xf>
    <xf numFmtId="172" fontId="10" fillId="0" borderId="0" xfId="6" quotePrefix="1" applyFont="1" applyBorder="1" applyAlignment="1">
      <alignment horizontal="centerContinuous"/>
    </xf>
    <xf numFmtId="172" fontId="10" fillId="0" borderId="0" xfId="6" applyFont="1" applyAlignment="1" applyProtection="1">
      <alignment horizontal="centerContinuous"/>
      <protection locked="0"/>
    </xf>
    <xf numFmtId="172" fontId="21" fillId="0" borderId="0" xfId="6" applyFont="1" applyBorder="1"/>
    <xf numFmtId="172" fontId="20" fillId="0" borderId="0" xfId="6"/>
    <xf numFmtId="175" fontId="12" fillId="3" borderId="0" xfId="6" quotePrefix="1" applyNumberFormat="1" applyFont="1" applyFill="1" applyAlignment="1" applyProtection="1">
      <alignment horizontal="left"/>
      <protection locked="0"/>
    </xf>
    <xf numFmtId="172" fontId="12" fillId="0" borderId="0" xfId="6" quotePrefix="1" applyFont="1" applyBorder="1"/>
    <xf numFmtId="176" fontId="12" fillId="0" borderId="0" xfId="6" applyNumberFormat="1" applyFont="1" applyBorder="1"/>
    <xf numFmtId="166" fontId="12" fillId="3" borderId="0" xfId="6" applyNumberFormat="1" applyFont="1" applyFill="1" applyAlignment="1" applyProtection="1">
      <alignment horizontal="right"/>
      <protection locked="0"/>
    </xf>
    <xf numFmtId="172" fontId="12" fillId="3" borderId="0" xfId="6" applyFont="1" applyFill="1" applyBorder="1"/>
    <xf numFmtId="172" fontId="12" fillId="0" borderId="0" xfId="8" applyFont="1" applyBorder="1"/>
    <xf numFmtId="172" fontId="12" fillId="0" borderId="0" xfId="8" quotePrefix="1" applyFont="1" applyBorder="1"/>
    <xf numFmtId="172" fontId="12" fillId="0" borderId="0" xfId="8" quotePrefix="1" applyFont="1" applyBorder="1" applyAlignment="1">
      <alignment horizontal="left" vertical="top"/>
    </xf>
    <xf numFmtId="172" fontId="12" fillId="0" borderId="0" xfId="6" applyFont="1" applyBorder="1" applyAlignment="1">
      <alignment horizontal="center"/>
    </xf>
    <xf numFmtId="172" fontId="12" fillId="0" borderId="0" xfId="6" applyFont="1" applyFill="1" applyBorder="1" applyAlignment="1" applyProtection="1">
      <alignment horizontal="left"/>
      <protection locked="0"/>
    </xf>
    <xf numFmtId="175" fontId="12" fillId="0" borderId="0" xfId="6" quotePrefix="1" applyNumberFormat="1" applyFont="1" applyFill="1" applyAlignment="1" applyProtection="1">
      <alignment horizontal="right"/>
      <protection locked="0"/>
    </xf>
    <xf numFmtId="172" fontId="12" fillId="0" borderId="0" xfId="6" applyFont="1" applyFill="1" applyBorder="1" applyAlignment="1">
      <alignment horizontal="left"/>
    </xf>
    <xf numFmtId="164" fontId="12" fillId="0" borderId="1" xfId="6" applyNumberFormat="1" applyFont="1" applyFill="1" applyBorder="1"/>
    <xf numFmtId="172" fontId="12" fillId="0" borderId="0" xfId="6" applyFont="1" applyFill="1" applyBorder="1"/>
    <xf numFmtId="177" fontId="12" fillId="0" borderId="0" xfId="6" applyNumberFormat="1" applyFont="1" applyFill="1" applyBorder="1"/>
    <xf numFmtId="178" fontId="12" fillId="0" borderId="0" xfId="6" applyNumberFormat="1" applyFont="1" applyFill="1" applyBorder="1"/>
    <xf numFmtId="40" fontId="12" fillId="0" borderId="0" xfId="6" applyNumberFormat="1" applyFont="1" applyBorder="1" applyAlignment="1"/>
    <xf numFmtId="172" fontId="10" fillId="0" borderId="1" xfId="6" applyFont="1" applyBorder="1" applyAlignment="1" applyProtection="1">
      <alignment horizontal="left"/>
      <protection locked="0"/>
    </xf>
    <xf numFmtId="172" fontId="10" fillId="0" borderId="0" xfId="6" applyFont="1" applyAlignment="1">
      <alignment horizontal="centerContinuous"/>
    </xf>
    <xf numFmtId="172" fontId="10" fillId="0" borderId="0" xfId="6" applyFont="1" applyBorder="1" applyAlignment="1" applyProtection="1">
      <alignment horizontal="centerContinuous"/>
      <protection locked="0"/>
    </xf>
    <xf numFmtId="172" fontId="10" fillId="0" borderId="0" xfId="6" quotePrefix="1" applyFont="1" applyAlignment="1">
      <alignment horizontal="centerContinuous"/>
    </xf>
    <xf numFmtId="0" fontId="23" fillId="0" borderId="0" xfId="9"/>
    <xf numFmtId="8" fontId="23" fillId="0" borderId="0" xfId="9" applyNumberFormat="1"/>
    <xf numFmtId="0" fontId="10" fillId="0" borderId="0" xfId="9" applyFont="1"/>
    <xf numFmtId="8" fontId="23" fillId="0" borderId="0" xfId="9" applyNumberFormat="1" applyBorder="1"/>
    <xf numFmtId="164" fontId="23" fillId="0" borderId="0" xfId="9" applyNumberFormat="1"/>
    <xf numFmtId="8" fontId="23" fillId="0" borderId="3" xfId="9" applyNumberFormat="1" applyBorder="1"/>
    <xf numFmtId="40" fontId="23" fillId="0" borderId="1" xfId="9" applyNumberFormat="1" applyBorder="1"/>
    <xf numFmtId="4" fontId="23" fillId="0" borderId="0" xfId="9" applyNumberFormat="1"/>
    <xf numFmtId="40" fontId="23" fillId="0" borderId="1" xfId="9" applyNumberFormat="1" applyFill="1" applyBorder="1"/>
    <xf numFmtId="164" fontId="23" fillId="0" borderId="1" xfId="9" applyNumberFormat="1" applyBorder="1"/>
    <xf numFmtId="6" fontId="23" fillId="0" borderId="0" xfId="9" applyNumberFormat="1"/>
    <xf numFmtId="0" fontId="23" fillId="0" borderId="1" xfId="9" applyBorder="1" applyAlignment="1">
      <alignment horizontal="centerContinuous"/>
    </xf>
    <xf numFmtId="0" fontId="10" fillId="0" borderId="1" xfId="9" applyFont="1" applyBorder="1"/>
    <xf numFmtId="0" fontId="23" fillId="0" borderId="0" xfId="9" applyBorder="1" applyAlignment="1">
      <alignment horizontal="centerContinuous"/>
    </xf>
    <xf numFmtId="0" fontId="23" fillId="0" borderId="0" xfId="9" applyAlignment="1">
      <alignment horizontal="centerContinuous"/>
    </xf>
    <xf numFmtId="0" fontId="10" fillId="0" borderId="0" xfId="9" applyFont="1" applyAlignment="1">
      <alignment horizontal="centerContinuous"/>
    </xf>
    <xf numFmtId="0" fontId="23" fillId="0" borderId="0" xfId="9" applyBorder="1" applyAlignment="1">
      <alignment horizontal="center"/>
    </xf>
    <xf numFmtId="38" fontId="23" fillId="0" borderId="0" xfId="9" applyNumberFormat="1"/>
    <xf numFmtId="0" fontId="12" fillId="0" borderId="0" xfId="9" applyFont="1" applyAlignment="1">
      <alignment horizontal="right"/>
    </xf>
    <xf numFmtId="0" fontId="23" fillId="4" borderId="5" xfId="9" applyFill="1" applyBorder="1"/>
    <xf numFmtId="38" fontId="23" fillId="0" borderId="6" xfId="9" applyNumberFormat="1" applyFill="1" applyBorder="1"/>
    <xf numFmtId="38" fontId="23" fillId="0" borderId="6" xfId="9" applyNumberFormat="1" applyBorder="1"/>
    <xf numFmtId="38" fontId="12" fillId="0" borderId="6" xfId="10" applyNumberFormat="1" applyBorder="1"/>
    <xf numFmtId="0" fontId="23" fillId="0" borderId="6" xfId="9" applyBorder="1"/>
    <xf numFmtId="6" fontId="23" fillId="4" borderId="7" xfId="9" applyNumberFormat="1" applyFill="1" applyBorder="1"/>
    <xf numFmtId="38" fontId="23" fillId="4" borderId="7" xfId="9" applyNumberFormat="1" applyFill="1" applyBorder="1"/>
    <xf numFmtId="6" fontId="23" fillId="0" borderId="6" xfId="9" applyNumberFormat="1" applyFill="1" applyBorder="1"/>
    <xf numFmtId="6" fontId="23" fillId="0" borderId="6" xfId="9" applyNumberFormat="1" applyBorder="1"/>
    <xf numFmtId="5" fontId="12" fillId="0" borderId="6" xfId="10" applyNumberFormat="1" applyBorder="1"/>
    <xf numFmtId="0" fontId="23" fillId="4" borderId="7" xfId="9" applyFill="1" applyBorder="1"/>
    <xf numFmtId="0" fontId="23" fillId="0" borderId="1" xfId="9" applyBorder="1" applyAlignment="1">
      <alignment horizontal="center"/>
    </xf>
    <xf numFmtId="0" fontId="23" fillId="4" borderId="5" xfId="9" applyFill="1" applyBorder="1" applyAlignment="1">
      <alignment horizontal="center"/>
    </xf>
    <xf numFmtId="0" fontId="24" fillId="5" borderId="6" xfId="9" applyFont="1" applyFill="1" applyBorder="1" applyAlignment="1">
      <alignment horizontal="center"/>
    </xf>
    <xf numFmtId="0" fontId="23" fillId="5" borderId="6" xfId="9" applyFill="1" applyBorder="1"/>
    <xf numFmtId="0" fontId="23" fillId="4" borderId="8" xfId="9" applyFill="1" applyBorder="1" applyAlignment="1">
      <alignment horizontal="center"/>
    </xf>
    <xf numFmtId="0" fontId="10" fillId="0" borderId="0" xfId="9" quotePrefix="1" applyFont="1" applyAlignment="1">
      <alignment horizontal="centerContinuous"/>
    </xf>
    <xf numFmtId="0" fontId="10" fillId="0" borderId="1" xfId="9" applyFont="1" applyBorder="1" applyAlignment="1">
      <alignment horizontal="center"/>
    </xf>
    <xf numFmtId="170" fontId="1" fillId="0" borderId="0" xfId="5" applyNumberFormat="1" applyFont="1"/>
    <xf numFmtId="0" fontId="1" fillId="0" borderId="0" xfId="0" applyFont="1" applyFill="1"/>
    <xf numFmtId="1" fontId="1" fillId="0" borderId="0" xfId="0" applyNumberFormat="1" applyFont="1" applyFill="1"/>
    <xf numFmtId="165" fontId="1" fillId="0" borderId="0" xfId="0" applyNumberFormat="1" applyFont="1" applyFill="1"/>
    <xf numFmtId="165" fontId="1" fillId="0" borderId="0" xfId="2" applyNumberFormat="1" applyFont="1" applyFill="1"/>
    <xf numFmtId="164" fontId="1" fillId="0" borderId="0" xfId="2" applyNumberFormat="1" applyFont="1" applyFill="1"/>
    <xf numFmtId="0" fontId="1" fillId="0" borderId="1" xfId="0" applyFont="1" applyFill="1" applyBorder="1"/>
    <xf numFmtId="0" fontId="1" fillId="0" borderId="1" xfId="0" applyFont="1" applyBorder="1"/>
    <xf numFmtId="39" fontId="1" fillId="0" borderId="0" xfId="5" applyNumberFormat="1" applyFont="1"/>
    <xf numFmtId="168" fontId="1" fillId="0" borderId="0" xfId="0" applyNumberFormat="1" applyFont="1"/>
    <xf numFmtId="168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9" fontId="1" fillId="0" borderId="0" xfId="0" applyNumberFormat="1" applyFont="1"/>
    <xf numFmtId="170" fontId="1" fillId="0" borderId="0" xfId="5" applyNumberFormat="1" applyFont="1" applyAlignment="1">
      <alignment horizontal="right"/>
    </xf>
    <xf numFmtId="170" fontId="1" fillId="0" borderId="0" xfId="5" applyNumberFormat="1" applyFont="1" applyBorder="1"/>
    <xf numFmtId="169" fontId="1" fillId="0" borderId="0" xfId="0" applyNumberFormat="1" applyFont="1" applyBorder="1"/>
    <xf numFmtId="170" fontId="1" fillId="2" borderId="0" xfId="5" applyNumberFormat="1" applyFont="1" applyFill="1"/>
    <xf numFmtId="0" fontId="1" fillId="0" borderId="0" xfId="0" applyFont="1" applyBorder="1"/>
    <xf numFmtId="0" fontId="1" fillId="2" borderId="0" xfId="0" quotePrefix="1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164" fontId="1" fillId="0" borderId="0" xfId="2" applyNumberFormat="1" applyFont="1"/>
    <xf numFmtId="37" fontId="1" fillId="0" borderId="0" xfId="0" applyNumberFormat="1" applyFont="1"/>
    <xf numFmtId="5" fontId="1" fillId="0" borderId="0" xfId="1" applyFont="1"/>
    <xf numFmtId="0" fontId="1" fillId="0" borderId="0" xfId="0" applyFont="1" applyAlignment="1">
      <alignment horizontal="center"/>
    </xf>
    <xf numFmtId="170" fontId="1" fillId="0" borderId="0" xfId="5" applyNumberFormat="1" applyFont="1" applyFill="1"/>
    <xf numFmtId="170" fontId="1" fillId="0" borderId="0" xfId="5" applyNumberFormat="1" applyFont="1" applyFill="1" applyAlignment="1">
      <alignment vertical="center"/>
    </xf>
    <xf numFmtId="0" fontId="1" fillId="0" borderId="0" xfId="0" applyFont="1" applyFill="1" applyBorder="1"/>
    <xf numFmtId="164" fontId="1" fillId="0" borderId="3" xfId="2" applyNumberFormat="1" applyFont="1" applyFill="1" applyBorder="1"/>
    <xf numFmtId="171" fontId="1" fillId="0" borderId="0" xfId="5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/>
    </xf>
    <xf numFmtId="0" fontId="23" fillId="0" borderId="0" xfId="9" applyAlignment="1">
      <alignment horizontal="center"/>
    </xf>
    <xf numFmtId="0" fontId="12" fillId="0" borderId="0" xfId="9" applyFont="1" applyAlignment="1">
      <alignment horizontal="center"/>
    </xf>
    <xf numFmtId="0" fontId="23" fillId="0" borderId="0" xfId="9" applyBorder="1" applyAlignment="1">
      <alignment horizontal="left" indent="2"/>
    </xf>
    <xf numFmtId="6" fontId="12" fillId="0" borderId="0" xfId="10" applyNumberFormat="1" applyBorder="1" applyAlignment="1"/>
    <xf numFmtId="6" fontId="23" fillId="0" borderId="9" xfId="9" applyNumberFormat="1" applyBorder="1" applyAlignment="1"/>
    <xf numFmtId="38" fontId="12" fillId="0" borderId="0" xfId="10" applyNumberFormat="1" applyBorder="1" applyAlignment="1"/>
    <xf numFmtId="38" fontId="23" fillId="0" borderId="0" xfId="9" applyNumberFormat="1" applyBorder="1" applyAlignment="1"/>
    <xf numFmtId="38" fontId="12" fillId="0" borderId="1" xfId="10" applyNumberFormat="1" applyBorder="1" applyAlignment="1"/>
    <xf numFmtId="38" fontId="23" fillId="0" borderId="1" xfId="9" applyNumberFormat="1" applyBorder="1" applyAlignment="1"/>
    <xf numFmtId="6" fontId="12" fillId="3" borderId="0" xfId="10" applyNumberFormat="1" applyFill="1" applyBorder="1" applyAlignment="1"/>
    <xf numFmtId="0" fontId="12" fillId="0" borderId="0" xfId="9" applyFont="1" applyAlignment="1">
      <alignment horizontal="left"/>
    </xf>
    <xf numFmtId="38" fontId="23" fillId="3" borderId="1" xfId="9" applyNumberFormat="1" applyFill="1" applyBorder="1" applyAlignment="1"/>
    <xf numFmtId="0" fontId="23" fillId="0" borderId="0" xfId="9" applyAlignment="1">
      <alignment horizontal="left"/>
    </xf>
    <xf numFmtId="8" fontId="23" fillId="0" borderId="2" xfId="9" applyNumberFormat="1" applyBorder="1" applyAlignment="1"/>
    <xf numFmtId="8" fontId="23" fillId="0" borderId="0" xfId="9" applyNumberFormat="1" applyBorder="1" applyAlignment="1"/>
    <xf numFmtId="0" fontId="25" fillId="0" borderId="0" xfId="9" applyFont="1" applyAlignment="1">
      <alignment horizontal="left"/>
    </xf>
    <xf numFmtId="44" fontId="23" fillId="0" borderId="0" xfId="9" applyNumberFormat="1" applyAlignment="1">
      <alignment horizontal="center"/>
    </xf>
    <xf numFmtId="172" fontId="12" fillId="0" borderId="0" xfId="8" quotePrefix="1" applyFont="1" applyBorder="1" applyAlignment="1">
      <alignment horizontal="left" wrapText="1"/>
    </xf>
    <xf numFmtId="0" fontId="12" fillId="0" borderId="0" xfId="0" applyFont="1" applyBorder="1" applyAlignment="1">
      <alignment horizontal="center"/>
    </xf>
  </cellXfs>
  <cellStyles count="11">
    <cellStyle name="Comma" xfId="5" builtinId="3" customBuiltin="1"/>
    <cellStyle name="Comma 2" xfId="3" xr:uid="{00000000-0005-0000-0000-000001000000}"/>
    <cellStyle name="Comma 3" xfId="7" xr:uid="{00000000-0005-0000-0000-000002000000}"/>
    <cellStyle name="Currency" xfId="1" builtinId="4" customBuiltin="1"/>
    <cellStyle name="Currency 2" xfId="4" xr:uid="{00000000-0005-0000-0000-000004000000}"/>
    <cellStyle name="Currency 3" xfId="10" xr:uid="{00000000-0005-0000-0000-000005000000}"/>
    <cellStyle name="Normal" xfId="0" builtinId="0"/>
    <cellStyle name="Normal 2" xfId="6" xr:uid="{00000000-0005-0000-0000-000007000000}"/>
    <cellStyle name="Normal 3" xfId="9" xr:uid="{00000000-0005-0000-0000-000008000000}"/>
    <cellStyle name="Normal 5" xfId="8" xr:uid="{00000000-0005-0000-0000-000009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H30"/>
  <sheetViews>
    <sheetView showGridLines="0" tabSelected="1" zoomScale="110" zoomScaleNormal="110" workbookViewId="0"/>
  </sheetViews>
  <sheetFormatPr defaultColWidth="10.28515625" defaultRowHeight="12.75" x14ac:dyDescent="0.2"/>
  <cols>
    <col min="1" max="1" width="10.7109375" style="104" customWidth="1"/>
    <col min="2" max="2" width="9.28515625" style="104" customWidth="1"/>
    <col min="3" max="3" width="3" style="104" customWidth="1"/>
    <col min="4" max="4" width="14.42578125" style="104" customWidth="1"/>
    <col min="5" max="5" width="1.42578125" style="104" customWidth="1"/>
    <col min="6" max="6" width="14.42578125" style="104" customWidth="1"/>
    <col min="7" max="7" width="1.7109375" style="104" customWidth="1"/>
    <col min="8" max="8" width="14.42578125" style="104" customWidth="1"/>
    <col min="9" max="9" width="11.85546875" style="104" customWidth="1"/>
    <col min="10" max="16384" width="10.28515625" style="104"/>
  </cols>
  <sheetData>
    <row r="1" spans="1:8" s="126" customFormat="1" ht="17.100000000000001" customHeight="1" x14ac:dyDescent="0.2">
      <c r="A1" s="127" t="s">
        <v>66</v>
      </c>
      <c r="B1" s="129"/>
      <c r="C1" s="129"/>
      <c r="D1" s="129"/>
      <c r="E1" s="129"/>
      <c r="F1" s="129"/>
      <c r="G1" s="129"/>
      <c r="H1" s="129"/>
    </row>
    <row r="2" spans="1:8" s="126" customFormat="1" x14ac:dyDescent="0.2">
      <c r="A2" s="127" t="s">
        <v>68</v>
      </c>
      <c r="B2" s="129"/>
      <c r="C2" s="129"/>
      <c r="D2" s="129"/>
      <c r="E2" s="129"/>
      <c r="F2" s="129"/>
      <c r="G2" s="129"/>
      <c r="H2" s="129"/>
    </row>
    <row r="3" spans="1:8" s="126" customFormat="1" x14ac:dyDescent="0.2">
      <c r="A3" s="129" t="s">
        <v>102</v>
      </c>
      <c r="B3" s="127"/>
      <c r="C3" s="127"/>
      <c r="D3" s="127"/>
      <c r="E3" s="127"/>
      <c r="F3" s="127"/>
      <c r="G3" s="127"/>
      <c r="H3" s="127"/>
    </row>
    <row r="4" spans="1:8" s="126" customFormat="1" x14ac:dyDescent="0.2">
      <c r="A4" s="128" t="s">
        <v>84</v>
      </c>
      <c r="B4" s="127"/>
      <c r="C4" s="127"/>
      <c r="D4" s="127"/>
      <c r="E4" s="127"/>
      <c r="F4" s="127"/>
      <c r="G4" s="127"/>
      <c r="H4" s="127"/>
    </row>
    <row r="5" spans="1:8" s="126" customFormat="1" x14ac:dyDescent="0.2">
      <c r="A5" s="127"/>
      <c r="B5" s="127"/>
      <c r="C5" s="127"/>
      <c r="D5" s="127"/>
      <c r="E5" s="127"/>
      <c r="F5" s="127"/>
      <c r="G5" s="127"/>
      <c r="H5" s="127"/>
    </row>
    <row r="8" spans="1:8" x14ac:dyDescent="0.2">
      <c r="C8" s="125"/>
      <c r="D8" s="124" t="s">
        <v>101</v>
      </c>
      <c r="E8" s="124"/>
      <c r="F8" s="123"/>
      <c r="G8" s="123"/>
      <c r="H8" s="123"/>
    </row>
    <row r="9" spans="1:8" x14ac:dyDescent="0.2">
      <c r="C9" s="122"/>
      <c r="D9" s="122" t="s">
        <v>100</v>
      </c>
      <c r="E9" s="122"/>
      <c r="F9" s="122" t="s">
        <v>99</v>
      </c>
      <c r="G9" s="122"/>
      <c r="H9" s="122" t="s">
        <v>13</v>
      </c>
    </row>
    <row r="10" spans="1:8" x14ac:dyDescent="0.2">
      <c r="A10" s="121" t="s">
        <v>98</v>
      </c>
      <c r="C10" s="122"/>
      <c r="D10" s="121" t="s">
        <v>97</v>
      </c>
      <c r="E10" s="122"/>
      <c r="F10" s="121" t="s">
        <v>97</v>
      </c>
      <c r="G10" s="122"/>
      <c r="H10" s="121" t="s">
        <v>97</v>
      </c>
    </row>
    <row r="11" spans="1:8" ht="15" customHeight="1" x14ac:dyDescent="0.2">
      <c r="A11" s="119" t="s">
        <v>96</v>
      </c>
      <c r="B11" s="118" t="s">
        <v>84</v>
      </c>
      <c r="C11" s="105"/>
      <c r="D11" s="117"/>
      <c r="E11" s="113"/>
      <c r="F11" s="120">
        <v>27.21</v>
      </c>
      <c r="G11" s="113"/>
      <c r="H11" s="120">
        <f>+F11</f>
        <v>27.21</v>
      </c>
    </row>
    <row r="12" spans="1:8" x14ac:dyDescent="0.2">
      <c r="A12" s="119" t="s">
        <v>95</v>
      </c>
      <c r="B12" s="118" t="s">
        <v>84</v>
      </c>
      <c r="C12" s="105"/>
      <c r="D12" s="117"/>
      <c r="E12" s="113"/>
      <c r="F12" s="117">
        <v>21.06</v>
      </c>
      <c r="G12" s="113"/>
      <c r="H12" s="117">
        <f>+F12</f>
        <v>21.06</v>
      </c>
    </row>
    <row r="13" spans="1:8" x14ac:dyDescent="0.2">
      <c r="A13" s="119" t="s">
        <v>94</v>
      </c>
      <c r="B13" s="118" t="s">
        <v>84</v>
      </c>
      <c r="C13" s="105"/>
      <c r="D13" s="117"/>
      <c r="E13" s="113"/>
      <c r="F13" s="117">
        <v>19.239999999999998</v>
      </c>
      <c r="G13" s="113"/>
      <c r="H13" s="117">
        <f>+F13</f>
        <v>19.239999999999998</v>
      </c>
    </row>
    <row r="14" spans="1:8" x14ac:dyDescent="0.2">
      <c r="A14" s="119" t="s">
        <v>93</v>
      </c>
      <c r="B14" s="118" t="s">
        <v>84</v>
      </c>
      <c r="C14" s="105"/>
      <c r="D14" s="117"/>
      <c r="E14" s="113"/>
      <c r="F14" s="117">
        <v>20.83</v>
      </c>
      <c r="G14" s="113"/>
      <c r="H14" s="117">
        <f>+F14</f>
        <v>20.83</v>
      </c>
    </row>
    <row r="15" spans="1:8" x14ac:dyDescent="0.2">
      <c r="A15" s="119" t="s">
        <v>92</v>
      </c>
      <c r="B15" s="118" t="s">
        <v>84</v>
      </c>
      <c r="C15" s="105"/>
      <c r="D15" s="117"/>
      <c r="E15" s="113"/>
      <c r="F15" s="117">
        <v>20.23</v>
      </c>
      <c r="G15" s="113"/>
      <c r="H15" s="117">
        <f>+F15</f>
        <v>20.23</v>
      </c>
    </row>
    <row r="16" spans="1:8" x14ac:dyDescent="0.2">
      <c r="A16" s="119" t="s">
        <v>91</v>
      </c>
      <c r="B16" s="118" t="s">
        <v>84</v>
      </c>
      <c r="C16" s="105"/>
      <c r="D16" s="120">
        <v>20.420000000000002</v>
      </c>
      <c r="E16" s="113"/>
      <c r="F16" s="117">
        <v>20.23</v>
      </c>
      <c r="G16" s="113"/>
      <c r="H16" s="117">
        <v>20.27</v>
      </c>
    </row>
    <row r="17" spans="1:8" x14ac:dyDescent="0.2">
      <c r="A17" s="119" t="s">
        <v>90</v>
      </c>
      <c r="B17" s="118" t="s">
        <v>84</v>
      </c>
      <c r="C17" s="105"/>
      <c r="D17" s="117">
        <v>25.25</v>
      </c>
      <c r="E17" s="113"/>
      <c r="F17" s="117">
        <v>25.18</v>
      </c>
      <c r="G17" s="113"/>
      <c r="H17" s="117">
        <v>25.2</v>
      </c>
    </row>
    <row r="18" spans="1:8" x14ac:dyDescent="0.2">
      <c r="A18" s="119" t="s">
        <v>89</v>
      </c>
      <c r="B18" s="118" t="s">
        <v>84</v>
      </c>
      <c r="C18" s="105"/>
      <c r="D18" s="117">
        <v>25.74</v>
      </c>
      <c r="E18" s="113"/>
      <c r="F18" s="117">
        <v>24.79</v>
      </c>
      <c r="G18" s="113"/>
      <c r="H18" s="117">
        <v>25.01</v>
      </c>
    </row>
    <row r="19" spans="1:8" x14ac:dyDescent="0.2">
      <c r="A19" s="119" t="s">
        <v>88</v>
      </c>
      <c r="B19" s="118" t="s">
        <v>84</v>
      </c>
      <c r="C19" s="105"/>
      <c r="D19" s="117">
        <v>24.79</v>
      </c>
      <c r="E19" s="113"/>
      <c r="F19" s="117">
        <v>24.98</v>
      </c>
      <c r="G19" s="113"/>
      <c r="H19" s="117">
        <v>24.93</v>
      </c>
    </row>
    <row r="20" spans="1:8" x14ac:dyDescent="0.2">
      <c r="A20" s="119" t="s">
        <v>87</v>
      </c>
      <c r="B20" s="118" t="s">
        <v>84</v>
      </c>
      <c r="C20" s="105"/>
      <c r="D20" s="117"/>
      <c r="E20" s="113"/>
      <c r="F20" s="117">
        <v>21.04</v>
      </c>
      <c r="G20" s="113"/>
      <c r="H20" s="117">
        <f>+F20</f>
        <v>21.04</v>
      </c>
    </row>
    <row r="21" spans="1:8" x14ac:dyDescent="0.2">
      <c r="A21" s="119" t="s">
        <v>86</v>
      </c>
      <c r="B21" s="118" t="s">
        <v>84</v>
      </c>
      <c r="C21" s="105"/>
      <c r="D21" s="117"/>
      <c r="E21" s="113"/>
      <c r="F21" s="117">
        <v>21.12</v>
      </c>
      <c r="G21" s="113"/>
      <c r="H21" s="117">
        <f>+F21</f>
        <v>21.12</v>
      </c>
    </row>
    <row r="22" spans="1:8" x14ac:dyDescent="0.2">
      <c r="A22" s="119" t="s">
        <v>85</v>
      </c>
      <c r="B22" s="118" t="s">
        <v>84</v>
      </c>
      <c r="C22" s="105"/>
      <c r="D22" s="117"/>
      <c r="E22" s="113"/>
      <c r="F22" s="117">
        <v>24.31</v>
      </c>
      <c r="G22" s="113"/>
      <c r="H22" s="117">
        <f>+F22</f>
        <v>24.31</v>
      </c>
    </row>
    <row r="23" spans="1:8" x14ac:dyDescent="0.2">
      <c r="C23" s="116"/>
      <c r="D23" s="115"/>
      <c r="E23" s="113"/>
      <c r="F23" s="115"/>
      <c r="G23" s="113"/>
      <c r="H23" s="115"/>
    </row>
    <row r="24" spans="1:8" x14ac:dyDescent="0.2">
      <c r="A24" s="105" t="s">
        <v>83</v>
      </c>
      <c r="C24" s="114"/>
      <c r="D24" s="112">
        <f>ROUND(AVERAGE(D17,D18,D19,D16),2)</f>
        <v>24.05</v>
      </c>
      <c r="E24" s="113"/>
      <c r="F24" s="112">
        <f>ROUND(AVERAGEA(F11:F22),2)</f>
        <v>22.52</v>
      </c>
      <c r="G24" s="113"/>
      <c r="H24" s="112">
        <f>ROUND(AVERAGEA(H11:H22),2)</f>
        <v>22.54</v>
      </c>
    </row>
    <row r="25" spans="1:8" x14ac:dyDescent="0.2">
      <c r="C25" s="111"/>
      <c r="D25" s="111"/>
      <c r="E25" s="111"/>
      <c r="F25" s="111"/>
      <c r="G25" s="111"/>
      <c r="H25" s="111"/>
    </row>
    <row r="26" spans="1:8" x14ac:dyDescent="0.2">
      <c r="A26" s="105"/>
      <c r="C26" s="110"/>
      <c r="D26" s="110"/>
      <c r="E26" s="110"/>
      <c r="F26" s="110"/>
      <c r="G26" s="110"/>
      <c r="H26" s="110"/>
    </row>
    <row r="27" spans="1:8" x14ac:dyDescent="0.2">
      <c r="A27" s="105"/>
    </row>
    <row r="28" spans="1:8" x14ac:dyDescent="0.2">
      <c r="A28" s="105" t="s">
        <v>82</v>
      </c>
      <c r="B28" s="109"/>
      <c r="C28" s="109"/>
      <c r="D28" s="109"/>
      <c r="E28" s="109"/>
      <c r="F28" s="109"/>
      <c r="G28" s="109"/>
      <c r="H28" s="109"/>
    </row>
    <row r="29" spans="1:8" ht="15" customHeight="1" x14ac:dyDescent="0.2">
      <c r="A29" s="105" t="s">
        <v>81</v>
      </c>
      <c r="B29" s="108">
        <f>'Att A pg 2'!D11</f>
        <v>8.2029999999999994</v>
      </c>
      <c r="C29" s="106"/>
      <c r="D29" s="107" t="s">
        <v>80</v>
      </c>
      <c r="E29" s="106"/>
      <c r="F29" s="105" t="s">
        <v>79</v>
      </c>
    </row>
    <row r="30" spans="1:8" x14ac:dyDescent="0.2">
      <c r="A30" s="105"/>
      <c r="F30" s="104" t="s">
        <v>78</v>
      </c>
    </row>
  </sheetData>
  <printOptions horizontalCentered="1"/>
  <pageMargins left="0.17" right="0.17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90"/>
  <sheetViews>
    <sheetView showGridLines="0" workbookViewId="0"/>
  </sheetViews>
  <sheetFormatPr defaultColWidth="12.5703125" defaultRowHeight="12.75" x14ac:dyDescent="0.2"/>
  <cols>
    <col min="1" max="16384" width="12.5703125" style="94"/>
  </cols>
  <sheetData>
    <row r="1" spans="1:17" x14ac:dyDescent="0.2">
      <c r="A1" s="18" t="s">
        <v>8</v>
      </c>
    </row>
    <row r="2" spans="1:17" x14ac:dyDescent="0.2">
      <c r="A2" s="4" t="s">
        <v>9</v>
      </c>
    </row>
    <row r="3" spans="1:17" x14ac:dyDescent="0.2">
      <c r="A3" s="4" t="s">
        <v>10</v>
      </c>
    </row>
    <row r="5" spans="1:17" x14ac:dyDescent="0.2">
      <c r="B5" s="213" t="s">
        <v>47</v>
      </c>
      <c r="C5" s="213"/>
      <c r="D5" s="213"/>
      <c r="E5" s="213"/>
      <c r="F5" s="213"/>
      <c r="G5" s="213"/>
    </row>
    <row r="6" spans="1:17" x14ac:dyDescent="0.2">
      <c r="B6" s="41">
        <v>5</v>
      </c>
      <c r="C6" s="41">
        <v>7</v>
      </c>
      <c r="D6" s="41">
        <v>10</v>
      </c>
      <c r="E6" s="41">
        <v>15</v>
      </c>
      <c r="F6" s="41">
        <v>20</v>
      </c>
      <c r="G6" s="41">
        <v>39</v>
      </c>
      <c r="H6" s="4"/>
      <c r="J6" s="18"/>
      <c r="K6" s="18"/>
      <c r="L6" s="18"/>
      <c r="M6" s="18"/>
      <c r="N6" s="4"/>
      <c r="O6" s="4"/>
      <c r="P6" s="4"/>
      <c r="Q6" s="4"/>
    </row>
    <row r="7" spans="1:17" x14ac:dyDescent="0.2">
      <c r="A7" s="94">
        <v>1</v>
      </c>
      <c r="B7" s="56">
        <v>0.2</v>
      </c>
      <c r="C7" s="56">
        <v>0.1429</v>
      </c>
      <c r="D7" s="56">
        <v>0.1</v>
      </c>
      <c r="E7" s="56">
        <v>0.05</v>
      </c>
      <c r="F7" s="56">
        <v>3.7499999999999999E-2</v>
      </c>
      <c r="G7" s="56">
        <v>1.2840000000000001E-2</v>
      </c>
      <c r="H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94">
        <v>2</v>
      </c>
      <c r="B8" s="56">
        <v>0.32</v>
      </c>
      <c r="C8" s="56">
        <v>0.24490000000000001</v>
      </c>
      <c r="D8" s="56">
        <v>0.18</v>
      </c>
      <c r="E8" s="56">
        <v>9.5000000000000001E-2</v>
      </c>
      <c r="F8" s="56">
        <v>7.2190000000000004E-2</v>
      </c>
      <c r="G8" s="56">
        <v>2.564E-2</v>
      </c>
      <c r="H8" s="4"/>
      <c r="J8" s="4"/>
      <c r="K8" s="4"/>
      <c r="L8" s="4"/>
      <c r="M8" s="4"/>
      <c r="N8" s="4"/>
      <c r="O8" s="4"/>
      <c r="P8" s="4"/>
      <c r="Q8" s="4"/>
    </row>
    <row r="9" spans="1:17" x14ac:dyDescent="0.2">
      <c r="A9" s="94">
        <v>3</v>
      </c>
      <c r="B9" s="56">
        <v>0.192</v>
      </c>
      <c r="C9" s="56">
        <v>0.1749</v>
      </c>
      <c r="D9" s="56">
        <v>0.14399999999999999</v>
      </c>
      <c r="E9" s="56">
        <v>8.5500000000000007E-2</v>
      </c>
      <c r="F9" s="56">
        <v>6.6769999999999996E-2</v>
      </c>
      <c r="G9" s="56">
        <v>2.564E-2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">
      <c r="A10" s="94">
        <v>4</v>
      </c>
      <c r="B10" s="56">
        <v>0.1152</v>
      </c>
      <c r="C10" s="56">
        <v>0.1249</v>
      </c>
      <c r="D10" s="56">
        <v>0.1152</v>
      </c>
      <c r="E10" s="56">
        <v>7.6999999999999999E-2</v>
      </c>
      <c r="F10" s="56">
        <v>6.1769999999999999E-2</v>
      </c>
      <c r="G10" s="56">
        <v>2.564E-2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">
      <c r="A11" s="94">
        <v>5</v>
      </c>
      <c r="B11" s="56">
        <v>0.1152</v>
      </c>
      <c r="C11" s="56">
        <v>8.9300000000000004E-2</v>
      </c>
      <c r="D11" s="56">
        <v>9.2200000000000004E-2</v>
      </c>
      <c r="E11" s="56">
        <v>6.93E-2</v>
      </c>
      <c r="F11" s="56">
        <v>5.713E-2</v>
      </c>
      <c r="G11" s="56">
        <v>2.564E-2</v>
      </c>
      <c r="H11" s="4"/>
      <c r="J11" s="4"/>
      <c r="L11" s="4"/>
      <c r="M11" s="4"/>
      <c r="N11" s="4"/>
      <c r="O11" s="4"/>
      <c r="P11" s="4"/>
      <c r="Q11" s="4"/>
    </row>
    <row r="12" spans="1:17" x14ac:dyDescent="0.2">
      <c r="A12" s="94">
        <v>6</v>
      </c>
      <c r="B12" s="56">
        <v>5.7599999999999998E-2</v>
      </c>
      <c r="C12" s="56">
        <v>8.9200000000000002E-2</v>
      </c>
      <c r="D12" s="56">
        <v>7.3700000000000002E-2</v>
      </c>
      <c r="E12" s="56">
        <v>6.2300000000000001E-2</v>
      </c>
      <c r="F12" s="56">
        <v>5.2850000000000001E-2</v>
      </c>
      <c r="G12" s="56">
        <v>2.564E-2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94">
        <v>7</v>
      </c>
      <c r="B13" s="56">
        <v>0</v>
      </c>
      <c r="C13" s="56">
        <v>8.9300000000000004E-2</v>
      </c>
      <c r="D13" s="56">
        <v>6.5500000000000003E-2</v>
      </c>
      <c r="E13" s="56">
        <v>5.8999999999999997E-2</v>
      </c>
      <c r="F13" s="56">
        <v>4.888E-2</v>
      </c>
      <c r="G13" s="56">
        <v>2.564E-2</v>
      </c>
      <c r="H13" s="4"/>
      <c r="I13" s="4"/>
      <c r="J13" s="19">
        <v>7.4293900037800009E-2</v>
      </c>
      <c r="K13" s="18" t="s">
        <v>11</v>
      </c>
      <c r="M13" s="4"/>
      <c r="N13" s="4"/>
      <c r="P13" s="4"/>
      <c r="Q13" s="4"/>
    </row>
    <row r="14" spans="1:17" x14ac:dyDescent="0.2">
      <c r="A14" s="94">
        <v>8</v>
      </c>
      <c r="B14" s="56">
        <v>0</v>
      </c>
      <c r="C14" s="56">
        <v>4.4600000000000001E-2</v>
      </c>
      <c r="D14" s="56">
        <v>6.5500000000000003E-2</v>
      </c>
      <c r="E14" s="56">
        <v>5.8999999999999997E-2</v>
      </c>
      <c r="F14" s="56">
        <v>4.5220000000000003E-2</v>
      </c>
      <c r="G14" s="56">
        <v>2.564E-2</v>
      </c>
      <c r="H14" s="4"/>
      <c r="I14" s="4"/>
      <c r="J14" s="4"/>
      <c r="K14" s="4"/>
      <c r="L14" s="4"/>
      <c r="M14" s="4"/>
      <c r="N14" s="4"/>
      <c r="P14" s="4"/>
      <c r="Q14" s="4"/>
    </row>
    <row r="15" spans="1:17" x14ac:dyDescent="0.2">
      <c r="A15" s="94">
        <v>9</v>
      </c>
      <c r="B15" s="56">
        <v>0</v>
      </c>
      <c r="C15" s="56">
        <v>0</v>
      </c>
      <c r="D15" s="56">
        <v>6.5600000000000006E-2</v>
      </c>
      <c r="E15" s="56">
        <v>5.91E-2</v>
      </c>
      <c r="F15" s="56">
        <v>4.462E-2</v>
      </c>
      <c r="G15" s="56">
        <v>2.564E-2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">
      <c r="A16" s="94">
        <v>10</v>
      </c>
      <c r="B16" s="56">
        <v>0</v>
      </c>
      <c r="C16" s="56">
        <v>0</v>
      </c>
      <c r="D16" s="56">
        <v>6.5500000000000003E-2</v>
      </c>
      <c r="E16" s="56">
        <v>5.8999999999999997E-2</v>
      </c>
      <c r="F16" s="56">
        <v>4.4610000000000004E-2</v>
      </c>
      <c r="G16" s="56">
        <v>2.564E-2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">
      <c r="A17" s="94">
        <v>11</v>
      </c>
      <c r="B17" s="56">
        <v>0</v>
      </c>
      <c r="C17" s="56">
        <v>0</v>
      </c>
      <c r="D17" s="56">
        <v>3.2800000000000003E-2</v>
      </c>
      <c r="E17" s="56">
        <v>5.91E-2</v>
      </c>
      <c r="F17" s="56">
        <v>4.462E-2</v>
      </c>
      <c r="G17" s="56">
        <v>2.564E-2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94">
        <v>12</v>
      </c>
      <c r="B18" s="56">
        <v>0</v>
      </c>
      <c r="C18" s="56">
        <v>0</v>
      </c>
      <c r="D18" s="56">
        <v>0</v>
      </c>
      <c r="E18" s="56">
        <v>5.8999999999999997E-2</v>
      </c>
      <c r="F18" s="56">
        <v>4.4610000000000004E-2</v>
      </c>
      <c r="G18" s="56">
        <v>2.564E-2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">
      <c r="A19" s="94">
        <v>13</v>
      </c>
      <c r="B19" s="56">
        <v>0</v>
      </c>
      <c r="C19" s="56">
        <v>0</v>
      </c>
      <c r="D19" s="56">
        <v>0</v>
      </c>
      <c r="E19" s="56">
        <v>5.91E-2</v>
      </c>
      <c r="F19" s="56">
        <v>4.462E-2</v>
      </c>
      <c r="G19" s="56">
        <v>2.564E-2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">
      <c r="A20" s="94">
        <v>14</v>
      </c>
      <c r="B20" s="56">
        <v>0</v>
      </c>
      <c r="C20" s="56">
        <v>0</v>
      </c>
      <c r="D20" s="56">
        <v>0</v>
      </c>
      <c r="E20" s="56">
        <v>5.8999999999999997E-2</v>
      </c>
      <c r="F20" s="56">
        <v>4.4610000000000004E-2</v>
      </c>
      <c r="G20" s="56">
        <v>2.564E-2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">
      <c r="A21" s="94">
        <v>15</v>
      </c>
      <c r="B21" s="56">
        <v>0</v>
      </c>
      <c r="C21" s="56">
        <v>0</v>
      </c>
      <c r="D21" s="56">
        <v>0</v>
      </c>
      <c r="E21" s="56">
        <v>5.91E-2</v>
      </c>
      <c r="F21" s="56">
        <v>4.462E-2</v>
      </c>
      <c r="G21" s="56">
        <v>2.564E-2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">
      <c r="A22" s="94">
        <v>16</v>
      </c>
      <c r="B22" s="56">
        <v>0</v>
      </c>
      <c r="C22" s="56">
        <v>0</v>
      </c>
      <c r="D22" s="56">
        <v>0</v>
      </c>
      <c r="E22" s="56">
        <v>2.9499999999999998E-2</v>
      </c>
      <c r="F22" s="56">
        <v>4.4610000000000004E-2</v>
      </c>
      <c r="G22" s="56">
        <v>2.564E-2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">
      <c r="A23" s="94">
        <v>17</v>
      </c>
      <c r="B23" s="56">
        <v>0</v>
      </c>
      <c r="C23" s="56">
        <v>0</v>
      </c>
      <c r="D23" s="56">
        <v>0</v>
      </c>
      <c r="E23" s="56">
        <v>0</v>
      </c>
      <c r="F23" s="56">
        <v>4.462E-2</v>
      </c>
      <c r="G23" s="56">
        <v>2.564E-2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">
      <c r="A24" s="94">
        <v>18</v>
      </c>
      <c r="B24" s="56">
        <v>0</v>
      </c>
      <c r="C24" s="56">
        <v>0</v>
      </c>
      <c r="D24" s="56">
        <v>0</v>
      </c>
      <c r="E24" s="56">
        <v>0</v>
      </c>
      <c r="F24" s="56">
        <v>4.4610000000000004E-2</v>
      </c>
      <c r="G24" s="56">
        <v>2.564E-2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">
      <c r="A25" s="94">
        <v>19</v>
      </c>
      <c r="B25" s="56">
        <v>0</v>
      </c>
      <c r="C25" s="56">
        <v>0</v>
      </c>
      <c r="D25" s="56">
        <v>0</v>
      </c>
      <c r="E25" s="56">
        <v>0</v>
      </c>
      <c r="F25" s="56">
        <v>4.462E-2</v>
      </c>
      <c r="G25" s="56">
        <v>2.564E-2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94">
        <v>20</v>
      </c>
      <c r="B26" s="56">
        <v>0</v>
      </c>
      <c r="C26" s="56">
        <v>0</v>
      </c>
      <c r="D26" s="56">
        <v>0</v>
      </c>
      <c r="E26" s="56">
        <v>0</v>
      </c>
      <c r="F26" s="56">
        <v>4.4610000000000004E-2</v>
      </c>
      <c r="G26" s="56">
        <v>2.564E-2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">
      <c r="A27" s="94">
        <v>21</v>
      </c>
      <c r="B27" s="56">
        <v>0</v>
      </c>
      <c r="C27" s="56">
        <v>0</v>
      </c>
      <c r="D27" s="56">
        <v>0</v>
      </c>
      <c r="E27" s="56">
        <v>0</v>
      </c>
      <c r="F27" s="56">
        <v>2.231E-2</v>
      </c>
      <c r="G27" s="56">
        <v>2.564E-2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">
      <c r="A28" s="94">
        <v>22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2.564E-2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">
      <c r="A29" s="94">
        <v>23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2.564E-2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">
      <c r="A30" s="94">
        <v>24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2.564E-2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">
      <c r="A31" s="94">
        <v>25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2.564E-2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">
      <c r="A32" s="94">
        <v>26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2.564E-2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">
      <c r="A33" s="94">
        <v>27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2.564E-2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">
      <c r="A34" s="94">
        <v>28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2.564E-2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">
      <c r="A35" s="94">
        <v>29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2.564E-2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">
      <c r="A36" s="94">
        <v>30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2.564E-2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">
      <c r="A37" s="94">
        <v>31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2.564E-2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">
      <c r="A38" s="94">
        <v>32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2.564E-2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">
      <c r="A39" s="94">
        <v>33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2.564E-2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">
      <c r="A40" s="94">
        <v>34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2.564E-2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">
      <c r="A41" s="94">
        <v>35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2.564E-2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">
      <c r="A42" s="94">
        <v>36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56">
        <v>2.564E-2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">
      <c r="A43" s="94">
        <v>37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2.564E-2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">
      <c r="A44" s="94">
        <v>38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2.564E-2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">
      <c r="A45" s="94">
        <v>39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2.564E-2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">
      <c r="A46" s="94">
        <v>40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1.2840000000000001E-2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">
      <c r="B47" s="56"/>
      <c r="C47" s="56"/>
      <c r="D47" s="56"/>
      <c r="E47" s="56"/>
      <c r="F47" s="56"/>
      <c r="G47" s="56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">
      <c r="B48" s="56"/>
      <c r="C48" s="56"/>
      <c r="D48" s="56"/>
      <c r="E48" s="56"/>
      <c r="F48" s="56"/>
      <c r="G48" s="56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">
      <c r="B49" s="56"/>
      <c r="C49" s="56"/>
      <c r="D49" s="56"/>
      <c r="E49" s="56"/>
      <c r="F49" s="56"/>
      <c r="G49" s="56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">
      <c r="B50" s="56"/>
      <c r="C50" s="56"/>
      <c r="D50" s="56"/>
      <c r="E50" s="56"/>
      <c r="F50" s="56"/>
      <c r="G50" s="56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x14ac:dyDescent="0.2">
      <c r="B51" s="56"/>
      <c r="C51" s="56"/>
      <c r="D51" s="56"/>
      <c r="E51" s="56"/>
      <c r="F51" s="56"/>
      <c r="G51" s="56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x14ac:dyDescent="0.2">
      <c r="B52" s="56"/>
      <c r="C52" s="56"/>
      <c r="D52" s="56"/>
      <c r="E52" s="56"/>
      <c r="F52" s="56"/>
      <c r="G52" s="56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x14ac:dyDescent="0.2">
      <c r="B53" s="56"/>
      <c r="C53" s="56"/>
      <c r="D53" s="56"/>
      <c r="E53" s="56"/>
      <c r="F53" s="56"/>
      <c r="G53" s="56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x14ac:dyDescent="0.2">
      <c r="B54" s="56"/>
      <c r="C54" s="56"/>
      <c r="D54" s="56"/>
      <c r="E54" s="56"/>
      <c r="F54" s="56"/>
      <c r="G54" s="56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x14ac:dyDescent="0.2">
      <c r="B55" s="56"/>
      <c r="C55" s="56"/>
      <c r="D55" s="56"/>
      <c r="E55" s="56"/>
      <c r="F55" s="56"/>
      <c r="G55" s="56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x14ac:dyDescent="0.2">
      <c r="B56" s="56"/>
      <c r="C56" s="56"/>
      <c r="D56" s="56"/>
      <c r="E56" s="56"/>
      <c r="F56" s="56"/>
      <c r="G56" s="56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x14ac:dyDescent="0.2">
      <c r="B57" s="56"/>
      <c r="C57" s="56"/>
      <c r="D57" s="56"/>
      <c r="E57" s="56"/>
      <c r="F57" s="56"/>
      <c r="G57" s="56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x14ac:dyDescent="0.2">
      <c r="B58" s="56"/>
      <c r="C58" s="56"/>
      <c r="D58" s="56"/>
      <c r="E58" s="56"/>
      <c r="F58" s="56"/>
      <c r="G58" s="56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x14ac:dyDescent="0.2">
      <c r="B59" s="56"/>
      <c r="C59" s="56"/>
      <c r="D59" s="56"/>
      <c r="E59" s="56"/>
      <c r="F59" s="56"/>
      <c r="G59" s="56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</sheetData>
  <pageMargins left="0.7" right="0.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"/>
  <sheetViews>
    <sheetView showGridLines="0" workbookViewId="0"/>
  </sheetViews>
  <sheetFormatPr defaultColWidth="9.140625" defaultRowHeight="12.75" x14ac:dyDescent="0.2"/>
  <cols>
    <col min="1" max="1" width="27" style="94" customWidth="1"/>
    <col min="2" max="2" width="1.85546875" style="94" customWidth="1"/>
    <col min="3" max="3" width="14" style="94" bestFit="1" customWidth="1"/>
    <col min="4" max="4" width="1.42578125" style="94" customWidth="1"/>
    <col min="5" max="5" width="9.28515625" style="94" bestFit="1" customWidth="1"/>
    <col min="6" max="16384" width="9.140625" style="94"/>
  </cols>
  <sheetData>
    <row r="1" spans="1:5" x14ac:dyDescent="0.2">
      <c r="A1" s="39" t="str">
        <f>+'Att B wp2'!A1</f>
        <v>Montana-Dakota Utilities Co.</v>
      </c>
      <c r="B1" s="212"/>
      <c r="C1" s="212"/>
      <c r="D1" s="212"/>
      <c r="E1" s="212"/>
    </row>
    <row r="2" spans="1:5" x14ac:dyDescent="0.2">
      <c r="A2" s="39" t="str">
        <f>+'Att B wp2'!A2</f>
        <v>Electric Utility- South Dakota</v>
      </c>
      <c r="B2" s="212"/>
      <c r="C2" s="212"/>
      <c r="D2" s="212"/>
      <c r="E2" s="212"/>
    </row>
    <row r="3" spans="1:5" x14ac:dyDescent="0.2">
      <c r="A3" s="39" t="str">
        <f>+'Att B wp2'!A3</f>
        <v>2019 Avoided Cost Rate Update</v>
      </c>
      <c r="B3" s="212"/>
      <c r="C3" s="212"/>
      <c r="D3" s="212"/>
      <c r="E3" s="212"/>
    </row>
    <row r="4" spans="1:5" x14ac:dyDescent="0.2">
      <c r="A4" s="39" t="s">
        <v>149</v>
      </c>
      <c r="B4" s="212"/>
      <c r="C4" s="212"/>
      <c r="D4" s="212"/>
      <c r="E4" s="212"/>
    </row>
    <row r="5" spans="1:5" x14ac:dyDescent="0.2">
      <c r="A5" s="39"/>
      <c r="B5" s="212"/>
      <c r="C5" s="212"/>
      <c r="D5" s="212"/>
      <c r="E5" s="212"/>
    </row>
    <row r="7" spans="1:5" x14ac:dyDescent="0.2">
      <c r="E7" s="217" t="s">
        <v>148</v>
      </c>
    </row>
    <row r="8" spans="1:5" x14ac:dyDescent="0.2">
      <c r="E8" s="211" t="s">
        <v>147</v>
      </c>
    </row>
    <row r="9" spans="1:5" x14ac:dyDescent="0.2">
      <c r="A9" s="94" t="s">
        <v>146</v>
      </c>
      <c r="C9" s="216">
        <v>17819721</v>
      </c>
    </row>
    <row r="10" spans="1:5" x14ac:dyDescent="0.2">
      <c r="A10" s="94" t="s">
        <v>145</v>
      </c>
      <c r="C10" s="215">
        <v>103991</v>
      </c>
    </row>
    <row r="11" spans="1:5" x14ac:dyDescent="0.2">
      <c r="A11" s="94" t="s">
        <v>144</v>
      </c>
      <c r="E11" s="214">
        <f>+ROUND(C10/C9,5)</f>
        <v>5.8399999999999997E-3</v>
      </c>
    </row>
  </sheetData>
  <pageMargins left="1.71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0"/>
  <sheetViews>
    <sheetView showGridLines="0" workbookViewId="0"/>
  </sheetViews>
  <sheetFormatPr defaultColWidth="9.140625" defaultRowHeight="12.75" x14ac:dyDescent="0.2"/>
  <cols>
    <col min="1" max="1" width="21.42578125" style="191" customWidth="1"/>
    <col min="2" max="2" width="17" style="191" customWidth="1"/>
    <col min="3" max="3" width="17.140625" style="191" customWidth="1"/>
    <col min="4" max="4" width="10.42578125" style="191" customWidth="1"/>
    <col min="5" max="5" width="13.5703125" style="191" customWidth="1"/>
    <col min="6" max="16384" width="9.140625" style="191"/>
  </cols>
  <sheetData>
    <row r="1" spans="1:5" x14ac:dyDescent="0.2">
      <c r="A1" s="61" t="s">
        <v>66</v>
      </c>
      <c r="B1" s="224"/>
      <c r="C1" s="224"/>
      <c r="D1" s="223"/>
      <c r="E1" s="224"/>
    </row>
    <row r="2" spans="1:5" x14ac:dyDescent="0.2">
      <c r="A2" s="61" t="s">
        <v>67</v>
      </c>
      <c r="B2" s="224"/>
      <c r="C2" s="224"/>
      <c r="D2" s="223"/>
      <c r="E2" s="224"/>
    </row>
    <row r="3" spans="1:5" x14ac:dyDescent="0.2">
      <c r="A3" s="61" t="str">
        <f>'Att B wp2'!A3</f>
        <v>2019 Avoided Cost Rate Update</v>
      </c>
      <c r="B3" s="61"/>
      <c r="C3" s="61"/>
      <c r="D3" s="223"/>
    </row>
    <row r="4" spans="1:5" x14ac:dyDescent="0.2">
      <c r="A4" s="63" t="s">
        <v>150</v>
      </c>
      <c r="B4" s="224"/>
      <c r="C4" s="224"/>
      <c r="D4" s="223"/>
      <c r="E4" s="224"/>
    </row>
    <row r="5" spans="1:5" x14ac:dyDescent="0.2">
      <c r="D5" s="223"/>
    </row>
    <row r="8" spans="1:5" x14ac:dyDescent="0.2">
      <c r="A8" s="89" t="s">
        <v>59</v>
      </c>
    </row>
    <row r="9" spans="1:5" x14ac:dyDescent="0.2">
      <c r="A9" s="191" t="s">
        <v>60</v>
      </c>
      <c r="C9" s="222">
        <f>SUM('Att B wp2'!J11:J52)</f>
        <v>1.0916990439984673</v>
      </c>
    </row>
    <row r="10" spans="1:5" x14ac:dyDescent="0.2">
      <c r="A10" s="191" t="s">
        <v>61</v>
      </c>
      <c r="C10" s="222">
        <f>+(('Att B wp2'!G78*(1+'Att B wp2'!G78)^'Att B wp2'!G86)/((1+'Att B wp2'!G78)^'Att B wp2'!G86-1))</f>
        <v>9.5983427380829281E-2</v>
      </c>
    </row>
    <row r="12" spans="1:5" ht="13.5" thickBot="1" x14ac:dyDescent="0.25">
      <c r="A12" s="26" t="s">
        <v>62</v>
      </c>
      <c r="B12" s="27"/>
      <c r="C12" s="221">
        <f>+ROUND(C9*C10,5)</f>
        <v>0.10478999999999999</v>
      </c>
    </row>
    <row r="13" spans="1:5" ht="13.5" thickTop="1" x14ac:dyDescent="0.2">
      <c r="A13" s="26"/>
      <c r="B13" s="27"/>
      <c r="C13" s="27"/>
    </row>
    <row r="31" spans="1:1" x14ac:dyDescent="0.2">
      <c r="A31" s="92" t="s">
        <v>64</v>
      </c>
    </row>
    <row r="32" spans="1:1" x14ac:dyDescent="0.2">
      <c r="A32" s="92" t="s">
        <v>65</v>
      </c>
    </row>
    <row r="33" spans="1:6" x14ac:dyDescent="0.2">
      <c r="A33" s="92" t="s">
        <v>70</v>
      </c>
    </row>
    <row r="37" spans="1:6" x14ac:dyDescent="0.2">
      <c r="D37" s="27"/>
      <c r="E37" s="28"/>
    </row>
    <row r="38" spans="1:6" x14ac:dyDescent="0.2">
      <c r="F38" s="29"/>
    </row>
    <row r="39" spans="1:6" x14ac:dyDescent="0.2">
      <c r="D39" s="27"/>
      <c r="E39" s="30"/>
      <c r="F39" s="29"/>
    </row>
    <row r="40" spans="1:6" x14ac:dyDescent="0.2">
      <c r="A40" s="31"/>
      <c r="B40" s="32"/>
      <c r="C40" s="33"/>
      <c r="D40" s="220"/>
      <c r="E40" s="32"/>
      <c r="F40" s="34"/>
    </row>
    <row r="41" spans="1:6" x14ac:dyDescent="0.2">
      <c r="A41" s="220"/>
      <c r="B41" s="220"/>
      <c r="C41" s="220"/>
      <c r="D41" s="220"/>
      <c r="E41" s="220"/>
      <c r="F41" s="220"/>
    </row>
    <row r="42" spans="1:6" x14ac:dyDescent="0.2">
      <c r="B42" s="220"/>
      <c r="D42" s="220"/>
      <c r="F42" s="220"/>
    </row>
    <row r="53" spans="1:6" x14ac:dyDescent="0.2">
      <c r="A53" s="73" t="s">
        <v>23</v>
      </c>
    </row>
    <row r="54" spans="1:6" x14ac:dyDescent="0.2">
      <c r="A54" s="191" t="s">
        <v>27</v>
      </c>
      <c r="F54" s="191" t="s">
        <v>24</v>
      </c>
    </row>
    <row r="55" spans="1:6" x14ac:dyDescent="0.2">
      <c r="A55" s="191" t="s">
        <v>25</v>
      </c>
    </row>
    <row r="56" spans="1:6" x14ac:dyDescent="0.2">
      <c r="A56" s="191" t="s">
        <v>26</v>
      </c>
    </row>
    <row r="58" spans="1:6" x14ac:dyDescent="0.2">
      <c r="A58" s="218">
        <f>+'Att B wp2'!G78</f>
        <v>7.2160000000000002E-2</v>
      </c>
      <c r="B58" s="218">
        <f>1+'Att B wp2'!G78</f>
        <v>1.07216</v>
      </c>
      <c r="C58" s="218">
        <f>POWER(B58,'Att B wp2'!G86)</f>
        <v>4.0289512439367652</v>
      </c>
      <c r="D58" s="218">
        <f>+C58*A58</f>
        <v>0.29072912176247701</v>
      </c>
    </row>
    <row r="59" spans="1:6" x14ac:dyDescent="0.2">
      <c r="A59" s="219">
        <f>+A58+1</f>
        <v>1.07216</v>
      </c>
      <c r="B59" s="218">
        <f>POWER(A59,'Att B wp2'!G86)</f>
        <v>4.0289512439367652</v>
      </c>
      <c r="C59" s="218"/>
      <c r="D59" s="218">
        <f>+B59-1</f>
        <v>3.0289512439367652</v>
      </c>
    </row>
    <row r="60" spans="1:6" x14ac:dyDescent="0.2">
      <c r="A60" s="218"/>
      <c r="B60" s="218"/>
      <c r="C60" s="218"/>
      <c r="D60" s="218">
        <f>+D58/D59</f>
        <v>9.5983427380829281E-2</v>
      </c>
    </row>
  </sheetData>
  <printOptions horizontalCentered="1"/>
  <pageMargins left="0.17" right="0.17" top="1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8"/>
  <sheetViews>
    <sheetView showGridLines="0" zoomScaleNormal="100" workbookViewId="0"/>
  </sheetViews>
  <sheetFormatPr defaultColWidth="9.140625" defaultRowHeight="12.75" x14ac:dyDescent="0.2"/>
  <cols>
    <col min="1" max="1" width="40.42578125" style="225" customWidth="1"/>
    <col min="2" max="2" width="10.7109375" style="225" bestFit="1" customWidth="1"/>
    <col min="3" max="3" width="11.5703125" style="225" bestFit="1" customWidth="1"/>
    <col min="4" max="4" width="10.7109375" style="225" bestFit="1" customWidth="1"/>
    <col min="5" max="6" width="11.5703125" style="225" bestFit="1" customWidth="1"/>
    <col min="7" max="8" width="11.5703125" style="225" hidden="1" customWidth="1"/>
    <col min="9" max="10" width="10.7109375" style="225" hidden="1" customWidth="1"/>
    <col min="11" max="11" width="13.85546875" style="225" bestFit="1" customWidth="1"/>
    <col min="12" max="16384" width="9.140625" style="225"/>
  </cols>
  <sheetData>
    <row r="1" spans="1:11" x14ac:dyDescent="0.2">
      <c r="A1" s="168" t="s">
        <v>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x14ac:dyDescent="0.2">
      <c r="A2" s="168" t="s">
        <v>151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x14ac:dyDescent="0.2">
      <c r="A3" s="168" t="s">
        <v>152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x14ac:dyDescent="0.2">
      <c r="A4" s="168" t="s">
        <v>77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6" spans="1:11" x14ac:dyDescent="0.2">
      <c r="K6" s="226" t="s">
        <v>153</v>
      </c>
    </row>
    <row r="7" spans="1:11" x14ac:dyDescent="0.2">
      <c r="A7" s="189" t="s">
        <v>154</v>
      </c>
      <c r="B7" s="189">
        <v>2017</v>
      </c>
      <c r="C7" s="189">
        <v>2016</v>
      </c>
      <c r="D7" s="189">
        <v>2015</v>
      </c>
      <c r="E7" s="189">
        <v>2014</v>
      </c>
      <c r="F7" s="189">
        <v>2013</v>
      </c>
      <c r="G7" s="189">
        <v>2012</v>
      </c>
      <c r="H7" s="189">
        <v>2011</v>
      </c>
      <c r="I7" s="189">
        <v>2009</v>
      </c>
      <c r="J7" s="189">
        <v>2008</v>
      </c>
      <c r="K7" s="183" t="s">
        <v>83</v>
      </c>
    </row>
    <row r="8" spans="1:11" x14ac:dyDescent="0.2">
      <c r="A8" s="227" t="s">
        <v>155</v>
      </c>
      <c r="B8" s="228">
        <v>1102848</v>
      </c>
      <c r="C8" s="228">
        <v>1074010</v>
      </c>
      <c r="D8" s="228">
        <v>798665</v>
      </c>
      <c r="E8" s="228">
        <v>742829</v>
      </c>
      <c r="F8" s="228">
        <v>788936</v>
      </c>
      <c r="G8" s="228">
        <v>420318</v>
      </c>
      <c r="H8" s="228">
        <v>795587</v>
      </c>
      <c r="I8" s="228">
        <v>793970</v>
      </c>
      <c r="J8" s="228">
        <v>868231</v>
      </c>
      <c r="K8" s="229">
        <f>ROUND(AVERAGE(B8:F8),0)</f>
        <v>901458</v>
      </c>
    </row>
    <row r="9" spans="1:11" x14ac:dyDescent="0.2">
      <c r="A9" s="227" t="s">
        <v>156</v>
      </c>
      <c r="B9" s="230">
        <v>173326</v>
      </c>
      <c r="C9" s="230">
        <v>170320</v>
      </c>
      <c r="D9" s="230">
        <v>216796</v>
      </c>
      <c r="E9" s="230">
        <v>252749</v>
      </c>
      <c r="F9" s="230">
        <v>303250</v>
      </c>
      <c r="G9" s="230">
        <v>278922</v>
      </c>
      <c r="H9" s="230">
        <v>265774</v>
      </c>
      <c r="I9" s="230">
        <v>361607</v>
      </c>
      <c r="J9" s="230">
        <v>389423</v>
      </c>
      <c r="K9" s="231">
        <f t="shared" ref="K9:K10" si="0">ROUND(AVERAGE(B9:F9),0)</f>
        <v>223288</v>
      </c>
    </row>
    <row r="10" spans="1:11" x14ac:dyDescent="0.2">
      <c r="A10" s="227" t="s">
        <v>157</v>
      </c>
      <c r="B10" s="232">
        <v>21269</v>
      </c>
      <c r="C10" s="232">
        <v>11678</v>
      </c>
      <c r="D10" s="232">
        <v>17919</v>
      </c>
      <c r="E10" s="232">
        <v>22705</v>
      </c>
      <c r="F10" s="232">
        <v>28098</v>
      </c>
      <c r="G10" s="232">
        <v>26451</v>
      </c>
      <c r="H10" s="232">
        <v>28441</v>
      </c>
      <c r="I10" s="232">
        <v>20803</v>
      </c>
      <c r="J10" s="232">
        <v>25812</v>
      </c>
      <c r="K10" s="233">
        <f t="shared" si="0"/>
        <v>20334</v>
      </c>
    </row>
    <row r="11" spans="1:11" x14ac:dyDescent="0.2">
      <c r="B11" s="234">
        <f>SUM(B8:B10)</f>
        <v>1297443</v>
      </c>
      <c r="C11" s="234">
        <v>1256008</v>
      </c>
      <c r="D11" s="234">
        <f>SUM(D8:D10)</f>
        <v>1033380</v>
      </c>
      <c r="E11" s="234">
        <v>1018283</v>
      </c>
      <c r="F11" s="234">
        <v>1120284</v>
      </c>
      <c r="G11" s="234">
        <v>725691</v>
      </c>
      <c r="H11" s="234">
        <v>1089802</v>
      </c>
      <c r="I11" s="234">
        <f t="shared" ref="I11:J11" si="1">SUM(I8:I10)</f>
        <v>1176380</v>
      </c>
      <c r="J11" s="234">
        <f t="shared" si="1"/>
        <v>1283466</v>
      </c>
      <c r="K11" s="228">
        <f>SUM(K8:K10)</f>
        <v>1145080</v>
      </c>
    </row>
    <row r="12" spans="1:11" x14ac:dyDescent="0.2">
      <c r="A12" s="235" t="s">
        <v>158</v>
      </c>
      <c r="B12" s="236">
        <v>167186</v>
      </c>
      <c r="C12" s="236">
        <v>166934</v>
      </c>
      <c r="D12" s="236">
        <v>165504</v>
      </c>
      <c r="E12" s="236">
        <v>161115</v>
      </c>
      <c r="F12" s="233">
        <v>155262</v>
      </c>
      <c r="G12" s="231">
        <v>152115</v>
      </c>
      <c r="H12" s="231">
        <v>149152</v>
      </c>
      <c r="I12" s="231"/>
      <c r="J12" s="231"/>
      <c r="K12" s="231">
        <f>ROUND(AVERAGE(B12:F12),0)</f>
        <v>163200</v>
      </c>
    </row>
    <row r="13" spans="1:11" ht="13.5" thickBot="1" x14ac:dyDescent="0.25">
      <c r="A13" s="237" t="s">
        <v>159</v>
      </c>
      <c r="B13" s="238">
        <f>ROUND(B11/B12,2)</f>
        <v>7.76</v>
      </c>
      <c r="C13" s="238">
        <v>7.59</v>
      </c>
      <c r="D13" s="238">
        <f>ROUND(D11/D12,2)</f>
        <v>6.24</v>
      </c>
      <c r="E13" s="238">
        <v>6.32</v>
      </c>
      <c r="F13" s="238">
        <v>7.22</v>
      </c>
      <c r="G13" s="238">
        <v>4.7699999999999996</v>
      </c>
      <c r="H13" s="238">
        <v>7.31</v>
      </c>
      <c r="I13" s="239"/>
      <c r="J13" s="239"/>
      <c r="K13" s="238">
        <f>ROUND(K11/K12,2)</f>
        <v>7.02</v>
      </c>
    </row>
    <row r="14" spans="1:11" ht="13.5" thickTop="1" x14ac:dyDescent="0.2"/>
    <row r="16" spans="1:11" x14ac:dyDescent="0.2">
      <c r="A16" s="240"/>
      <c r="B16" s="240"/>
      <c r="D16" s="240"/>
    </row>
    <row r="18" spans="10:10" x14ac:dyDescent="0.2">
      <c r="J18" s="241"/>
    </row>
  </sheetData>
  <printOptions horizontalCentered="1"/>
  <pageMargins left="0.17" right="0.17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showGridLines="0" zoomScale="110" zoomScaleNormal="110" workbookViewId="0"/>
  </sheetViews>
  <sheetFormatPr defaultColWidth="12.140625" defaultRowHeight="12.75" customHeight="1" x14ac:dyDescent="0.2"/>
  <cols>
    <col min="1" max="1" width="3" style="104" customWidth="1"/>
    <col min="2" max="2" width="33.42578125" style="104" customWidth="1"/>
    <col min="3" max="3" width="3" style="104" customWidth="1"/>
    <col min="4" max="4" width="23" style="104" customWidth="1"/>
    <col min="5" max="5" width="11.7109375" style="104" bestFit="1" customWidth="1"/>
    <col min="6" max="6" width="3" style="104" customWidth="1"/>
    <col min="7" max="7" width="8.140625" style="104" customWidth="1"/>
    <col min="8" max="8" width="12.140625" style="130"/>
    <col min="9" max="9" width="10.28515625" style="130" bestFit="1" customWidth="1"/>
    <col min="10" max="13" width="12.140625" style="130"/>
    <col min="14" max="16384" width="12.140625" style="104"/>
  </cols>
  <sheetData>
    <row r="1" spans="1:10" ht="12.75" customHeight="1" x14ac:dyDescent="0.2">
      <c r="B1" s="150" t="s">
        <v>66</v>
      </c>
      <c r="C1" s="127"/>
      <c r="D1" s="150"/>
      <c r="E1" s="109"/>
      <c r="F1" s="109"/>
      <c r="G1" s="109"/>
    </row>
    <row r="2" spans="1:10" ht="12.75" customHeight="1" x14ac:dyDescent="0.2">
      <c r="B2" s="150" t="s">
        <v>68</v>
      </c>
      <c r="C2" s="127"/>
      <c r="D2" s="150"/>
      <c r="E2" s="109"/>
      <c r="F2" s="109"/>
      <c r="G2" s="109"/>
    </row>
    <row r="3" spans="1:10" ht="12.75" customHeight="1" x14ac:dyDescent="0.2">
      <c r="B3" s="150" t="s">
        <v>116</v>
      </c>
      <c r="C3" s="127"/>
      <c r="D3" s="150"/>
      <c r="E3" s="109"/>
      <c r="F3" s="109"/>
      <c r="G3" s="109"/>
    </row>
    <row r="4" spans="1:10" ht="12.75" customHeight="1" x14ac:dyDescent="0.2">
      <c r="B4" s="152">
        <v>2024</v>
      </c>
      <c r="C4" s="128"/>
      <c r="D4" s="150"/>
      <c r="E4" s="109"/>
      <c r="F4" s="109"/>
      <c r="G4" s="109"/>
    </row>
    <row r="5" spans="1:10" ht="12.75" customHeight="1" x14ac:dyDescent="0.2">
      <c r="B5" s="129"/>
      <c r="C5" s="151"/>
      <c r="D5" s="150"/>
      <c r="E5" s="109"/>
      <c r="F5" s="109"/>
      <c r="G5" s="109"/>
    </row>
    <row r="6" spans="1:10" ht="12.75" customHeight="1" x14ac:dyDescent="0.2">
      <c r="B6" s="113"/>
      <c r="D6" s="113"/>
      <c r="I6" s="130">
        <v>2019</v>
      </c>
      <c r="J6" s="130">
        <v>878</v>
      </c>
    </row>
    <row r="7" spans="1:10" ht="12.75" customHeight="1" x14ac:dyDescent="0.2">
      <c r="B7" s="149" t="s">
        <v>81</v>
      </c>
      <c r="D7" s="148"/>
      <c r="I7" s="130">
        <v>2020</v>
      </c>
      <c r="J7" s="130">
        <f>ROUND(J6*1.035,2)</f>
        <v>908.73</v>
      </c>
    </row>
    <row r="8" spans="1:10" ht="15" customHeight="1" x14ac:dyDescent="0.2">
      <c r="B8" s="104" t="s">
        <v>115</v>
      </c>
      <c r="D8" s="147">
        <f>+ROUND(J11,0)</f>
        <v>1043</v>
      </c>
      <c r="E8" s="143" t="s">
        <v>114</v>
      </c>
      <c r="G8" s="105"/>
      <c r="I8" s="130">
        <v>2021</v>
      </c>
      <c r="J8" s="130">
        <f>ROUND(J7*1.035,2)</f>
        <v>940.54</v>
      </c>
    </row>
    <row r="9" spans="1:10" ht="12.75" customHeight="1" x14ac:dyDescent="0.2">
      <c r="B9" s="104" t="s">
        <v>113</v>
      </c>
      <c r="C9" s="105"/>
      <c r="D9" s="146">
        <v>3.5000000000000003E-2</v>
      </c>
      <c r="E9" s="145"/>
      <c r="G9" s="105"/>
      <c r="I9" s="130">
        <v>2022</v>
      </c>
      <c r="J9" s="130">
        <f>ROUND(J8*1.035,2)</f>
        <v>973.46</v>
      </c>
    </row>
    <row r="10" spans="1:10" ht="12.75" customHeight="1" x14ac:dyDescent="0.2">
      <c r="B10" s="104" t="s">
        <v>112</v>
      </c>
      <c r="D10" s="144">
        <v>9.4380000000000006E-2</v>
      </c>
      <c r="E10" s="143" t="s">
        <v>111</v>
      </c>
      <c r="I10" s="130">
        <v>2023</v>
      </c>
      <c r="J10" s="130">
        <f>ROUND(J9*1.035,2)</f>
        <v>1007.53</v>
      </c>
    </row>
    <row r="11" spans="1:10" ht="12.75" customHeight="1" x14ac:dyDescent="0.2">
      <c r="B11" s="105" t="s">
        <v>110</v>
      </c>
      <c r="D11" s="142">
        <f>ROUND(D8*(1+D9)^(2018-2018)*D10/12,3)</f>
        <v>8.2029999999999994</v>
      </c>
      <c r="E11" s="141" t="s">
        <v>109</v>
      </c>
      <c r="I11" s="130">
        <v>2024</v>
      </c>
      <c r="J11" s="130">
        <f>ROUND(J10*1.035,2)</f>
        <v>1042.79</v>
      </c>
    </row>
    <row r="12" spans="1:10" ht="12.75" customHeight="1" x14ac:dyDescent="0.2">
      <c r="E12" s="140"/>
    </row>
    <row r="13" spans="1:10" ht="12.75" customHeight="1" x14ac:dyDescent="0.2">
      <c r="B13" s="105"/>
      <c r="C13" s="105"/>
    </row>
    <row r="14" spans="1:10" ht="25.5" customHeight="1" x14ac:dyDescent="0.2">
      <c r="A14" s="139" t="s">
        <v>108</v>
      </c>
      <c r="B14" s="242" t="s">
        <v>107</v>
      </c>
      <c r="C14" s="242"/>
      <c r="D14" s="242"/>
      <c r="E14" s="242"/>
    </row>
    <row r="15" spans="1:10" ht="12.75" customHeight="1" x14ac:dyDescent="0.2">
      <c r="A15" s="138" t="s">
        <v>106</v>
      </c>
      <c r="B15" s="137" t="s">
        <v>105</v>
      </c>
      <c r="C15" s="137"/>
      <c r="D15" s="137"/>
      <c r="E15" s="137"/>
    </row>
    <row r="16" spans="1:10" ht="12.75" customHeight="1" x14ac:dyDescent="0.2">
      <c r="A16" s="138" t="s">
        <v>104</v>
      </c>
      <c r="B16" s="137" t="s">
        <v>103</v>
      </c>
      <c r="C16" s="137"/>
      <c r="D16" s="137"/>
      <c r="E16" s="137"/>
      <c r="F16" s="136"/>
      <c r="G16" s="136"/>
    </row>
    <row r="17" spans="2:13" ht="12.75" customHeight="1" x14ac:dyDescent="0.2">
      <c r="D17" s="136"/>
      <c r="E17" s="136"/>
      <c r="F17" s="136"/>
      <c r="G17" s="136"/>
    </row>
    <row r="18" spans="2:13" ht="12.75" customHeight="1" x14ac:dyDescent="0.2">
      <c r="H18" s="131"/>
      <c r="I18" s="131"/>
      <c r="J18" s="131"/>
      <c r="K18" s="131"/>
      <c r="L18" s="131"/>
      <c r="M18" s="131"/>
    </row>
    <row r="19" spans="2:13" ht="12.75" customHeight="1" x14ac:dyDescent="0.2">
      <c r="H19" s="131"/>
      <c r="I19" s="131"/>
      <c r="J19" s="131"/>
      <c r="K19" s="131"/>
      <c r="L19" s="131"/>
      <c r="M19" s="131"/>
    </row>
    <row r="20" spans="2:13" ht="12.75" customHeight="1" x14ac:dyDescent="0.2">
      <c r="H20" s="131"/>
      <c r="I20" s="131"/>
      <c r="J20" s="131"/>
      <c r="K20" s="131"/>
      <c r="L20" s="131"/>
      <c r="M20" s="131"/>
    </row>
    <row r="21" spans="2:13" ht="12.75" customHeight="1" x14ac:dyDescent="0.2">
      <c r="H21" s="131"/>
      <c r="I21" s="131"/>
      <c r="J21" s="131"/>
      <c r="K21" s="131"/>
      <c r="L21" s="131"/>
      <c r="M21" s="131"/>
    </row>
    <row r="22" spans="2:13" ht="12.75" customHeight="1" x14ac:dyDescent="0.2">
      <c r="H22" s="131"/>
      <c r="I22" s="131"/>
      <c r="J22" s="131"/>
      <c r="K22" s="131"/>
      <c r="L22" s="131"/>
      <c r="M22" s="131"/>
    </row>
    <row r="23" spans="2:13" ht="12.75" customHeight="1" x14ac:dyDescent="0.2">
      <c r="H23" s="131"/>
      <c r="I23" s="131"/>
      <c r="J23" s="131"/>
      <c r="K23" s="131"/>
      <c r="L23" s="131"/>
      <c r="M23" s="131"/>
    </row>
    <row r="24" spans="2:13" ht="12.75" customHeight="1" x14ac:dyDescent="0.2">
      <c r="B24" s="135"/>
      <c r="D24" s="134"/>
      <c r="E24" s="133"/>
      <c r="H24" s="131"/>
      <c r="I24" s="131"/>
      <c r="J24" s="131"/>
      <c r="K24" s="131"/>
      <c r="L24" s="131"/>
      <c r="M24" s="131"/>
    </row>
    <row r="25" spans="2:13" ht="12.75" customHeight="1" x14ac:dyDescent="0.2">
      <c r="E25" s="132"/>
      <c r="H25" s="131"/>
      <c r="I25" s="131"/>
      <c r="J25" s="131"/>
      <c r="K25" s="131"/>
      <c r="L25" s="131"/>
      <c r="M25" s="131"/>
    </row>
    <row r="26" spans="2:13" ht="12.75" customHeight="1" x14ac:dyDescent="0.2">
      <c r="H26" s="131"/>
      <c r="I26" s="131"/>
      <c r="J26" s="131"/>
      <c r="K26" s="131"/>
      <c r="L26" s="131"/>
      <c r="M26" s="131"/>
    </row>
    <row r="27" spans="2:13" ht="12.75" customHeight="1" x14ac:dyDescent="0.2">
      <c r="H27" s="131"/>
      <c r="I27" s="131"/>
      <c r="J27" s="131"/>
      <c r="K27" s="131"/>
      <c r="L27" s="131"/>
      <c r="M27" s="131"/>
    </row>
    <row r="28" spans="2:13" ht="12.75" customHeight="1" x14ac:dyDescent="0.2">
      <c r="H28" s="131"/>
      <c r="I28" s="131"/>
      <c r="J28" s="131"/>
      <c r="K28" s="131"/>
      <c r="L28" s="131"/>
      <c r="M28" s="131"/>
    </row>
    <row r="29" spans="2:13" ht="12.75" customHeight="1" x14ac:dyDescent="0.2">
      <c r="H29" s="131"/>
      <c r="I29" s="131"/>
      <c r="J29" s="131"/>
      <c r="K29" s="131"/>
      <c r="L29" s="131"/>
      <c r="M29" s="131"/>
    </row>
    <row r="30" spans="2:13" ht="12.75" customHeight="1" x14ac:dyDescent="0.2">
      <c r="H30" s="131"/>
      <c r="I30" s="131"/>
      <c r="J30" s="131"/>
      <c r="K30" s="131"/>
      <c r="L30" s="131"/>
      <c r="M30" s="131"/>
    </row>
    <row r="47" spans="8:8" ht="12.75" customHeight="1" x14ac:dyDescent="0.2">
      <c r="H47" s="104"/>
    </row>
  </sheetData>
  <mergeCells count="1">
    <mergeCell ref="B14:E14"/>
  </mergeCells>
  <pageMargins left="0.7" right="0.24" top="1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94"/>
  <sheetViews>
    <sheetView showGridLines="0" zoomScaleNormal="100" workbookViewId="0">
      <pane ySplit="10" topLeftCell="A11" activePane="bottomLeft" state="frozen"/>
      <selection activeCell="A11" sqref="A11"/>
      <selection pane="bottomLeft" activeCell="A11" sqref="A11"/>
    </sheetView>
  </sheetViews>
  <sheetFormatPr defaultColWidth="9.140625" defaultRowHeight="12.75" x14ac:dyDescent="0.2"/>
  <cols>
    <col min="1" max="1" width="3.5703125" style="2" customWidth="1"/>
    <col min="2" max="2" width="6.85546875" style="2" customWidth="1"/>
    <col min="3" max="3" width="11.42578125" style="2" bestFit="1" customWidth="1"/>
    <col min="4" max="5" width="10" style="2" bestFit="1" customWidth="1"/>
    <col min="6" max="6" width="8.140625" style="2" bestFit="1" customWidth="1"/>
    <col min="7" max="7" width="9.5703125" style="2" customWidth="1"/>
    <col min="8" max="8" width="8.140625" style="2" bestFit="1" customWidth="1"/>
    <col min="9" max="11" width="10.85546875" style="2" customWidth="1"/>
    <col min="12" max="12" width="9.28515625" style="2" bestFit="1" customWidth="1"/>
    <col min="13" max="13" width="1.7109375" style="2" customWidth="1"/>
    <col min="14" max="14" width="10.28515625" style="2" bestFit="1" customWidth="1"/>
    <col min="15" max="15" width="9.5703125" style="2" bestFit="1" customWidth="1"/>
    <col min="16" max="16" width="9.140625" style="2" bestFit="1" customWidth="1"/>
    <col min="17" max="17" width="8.140625" style="2" bestFit="1" customWidth="1"/>
    <col min="18" max="18" width="8.85546875" style="2" bestFit="1" customWidth="1"/>
    <col min="19" max="19" width="11.28515625" style="2" customWidth="1"/>
    <col min="20" max="20" width="9.5703125" style="2" customWidth="1"/>
    <col min="21" max="21" width="3.42578125" style="2" customWidth="1"/>
    <col min="22" max="22" width="9.140625" style="2"/>
    <col min="23" max="23" width="12.5703125" style="2" bestFit="1" customWidth="1"/>
    <col min="24" max="16384" width="9.140625" style="2"/>
  </cols>
  <sheetData>
    <row r="1" spans="1:29" x14ac:dyDescent="0.2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82"/>
    </row>
    <row r="2" spans="1:29" x14ac:dyDescent="0.2">
      <c r="A2" s="39" t="str">
        <f>'Att A wp2'!A2</f>
        <v>Electric Utility- South Dakota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2"/>
    </row>
    <row r="3" spans="1:29" x14ac:dyDescent="0.2">
      <c r="A3" s="39" t="s">
        <v>77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82"/>
    </row>
    <row r="4" spans="1:29" s="4" customFormat="1" x14ac:dyDescent="0.2">
      <c r="A4" s="1" t="str">
        <f>'Att A wp2'!A4</f>
        <v>Levelized Fixed Charge Rate - CT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83"/>
      <c r="Q4" s="14"/>
      <c r="R4" s="15"/>
      <c r="S4" s="38"/>
      <c r="T4" s="38"/>
    </row>
    <row r="5" spans="1:29" s="4" customFormat="1" x14ac:dyDescent="0.2">
      <c r="A5" s="38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4"/>
      <c r="Q5" s="14"/>
      <c r="R5" s="15"/>
      <c r="S5" s="38"/>
      <c r="T5" s="38"/>
    </row>
    <row r="6" spans="1:29" s="4" customFormat="1" x14ac:dyDescent="0.2">
      <c r="A6" s="7"/>
      <c r="B6" s="36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7"/>
      <c r="P6" s="85"/>
      <c r="Q6" s="35"/>
      <c r="R6" s="24"/>
      <c r="S6" s="25"/>
      <c r="T6" s="25"/>
    </row>
    <row r="7" spans="1:29" x14ac:dyDescent="0.2">
      <c r="C7" s="49" t="s">
        <v>34</v>
      </c>
      <c r="D7" s="49" t="s">
        <v>35</v>
      </c>
      <c r="E7" s="49" t="s">
        <v>37</v>
      </c>
      <c r="F7" s="49" t="s">
        <v>36</v>
      </c>
      <c r="G7" s="49" t="s">
        <v>38</v>
      </c>
      <c r="H7" s="49" t="s">
        <v>39</v>
      </c>
      <c r="I7" s="49" t="s">
        <v>40</v>
      </c>
      <c r="J7" s="49" t="s">
        <v>41</v>
      </c>
      <c r="K7" s="49" t="s">
        <v>42</v>
      </c>
      <c r="L7" s="49" t="s">
        <v>43</v>
      </c>
      <c r="M7" s="49"/>
      <c r="N7" s="49" t="s">
        <v>44</v>
      </c>
      <c r="O7" s="49" t="s">
        <v>45</v>
      </c>
      <c r="P7" s="86"/>
    </row>
    <row r="8" spans="1:29" s="4" customFormat="1" x14ac:dyDescent="0.2">
      <c r="A8" s="16"/>
      <c r="B8" s="16"/>
      <c r="C8" s="25"/>
      <c r="D8" s="24"/>
      <c r="E8" s="25"/>
      <c r="F8" s="25"/>
      <c r="G8" s="25"/>
      <c r="H8" s="24"/>
      <c r="I8" s="35" t="s">
        <v>17</v>
      </c>
      <c r="J8" s="24"/>
      <c r="K8" s="25" t="s">
        <v>19</v>
      </c>
      <c r="L8" s="25"/>
      <c r="M8" s="25"/>
      <c r="N8" s="24" t="s">
        <v>16</v>
      </c>
      <c r="O8" s="24" t="s">
        <v>21</v>
      </c>
      <c r="P8" s="91"/>
    </row>
    <row r="9" spans="1:29" s="4" customFormat="1" x14ac:dyDescent="0.2">
      <c r="C9" s="25" t="s">
        <v>75</v>
      </c>
      <c r="D9" s="24"/>
      <c r="E9" s="24" t="s">
        <v>15</v>
      </c>
      <c r="F9" s="24"/>
      <c r="G9" s="37" t="s">
        <v>30</v>
      </c>
      <c r="H9" s="24" t="s">
        <v>13</v>
      </c>
      <c r="I9" s="35" t="s">
        <v>55</v>
      </c>
      <c r="J9" s="24" t="s">
        <v>17</v>
      </c>
      <c r="K9" s="45" t="s">
        <v>17</v>
      </c>
      <c r="L9" s="25"/>
      <c r="M9" s="25"/>
      <c r="N9" s="24" t="s">
        <v>20</v>
      </c>
      <c r="O9" s="24" t="s">
        <v>22</v>
      </c>
      <c r="P9" s="91" t="s">
        <v>48</v>
      </c>
      <c r="V9" s="243"/>
      <c r="W9" s="243"/>
      <c r="X9" s="243"/>
      <c r="Y9" s="243"/>
      <c r="Z9" s="3"/>
      <c r="AA9" s="243"/>
      <c r="AB9" s="243"/>
      <c r="AC9" s="3"/>
    </row>
    <row r="10" spans="1:29" s="4" customFormat="1" x14ac:dyDescent="0.2">
      <c r="B10" s="57" t="s">
        <v>2</v>
      </c>
      <c r="C10" s="80" t="s">
        <v>76</v>
      </c>
      <c r="D10" s="46" t="s">
        <v>0</v>
      </c>
      <c r="E10" s="46" t="s">
        <v>20</v>
      </c>
      <c r="F10" s="46" t="s">
        <v>29</v>
      </c>
      <c r="G10" s="47" t="s">
        <v>33</v>
      </c>
      <c r="H10" s="46" t="s">
        <v>1</v>
      </c>
      <c r="I10" s="48" t="s">
        <v>18</v>
      </c>
      <c r="J10" s="46" t="s">
        <v>55</v>
      </c>
      <c r="K10" s="80" t="s">
        <v>55</v>
      </c>
      <c r="L10" s="80" t="s">
        <v>12</v>
      </c>
      <c r="M10" s="81"/>
      <c r="N10" s="46" t="s">
        <v>14</v>
      </c>
      <c r="O10" s="46" t="s">
        <v>16</v>
      </c>
      <c r="P10" s="91" t="s">
        <v>49</v>
      </c>
      <c r="V10" s="6"/>
      <c r="W10" s="6"/>
      <c r="X10" s="6"/>
      <c r="Y10" s="6"/>
      <c r="Z10" s="3"/>
      <c r="AA10" s="3"/>
      <c r="AB10" s="3"/>
      <c r="AC10" s="3"/>
    </row>
    <row r="11" spans="1:29" x14ac:dyDescent="0.2">
      <c r="A11" s="5">
        <v>1</v>
      </c>
      <c r="B11" s="20">
        <f>IF('Att A pg 3-5'!$G$92&gt;=A11,A11," ")</f>
        <v>1</v>
      </c>
      <c r="C11" s="21">
        <v>1</v>
      </c>
      <c r="D11" s="43">
        <f>+IF('Att A pg 3-5'!$G$92&gt;='Att A pg 3-5'!A11,'Att A pg 3-5'!$G$85," ")</f>
        <v>8.448E-2</v>
      </c>
      <c r="E11" s="43">
        <f>+IF('Att A pg 3-5'!$G$92&gt;='Att A pg 3-5'!A11, ((100/'Att A pg 3-5'!$G$92)/100),"")</f>
        <v>2.5000000000000001E-2</v>
      </c>
      <c r="F11" s="43">
        <v>0.01</v>
      </c>
      <c r="G11" s="43">
        <f>+IF('Att A pg 3-5'!$G$92&gt;='Att A pg 3-5'!A11,'Att A pg 3-5'!$G$94," ")</f>
        <v>3.96E-3</v>
      </c>
      <c r="H11" s="43">
        <f>+IF('Att A pg 3-5'!$G$92&gt;='Att A pg 3-5'!A11,(+D11+E11+F11+G11)," ")</f>
        <v>0.12343999999999999</v>
      </c>
      <c r="I11" s="43">
        <f>+IF('Att A pg 3-5'!$G$92&gt;='Att A pg 3-5'!A11,(1/((1+'Att A pg 3-5'!$G$84)^'Att A pg 3-5'!B11))," ")</f>
        <v>0.93269661244590363</v>
      </c>
      <c r="J11" s="43">
        <f>+IF('Att A pg 3-5'!$G$92&gt;='Att A pg 3-5'!A11,'Att A pg 3-5'!H11*'Att A pg 3-5'!I11," ")</f>
        <v>0.11513206984032234</v>
      </c>
      <c r="K11" s="43">
        <f>+IF('Att A pg 3-5'!$G$92&gt;='Att A pg 3-5'!A11,'Att A pg 3-5'!J11," ")</f>
        <v>0.11513206984032234</v>
      </c>
      <c r="L11" s="43">
        <f>+IF('Att A pg 3-5'!$G$92&gt;='Att A pg 3-5'!A11,'Att A pg 3-5'!K11*'Att A pg 3-5'!$G$84*(1+'Att A pg 3-5'!$G$84)^'Att A pg 3-5'!B11/((1+'Att A pg 3-5'!$G$84)^'Att A pg 3-5'!B11-1)," ")</f>
        <v>0.12343999999999998</v>
      </c>
      <c r="M11" s="43"/>
      <c r="N11" s="58">
        <f>+IF('Att A pg 3-5'!$G$92&gt;='Att A pg 3-5'!A11,'Att A wp1'!E7," ")</f>
        <v>0.05</v>
      </c>
      <c r="O11" s="43">
        <f>+IF('Att A pg 3-5'!$G$92&gt;='Att A pg 3-5'!A11,(('Att A pg 3-5'!N11-'Att A pg 3-5'!E11)*('Att A pg 3-5'!$G$89))," ")</f>
        <v>5.2500000000000003E-3</v>
      </c>
      <c r="P11" s="87">
        <f>IF(+'Att A pg 3-5'!$G$92&gt;'Att A pg 3-5'!A11,+'Att A pg 3-5'!O11,"")</f>
        <v>5.2500000000000003E-3</v>
      </c>
      <c r="Q11" s="43"/>
      <c r="R11" s="43"/>
      <c r="S11" s="43"/>
      <c r="T11" s="55"/>
      <c r="V11" s="50"/>
      <c r="W11" s="51"/>
      <c r="X11" s="50"/>
      <c r="Y11" s="50"/>
      <c r="Z11" s="8"/>
      <c r="AA11" s="50"/>
      <c r="AB11" s="52"/>
      <c r="AC11" s="8"/>
    </row>
    <row r="12" spans="1:29" x14ac:dyDescent="0.2">
      <c r="A12" s="5">
        <v>2</v>
      </c>
      <c r="B12" s="20">
        <f>IF('Att A pg 3-5'!$G$92&gt;=A12,A12," ")</f>
        <v>2</v>
      </c>
      <c r="C12" s="21">
        <f>+IF('Att A pg 3-5'!$G$92&gt;='Att A pg 3-5'!A12,('Att A pg 3-5'!C11-'Att A pg 3-5'!E11-'Att A pg 3-5'!O11)," ")</f>
        <v>0.96975</v>
      </c>
      <c r="D12" s="43">
        <f>+IF('Att A pg 3-5'!$G$92&gt;='Att A pg 3-5'!A12,'Att A pg 3-5'!$G$85*C12," ")</f>
        <v>8.1924479999999994E-2</v>
      </c>
      <c r="E12" s="43">
        <f>+IF('Att A pg 3-5'!$G$92&gt;='Att A pg 3-5'!A12, ((100/'Att A pg 3-5'!$G$92)/100),"")</f>
        <v>2.5000000000000001E-2</v>
      </c>
      <c r="F12" s="43">
        <v>0.01</v>
      </c>
      <c r="G12" s="43">
        <f>+IF('Att A pg 3-5'!$G$92&gt;='Att A pg 3-5'!A12,'Att A pg 3-5'!$G$94," ")</f>
        <v>3.96E-3</v>
      </c>
      <c r="H12" s="43">
        <f>+IF('Att A pg 3-5'!$G$92&gt;='Att A pg 3-5'!A12,(+D12+E12+F12+G12)," ")</f>
        <v>0.12088447999999999</v>
      </c>
      <c r="I12" s="43">
        <f>+IF('Att A pg 3-5'!$G$92&gt;='Att A pg 3-5'!A12,(1/((1+'Att A pg 3-5'!$G$84)^'Att A pg 3-5'!B12))," ")</f>
        <v>0.86992297086806403</v>
      </c>
      <c r="J12" s="43">
        <f>+IF('Att A pg 3-5'!$G$92&gt;='Att A pg 3-5'!A12,'Att A pg 3-5'!H12*'Att A pg 3-5'!I12," ")</f>
        <v>0.10516018597344105</v>
      </c>
      <c r="K12" s="43">
        <f>+IF('Att A pg 3-5'!$G$92&gt;='Att A pg 3-5'!A12,'Att A pg 3-5'!K11+'Att A pg 3-5'!J12," ")</f>
        <v>0.22029225581376338</v>
      </c>
      <c r="L12" s="43">
        <f>+IF('Att A pg 3-5'!$G$92&gt;='Att A pg 3-5'!A12,'Att A pg 3-5'!K12*'Att A pg 3-5'!$G$84*(1+'Att A pg 3-5'!$G$84)^'Att A pg 3-5'!B12/((1+'Att A pg 3-5'!$G$84)^'Att A pg 3-5'!B12-1)," ")</f>
        <v>0.12220673615936987</v>
      </c>
      <c r="M12" s="43"/>
      <c r="N12" s="58">
        <f>+IF('Att A pg 3-5'!$G$92&gt;='Att A pg 3-5'!A12,'Att A wp1'!E8," ")</f>
        <v>9.5000000000000001E-2</v>
      </c>
      <c r="O12" s="43">
        <f>+IF('Att A pg 3-5'!$G$92&gt;='Att A pg 3-5'!A12,(('Att A pg 3-5'!N12-'Att A pg 3-5'!E13)*('Att A pg 3-5'!$G$89))," ")</f>
        <v>1.4700000000000001E-2</v>
      </c>
      <c r="P12" s="87">
        <f>IF(+'Att A pg 3-5'!$G$92&gt;='Att A pg 3-5'!A12,+'Att A pg 3-5'!O12+P11,"")</f>
        <v>1.9950000000000002E-2</v>
      </c>
      <c r="Q12" s="43"/>
      <c r="R12" s="43"/>
      <c r="S12" s="43"/>
      <c r="T12" s="55"/>
      <c r="V12" s="43"/>
      <c r="W12" s="51"/>
      <c r="X12" s="50"/>
      <c r="Y12" s="43"/>
      <c r="AA12" s="43"/>
      <c r="AB12" s="43"/>
    </row>
    <row r="13" spans="1:29" x14ac:dyDescent="0.2">
      <c r="A13" s="5">
        <v>3</v>
      </c>
      <c r="B13" s="20">
        <f>IF('Att A pg 3-5'!$G$92&gt;=A13,A13," ")</f>
        <v>3</v>
      </c>
      <c r="C13" s="21">
        <f>+IF('Att A pg 3-5'!$G$92&gt;='Att A pg 3-5'!A13,('Att A pg 3-5'!C12-'Att A pg 3-5'!E12-'Att A pg 3-5'!O12)," ")</f>
        <v>0.93004999999999993</v>
      </c>
      <c r="D13" s="43">
        <f>+IF('Att A pg 3-5'!$G$92&gt;='Att A pg 3-5'!A13,'Att A pg 3-5'!$G$85*C13," ")</f>
        <v>7.8570623999999992E-2</v>
      </c>
      <c r="E13" s="43">
        <f>+IF('Att A pg 3-5'!$G$92&gt;='Att A pg 3-5'!A13, ((100/'Att A pg 3-5'!$G$92)/100),"")</f>
        <v>2.5000000000000001E-2</v>
      </c>
      <c r="F13" s="43">
        <v>0.01</v>
      </c>
      <c r="G13" s="43">
        <f>+IF('Att A pg 3-5'!$G$92&gt;='Att A pg 3-5'!A13,'Att A pg 3-5'!$G$94," ")</f>
        <v>3.96E-3</v>
      </c>
      <c r="H13" s="43">
        <f>+IF('Att A pg 3-5'!$G$92&gt;='Att A pg 3-5'!A13,(+D13+E13+F13+G13)," ")</f>
        <v>0.117530624</v>
      </c>
      <c r="I13" s="43">
        <f>+IF('Att A pg 3-5'!$G$92&gt;='Att A pg 3-5'!A13,(1/((1+'Att A pg 3-5'!$G$84)^'Att A pg 3-5'!B13))," ")</f>
        <v>0.8113742080175198</v>
      </c>
      <c r="J13" s="43">
        <f>+IF('Att A pg 3-5'!$G$92&gt;='Att A pg 3-5'!A13,'Att A pg 3-5'!H13*'Att A pg 3-5'!I13," ")</f>
        <v>9.536131696580491E-2</v>
      </c>
      <c r="K13" s="43">
        <f>+IF('Att A pg 3-5'!$G$92&gt;='Att A pg 3-5'!A13,'Att A pg 3-5'!K12+'Att A pg 3-5'!J13," ")</f>
        <v>0.31565357277956829</v>
      </c>
      <c r="L13" s="43">
        <f>+IF('Att A pg 3-5'!$G$92&gt;='Att A pg 3-5'!A13,'Att A pg 3-5'!K13*'Att A pg 3-5'!$G$84*(1+'Att A pg 3-5'!$G$84)^'Att A pg 3-5'!B13/((1+'Att A pg 3-5'!$G$84)^'Att A pg 3-5'!B13-1)," ")</f>
        <v>0.12075528787648121</v>
      </c>
      <c r="M13" s="43"/>
      <c r="N13" s="58">
        <f>+IF('Att A pg 3-5'!$G$92&gt;='Att A pg 3-5'!A13,'Att A wp1'!E9," ")</f>
        <v>8.5500000000000007E-2</v>
      </c>
      <c r="O13" s="43">
        <f>+IF('Att A pg 3-5'!$G$92&gt;='Att A pg 3-5'!A13,(('Att A pg 3-5'!N13-'Att A pg 3-5'!E14)*('Att A pg 3-5'!$G$89))," ")</f>
        <v>1.2705000000000001E-2</v>
      </c>
      <c r="P13" s="87">
        <f>IF(+'Att A pg 3-5'!$G$92&gt;='Att A pg 3-5'!A13,+'Att A pg 3-5'!O13+P12,"")</f>
        <v>3.2655000000000003E-2</v>
      </c>
      <c r="Q13" s="43"/>
      <c r="R13" s="43"/>
      <c r="S13" s="43"/>
      <c r="T13" s="55"/>
      <c r="V13" s="43"/>
      <c r="W13" s="51"/>
      <c r="X13" s="50"/>
      <c r="Y13" s="43"/>
      <c r="AA13" s="43"/>
      <c r="AB13" s="43"/>
    </row>
    <row r="14" spans="1:29" x14ac:dyDescent="0.2">
      <c r="A14" s="5">
        <v>4</v>
      </c>
      <c r="B14" s="20">
        <f>IF('Att A pg 3-5'!$G$92&gt;=A14,A14," ")</f>
        <v>4</v>
      </c>
      <c r="C14" s="21">
        <f>+IF('Att A pg 3-5'!$G$92&gt;='Att A pg 3-5'!A14,('Att A pg 3-5'!C13-'Att A pg 3-5'!E13-'Att A pg 3-5'!O13)," ")</f>
        <v>0.89234499999999994</v>
      </c>
      <c r="D14" s="43">
        <f>+IF('Att A pg 3-5'!$G$92&gt;='Att A pg 3-5'!A14,'Att A pg 3-5'!$G$85*C14," ")</f>
        <v>7.5385305599999994E-2</v>
      </c>
      <c r="E14" s="43">
        <f>+IF('Att A pg 3-5'!$G$92&gt;='Att A pg 3-5'!A14, ((100/'Att A pg 3-5'!$G$92)/100),"")</f>
        <v>2.5000000000000001E-2</v>
      </c>
      <c r="F14" s="43">
        <v>0.01</v>
      </c>
      <c r="G14" s="43">
        <f>+IF('Att A pg 3-5'!$G$92&gt;='Att A pg 3-5'!A14,'Att A pg 3-5'!$G$94," ")</f>
        <v>3.96E-3</v>
      </c>
      <c r="H14" s="43">
        <f>+IF('Att A pg 3-5'!$G$92&gt;='Att A pg 3-5'!A14,(+D14+E14+F14+G14)," ")</f>
        <v>0.1143453056</v>
      </c>
      <c r="I14" s="43">
        <f>+IF('Att A pg 3-5'!$G$92&gt;='Att A pg 3-5'!A14,(1/((1+'Att A pg 3-5'!$G$84)^'Att A pg 3-5'!B14))," ")</f>
        <v>0.75676597524391853</v>
      </c>
      <c r="J14" s="43">
        <f>+IF('Att A pg 3-5'!$G$92&gt;='Att A pg 3-5'!A14,'Att A pg 3-5'!H14*'Att A pg 3-5'!I14," ")</f>
        <v>8.6532636706947899E-2</v>
      </c>
      <c r="K14" s="43">
        <f>+IF('Att A pg 3-5'!$G$92&gt;='Att A pg 3-5'!A14,'Att A pg 3-5'!K13+'Att A pg 3-5'!J14," ")</f>
        <v>0.40218620948651618</v>
      </c>
      <c r="L14" s="43">
        <f>+IF('Att A pg 3-5'!$G$92&gt;='Att A pg 3-5'!A14,'Att A pg 3-5'!K14*'Att A pg 3-5'!$G$84*(1+'Att A pg 3-5'!$G$84)^'Att A pg 3-5'!B14/((1+'Att A pg 3-5'!$G$84)^'Att A pg 3-5'!B14-1)," ")</f>
        <v>0.11931618903091558</v>
      </c>
      <c r="M14" s="43"/>
      <c r="N14" s="58">
        <f>+IF('Att A pg 3-5'!$G$92&gt;='Att A pg 3-5'!A14,'Att A wp1'!E10," ")</f>
        <v>7.6999999999999999E-2</v>
      </c>
      <c r="O14" s="43">
        <f>+IF('Att A pg 3-5'!$G$92&gt;='Att A pg 3-5'!A14,(('Att A pg 3-5'!N14-'Att A pg 3-5'!E14)*('Att A pg 3-5'!$G$89))," ")</f>
        <v>1.0919999999999999E-2</v>
      </c>
      <c r="P14" s="87">
        <f>IF(+'Att A pg 3-5'!$G$92&gt;='Att A pg 3-5'!A14,+'Att A pg 3-5'!O14+P13,"")</f>
        <v>4.3575000000000003E-2</v>
      </c>
      <c r="Q14" s="43"/>
      <c r="R14" s="43"/>
      <c r="S14" s="43"/>
      <c r="T14" s="55"/>
      <c r="V14" s="43"/>
      <c r="W14" s="51"/>
      <c r="X14" s="50"/>
      <c r="Y14" s="43"/>
      <c r="AA14" s="43"/>
      <c r="AB14" s="43"/>
    </row>
    <row r="15" spans="1:29" x14ac:dyDescent="0.2">
      <c r="A15" s="5">
        <v>5</v>
      </c>
      <c r="B15" s="20">
        <f>IF('Att A pg 3-5'!$G$92&gt;=A15,A15," ")</f>
        <v>5</v>
      </c>
      <c r="C15" s="21">
        <f>+IF('Att A pg 3-5'!$G$92&gt;='Att A pg 3-5'!A15,('Att A pg 3-5'!C14-'Att A pg 3-5'!E14-'Att A pg 3-5'!O14)," ")</f>
        <v>0.85642499999999988</v>
      </c>
      <c r="D15" s="43">
        <f>+IF('Att A pg 3-5'!$G$92&gt;='Att A pg 3-5'!A15,'Att A pg 3-5'!$G$85*C15," ")</f>
        <v>7.2350783999999987E-2</v>
      </c>
      <c r="E15" s="43">
        <f>+IF('Att A pg 3-5'!$G$92&gt;='Att A pg 3-5'!A15, ((100/'Att A pg 3-5'!$G$92)/100),"")</f>
        <v>2.5000000000000001E-2</v>
      </c>
      <c r="F15" s="43">
        <v>0.01</v>
      </c>
      <c r="G15" s="43">
        <f>+IF('Att A pg 3-5'!$G$92&gt;='Att A pg 3-5'!A15,'Att A pg 3-5'!$G$94," ")</f>
        <v>3.96E-3</v>
      </c>
      <c r="H15" s="43">
        <f>+IF('Att A pg 3-5'!$G$92&gt;='Att A pg 3-5'!A15,(+D15+E15+F15+G15)," ")</f>
        <v>0.111310784</v>
      </c>
      <c r="I15" s="43">
        <f>+IF('Att A pg 3-5'!$G$92&gt;='Att A pg 3-5'!A15,(1/((1+'Att A pg 3-5'!$G$84)^'Att A pg 3-5'!B15))," ")</f>
        <v>0.70583306152432346</v>
      </c>
      <c r="J15" s="43">
        <f>+IF('Att A pg 3-5'!$G$92&gt;='Att A pg 3-5'!A15,'Att A pg 3-5'!H15*'Att A pg 3-5'!I15," ")</f>
        <v>7.8566831451392677E-2</v>
      </c>
      <c r="K15" s="43">
        <f>+IF('Att A pg 3-5'!$G$92&gt;='Att A pg 3-5'!A15,'Att A pg 3-5'!K14+'Att A pg 3-5'!J15," ")</f>
        <v>0.48075304093790883</v>
      </c>
      <c r="L15" s="43">
        <f>+IF('Att A pg 3-5'!$G$92&gt;='Att A pg 3-5'!A15,'Att A pg 3-5'!K15*'Att A pg 3-5'!$G$84*(1+'Att A pg 3-5'!$G$84)^'Att A pg 3-5'!B15/((1+'Att A pg 3-5'!$G$84)^'Att A pg 3-5'!B15-1)," ")</f>
        <v>0.11793011007233897</v>
      </c>
      <c r="M15" s="43"/>
      <c r="N15" s="58">
        <f>+IF('Att A pg 3-5'!$G$92&gt;='Att A pg 3-5'!A15,'Att A wp1'!E11," ")</f>
        <v>6.93E-2</v>
      </c>
      <c r="O15" s="43">
        <f>+IF('Att A pg 3-5'!$G$92&gt;='Att A pg 3-5'!A15,(('Att A pg 3-5'!N15-'Att A pg 3-5'!E15)*('Att A pg 3-5'!$G$89))," ")</f>
        <v>9.3029999999999988E-3</v>
      </c>
      <c r="P15" s="87">
        <f>IF(+'Att A pg 3-5'!$G$92&gt;='Att A pg 3-5'!A15,+'Att A pg 3-5'!O15+P14,"")</f>
        <v>5.2878000000000001E-2</v>
      </c>
      <c r="Q15" s="43"/>
      <c r="R15" s="43"/>
      <c r="S15" s="43"/>
      <c r="T15" s="55"/>
      <c r="V15" s="43"/>
      <c r="W15" s="51"/>
      <c r="X15" s="50"/>
      <c r="Y15" s="43"/>
      <c r="AA15" s="43"/>
      <c r="AB15" s="43"/>
    </row>
    <row r="16" spans="1:29" x14ac:dyDescent="0.2">
      <c r="A16" s="5">
        <v>6</v>
      </c>
      <c r="B16" s="20">
        <f>IF('Att A pg 3-5'!$G$92&gt;=A16,A16," ")</f>
        <v>6</v>
      </c>
      <c r="C16" s="21">
        <f>+IF('Att A pg 3-5'!$G$92&gt;='Att A pg 3-5'!A16,('Att A pg 3-5'!C15-'Att A pg 3-5'!E15-'Att A pg 3-5'!O15)," ")</f>
        <v>0.82212199999999991</v>
      </c>
      <c r="D16" s="43">
        <f>+IF('Att A pg 3-5'!$G$92&gt;='Att A pg 3-5'!A16,'Att A pg 3-5'!$G$85*C16," ")</f>
        <v>6.9452866559999993E-2</v>
      </c>
      <c r="E16" s="43">
        <f>+IF('Att A pg 3-5'!$G$92&gt;='Att A pg 3-5'!A16, ((100/'Att A pg 3-5'!$G$92)/100),"")</f>
        <v>2.5000000000000001E-2</v>
      </c>
      <c r="F16" s="43">
        <v>0.01</v>
      </c>
      <c r="G16" s="43">
        <f>+IF('Att A pg 3-5'!$G$92&gt;='Att A pg 3-5'!A16,'Att A pg 3-5'!$G$94," ")</f>
        <v>3.96E-3</v>
      </c>
      <c r="H16" s="43">
        <f>+IF('Att A pg 3-5'!$G$92&gt;='Att A pg 3-5'!A16,(+D16+E16+F16+G16)," ")</f>
        <v>0.10841286655999999</v>
      </c>
      <c r="I16" s="43">
        <f>+IF('Att A pg 3-5'!$G$92&gt;='Att A pg 3-5'!A16,(1/((1+'Att A pg 3-5'!$G$84)^'Att A pg 3-5'!B16))," ")</f>
        <v>0.65832810543605746</v>
      </c>
      <c r="J16" s="43">
        <f>+IF('Att A pg 3-5'!$G$92&gt;='Att A pg 3-5'!A16,'Att A pg 3-5'!H16*'Att A pg 3-5'!I16," ")</f>
        <v>7.1371237047336902E-2</v>
      </c>
      <c r="K16" s="43">
        <f>+IF('Att A pg 3-5'!$G$92&gt;='Att A pg 3-5'!A16,'Att A pg 3-5'!K15+'Att A pg 3-5'!J16," ")</f>
        <v>0.55212427798524577</v>
      </c>
      <c r="L16" s="43">
        <f>+IF('Att A pg 3-5'!$G$92&gt;='Att A pg 3-5'!A16,'Att A pg 3-5'!K16*'Att A pg 3-5'!$G$84*(1+'Att A pg 3-5'!$G$84)^'Att A pg 3-5'!B16/((1+'Att A pg 3-5'!$G$84)^'Att A pg 3-5'!B16-1)," ")</f>
        <v>0.11660686328988992</v>
      </c>
      <c r="M16" s="43"/>
      <c r="N16" s="58">
        <f>+IF('Att A pg 3-5'!$G$92&gt;='Att A pg 3-5'!A16,'Att A wp1'!E12," ")</f>
        <v>6.2300000000000001E-2</v>
      </c>
      <c r="O16" s="43">
        <f>+IF('Att A pg 3-5'!$G$92&gt;='Att A pg 3-5'!A16,(('Att A pg 3-5'!N16-'Att A pg 3-5'!E16)*('Att A pg 3-5'!$G$89))," ")</f>
        <v>7.8329999999999997E-3</v>
      </c>
      <c r="P16" s="87">
        <f>IF(+'Att A pg 3-5'!$G$92&gt;='Att A pg 3-5'!A16,+'Att A pg 3-5'!O16+P15,"")</f>
        <v>6.0711000000000001E-2</v>
      </c>
      <c r="Q16" s="43"/>
      <c r="R16" s="43"/>
      <c r="S16" s="43"/>
      <c r="T16" s="55"/>
      <c r="V16" s="43"/>
      <c r="W16" s="51"/>
      <c r="X16" s="50"/>
      <c r="Y16" s="43"/>
      <c r="AA16" s="43"/>
      <c r="AB16" s="43"/>
    </row>
    <row r="17" spans="1:28" x14ac:dyDescent="0.2">
      <c r="A17" s="5">
        <v>7</v>
      </c>
      <c r="B17" s="20">
        <f>IF('Att A pg 3-5'!$G$92&gt;=A17,A17," ")</f>
        <v>7</v>
      </c>
      <c r="C17" s="21">
        <f>+IF('Att A pg 3-5'!$G$92&gt;='Att A pg 3-5'!A17,('Att A pg 3-5'!C16-'Att A pg 3-5'!E16-'Att A pg 3-5'!O16)," ")</f>
        <v>0.78928899999999991</v>
      </c>
      <c r="D17" s="43">
        <f>+IF('Att A pg 3-5'!$G$92&gt;='Att A pg 3-5'!A17,'Att A pg 3-5'!$G$85*C17," ")</f>
        <v>6.6679134719999991E-2</v>
      </c>
      <c r="E17" s="43">
        <f>+IF('Att A pg 3-5'!$G$92&gt;='Att A pg 3-5'!A17, ((100/'Att A pg 3-5'!$G$92)/100),"")</f>
        <v>2.5000000000000001E-2</v>
      </c>
      <c r="F17" s="43">
        <v>0.01</v>
      </c>
      <c r="G17" s="43">
        <f>+IF('Att A pg 3-5'!$G$92&gt;='Att A pg 3-5'!A17,'Att A pg 3-5'!$G$94," ")</f>
        <v>3.96E-3</v>
      </c>
      <c r="H17" s="43">
        <f>+IF('Att A pg 3-5'!$G$92&gt;='Att A pg 3-5'!A17,(+D17+E17+F17+G17)," ")</f>
        <v>0.10563913472</v>
      </c>
      <c r="I17" s="43">
        <f>+IF('Att A pg 3-5'!$G$92&gt;='Att A pg 3-5'!A17,(1/((1+'Att A pg 3-5'!$G$84)^'Att A pg 3-5'!B17))," ")</f>
        <v>0.61402039381814044</v>
      </c>
      <c r="J17" s="43">
        <f>+IF('Att A pg 3-5'!$G$92&gt;='Att A pg 3-5'!A17,'Att A pg 3-5'!H17*'Att A pg 3-5'!I17," ")</f>
        <v>6.4864583103381987E-2</v>
      </c>
      <c r="K17" s="43">
        <f>+IF('Att A pg 3-5'!$G$92&gt;='Att A pg 3-5'!A17,'Att A pg 3-5'!K16+'Att A pg 3-5'!J17," ")</f>
        <v>0.61698886108862772</v>
      </c>
      <c r="L17" s="43">
        <f>+IF('Att A pg 3-5'!$G$92&gt;='Att A pg 3-5'!A17,'Att A pg 3-5'!K17*'Att A pg 3-5'!$G$84*(1+'Att A pg 3-5'!$G$84)^'Att A pg 3-5'!B17/((1+'Att A pg 3-5'!$G$84)^'Att A pg 3-5'!B17-1)," ")</f>
        <v>0.11534784611179244</v>
      </c>
      <c r="M17" s="43"/>
      <c r="N17" s="58">
        <f>+IF('Att A pg 3-5'!$G$92&gt;='Att A pg 3-5'!A17,'Att A wp1'!E13," ")</f>
        <v>5.8999999999999997E-2</v>
      </c>
      <c r="O17" s="43">
        <f>+IF('Att A pg 3-5'!$G$92&gt;='Att A pg 3-5'!A17,(('Att A pg 3-5'!N17-'Att A pg 3-5'!E17)*('Att A pg 3-5'!$G$89))," ")</f>
        <v>7.1399999999999988E-3</v>
      </c>
      <c r="P17" s="87">
        <f>IF(+'Att A pg 3-5'!$G$92&gt;='Att A pg 3-5'!A17,+'Att A pg 3-5'!O17+P16,"")</f>
        <v>6.7850999999999995E-2</v>
      </c>
      <c r="Q17" s="43"/>
      <c r="R17" s="43"/>
      <c r="S17" s="43"/>
      <c r="T17" s="55"/>
      <c r="V17" s="43"/>
      <c r="W17" s="51"/>
      <c r="X17" s="50"/>
      <c r="Y17" s="43"/>
      <c r="AA17" s="43"/>
      <c r="AB17" s="43"/>
    </row>
    <row r="18" spans="1:28" x14ac:dyDescent="0.2">
      <c r="A18" s="5">
        <v>8</v>
      </c>
      <c r="B18" s="20">
        <f>IF('Att A pg 3-5'!$G$92&gt;=A18,A18," ")</f>
        <v>8</v>
      </c>
      <c r="C18" s="21">
        <f>+IF('Att A pg 3-5'!$G$92&gt;='Att A pg 3-5'!A18,('Att A pg 3-5'!C17-'Att A pg 3-5'!E17-'Att A pg 3-5'!O17)," ")</f>
        <v>0.75714899999999985</v>
      </c>
      <c r="D18" s="43">
        <f>+IF('Att A pg 3-5'!$G$92&gt;='Att A pg 3-5'!A18,'Att A pg 3-5'!$G$85*C18," ")</f>
        <v>6.3963947519999981E-2</v>
      </c>
      <c r="E18" s="43">
        <f>+IF('Att A pg 3-5'!$G$92&gt;='Att A pg 3-5'!A18, ((100/'Att A pg 3-5'!$G$92)/100),"")</f>
        <v>2.5000000000000001E-2</v>
      </c>
      <c r="F18" s="43">
        <v>0.01</v>
      </c>
      <c r="G18" s="43">
        <f>+IF('Att A pg 3-5'!$G$92&gt;='Att A pg 3-5'!A18,'Att A pg 3-5'!$G$94," ")</f>
        <v>3.96E-3</v>
      </c>
      <c r="H18" s="43">
        <f>+IF('Att A pg 3-5'!$G$92&gt;='Att A pg 3-5'!A18,(+D18+E18+F18+G18)," ")</f>
        <v>0.10292394751999998</v>
      </c>
      <c r="I18" s="43">
        <f>+IF('Att A pg 3-5'!$G$92&gt;='Att A pg 3-5'!A18,(1/((1+'Att A pg 3-5'!$G$84)^'Att A pg 3-5'!B18))," ")</f>
        <v>0.57269474128687925</v>
      </c>
      <c r="J18" s="43">
        <f>+IF('Att A pg 3-5'!$G$92&gt;='Att A pg 3-5'!A18,'Att A pg 3-5'!H18*'Att A pg 3-5'!I18," ")</f>
        <v>5.8944003497190721E-2</v>
      </c>
      <c r="K18" s="43">
        <f>+IF('Att A pg 3-5'!$G$92&gt;='Att A pg 3-5'!A18,'Att A pg 3-5'!K17+'Att A pg 3-5'!J18," ")</f>
        <v>0.67593286458581847</v>
      </c>
      <c r="L18" s="43">
        <f>+IF('Att A pg 3-5'!$G$92&gt;='Att A pg 3-5'!A18,'Att A pg 3-5'!K18*'Att A pg 3-5'!$G$84*(1+'Att A pg 3-5'!$G$84)^'Att A pg 3-5'!B18/((1+'Att A pg 3-5'!$G$84)^'Att A pg 3-5'!B18-1)," ")</f>
        <v>0.1141463029390398</v>
      </c>
      <c r="M18" s="43"/>
      <c r="N18" s="58">
        <f>+IF('Att A pg 3-5'!$G$92&gt;='Att A pg 3-5'!A18,'Att A wp1'!E14," ")</f>
        <v>5.8999999999999997E-2</v>
      </c>
      <c r="O18" s="43">
        <f>+IF('Att A pg 3-5'!$G$92&gt;='Att A pg 3-5'!A18,(('Att A pg 3-5'!N18-'Att A pg 3-5'!E18)*('Att A pg 3-5'!$G$89))," ")</f>
        <v>7.1399999999999988E-3</v>
      </c>
      <c r="P18" s="87">
        <f>IF(+'Att A pg 3-5'!$G$92&gt;='Att A pg 3-5'!A18,+'Att A pg 3-5'!O18+P17,"")</f>
        <v>7.4990999999999988E-2</v>
      </c>
      <c r="Q18" s="43"/>
      <c r="R18" s="43"/>
      <c r="S18" s="43"/>
      <c r="T18" s="55"/>
      <c r="V18" s="43"/>
      <c r="W18" s="51"/>
      <c r="X18" s="50"/>
      <c r="Y18" s="43"/>
      <c r="AA18" s="43"/>
      <c r="AB18" s="43"/>
    </row>
    <row r="19" spans="1:28" x14ac:dyDescent="0.2">
      <c r="A19" s="5">
        <v>9</v>
      </c>
      <c r="B19" s="20">
        <f>IF('Att A pg 3-5'!$G$92&gt;=A19,A19," ")</f>
        <v>9</v>
      </c>
      <c r="C19" s="21">
        <f>+IF('Att A pg 3-5'!$G$92&gt;='Att A pg 3-5'!A19,('Att A pg 3-5'!C18-'Att A pg 3-5'!E18-'Att A pg 3-5'!O18)," ")</f>
        <v>0.72500899999999979</v>
      </c>
      <c r="D19" s="43">
        <f>+IF('Att A pg 3-5'!$G$92&gt;='Att A pg 3-5'!A19,'Att A pg 3-5'!$G$85*C19," ")</f>
        <v>6.1248760319999984E-2</v>
      </c>
      <c r="E19" s="43">
        <f>+IF('Att A pg 3-5'!$G$92&gt;='Att A pg 3-5'!A19, ((100/'Att A pg 3-5'!$G$92)/100),"")</f>
        <v>2.5000000000000001E-2</v>
      </c>
      <c r="F19" s="43">
        <v>0.01</v>
      </c>
      <c r="G19" s="43">
        <f>+IF('Att A pg 3-5'!$G$92&gt;='Att A pg 3-5'!A19,'Att A pg 3-5'!$G$94," ")</f>
        <v>3.96E-3</v>
      </c>
      <c r="H19" s="43">
        <f>+IF('Att A pg 3-5'!$G$92&gt;='Att A pg 3-5'!A19,(+D19+E19+F19+G19)," ")</f>
        <v>0.10020876031999998</v>
      </c>
      <c r="I19" s="43">
        <f>+IF('Att A pg 3-5'!$G$92&gt;='Att A pg 3-5'!A19,(1/((1+'Att A pg 3-5'!$G$84)^'Att A pg 3-5'!B19))," ")</f>
        <v>0.53415044516385535</v>
      </c>
      <c r="J19" s="43">
        <f>+IF('Att A pg 3-5'!$G$92&gt;='Att A pg 3-5'!A19,'Att A pg 3-5'!H19*'Att A pg 3-5'!I19," ")</f>
        <v>5.3526553934246074E-2</v>
      </c>
      <c r="K19" s="43">
        <f>+IF('Att A pg 3-5'!$G$92&gt;='Att A pg 3-5'!A19,'Att A pg 3-5'!K18+'Att A pg 3-5'!J19," ")</f>
        <v>0.72945941852006457</v>
      </c>
      <c r="L19" s="43">
        <f>+IF('Att A pg 3-5'!$G$92&gt;='Att A pg 3-5'!A19,'Att A pg 3-5'!K19*'Att A pg 3-5'!$G$84*(1+'Att A pg 3-5'!$G$84)^'Att A pg 3-5'!B19/((1+'Att A pg 3-5'!$G$84)^'Att A pg 3-5'!B19-1)," ")</f>
        <v>0.11299311353624109</v>
      </c>
      <c r="M19" s="43"/>
      <c r="N19" s="58">
        <f>+IF('Att A pg 3-5'!$G$92&gt;='Att A pg 3-5'!A19,'Att A wp1'!E15," ")</f>
        <v>5.91E-2</v>
      </c>
      <c r="O19" s="43">
        <f>+IF('Att A pg 3-5'!$G$92&gt;='Att A pg 3-5'!A19,(('Att A pg 3-5'!N19-'Att A pg 3-5'!E19)*('Att A pg 3-5'!$G$89))," ")</f>
        <v>7.160999999999999E-3</v>
      </c>
      <c r="P19" s="87">
        <f>IF(+'Att A pg 3-5'!$G$92&gt;='Att A pg 3-5'!A19,+'Att A pg 3-5'!O19+P18,"")</f>
        <v>8.2151999999999989E-2</v>
      </c>
      <c r="Q19" s="43"/>
      <c r="R19" s="43"/>
      <c r="S19" s="43"/>
      <c r="T19" s="55"/>
      <c r="V19" s="43"/>
      <c r="W19" s="51"/>
      <c r="X19" s="50"/>
      <c r="Y19" s="43"/>
      <c r="AA19" s="43"/>
      <c r="AB19" s="43"/>
    </row>
    <row r="20" spans="1:28" x14ac:dyDescent="0.2">
      <c r="A20" s="5">
        <v>10</v>
      </c>
      <c r="B20" s="20">
        <f>IF('Att A pg 3-5'!$G$92&gt;=A20,A20," ")</f>
        <v>10</v>
      </c>
      <c r="C20" s="21">
        <f>+IF('Att A pg 3-5'!$G$92&gt;='Att A pg 3-5'!A20,('Att A pg 3-5'!C19-'Att A pg 3-5'!E19-'Att A pg 3-5'!O19)," ")</f>
        <v>0.6928479999999998</v>
      </c>
      <c r="D20" s="43">
        <f>+IF('Att A pg 3-5'!$G$92&gt;='Att A pg 3-5'!A20,'Att A pg 3-5'!$G$85*C20," ")</f>
        <v>5.8531799039999985E-2</v>
      </c>
      <c r="E20" s="43">
        <f>+IF('Att A pg 3-5'!$G$92&gt;='Att A pg 3-5'!A20, ((100/'Att A pg 3-5'!$G$92)/100),"")</f>
        <v>2.5000000000000001E-2</v>
      </c>
      <c r="F20" s="43">
        <v>0.01</v>
      </c>
      <c r="G20" s="43">
        <f>+IF('Att A pg 3-5'!$G$92&gt;='Att A pg 3-5'!A20,'Att A pg 3-5'!$G$94," ")</f>
        <v>3.96E-3</v>
      </c>
      <c r="H20" s="43">
        <f>+IF('Att A pg 3-5'!$G$92&gt;='Att A pg 3-5'!A20,(+D20+E20+F20+G20)," ")</f>
        <v>9.7491799039999993E-2</v>
      </c>
      <c r="I20" s="43">
        <f>+IF('Att A pg 3-5'!$G$92&gt;='Att A pg 3-5'!A20,(1/((1+'Att A pg 3-5'!$G$84)^'Att A pg 3-5'!B20))," ")</f>
        <v>0.49820031074079929</v>
      </c>
      <c r="J20" s="43">
        <f>+IF('Att A pg 3-5'!$G$92&gt;='Att A pg 3-5'!A20,'Att A pg 3-5'!H20*'Att A pg 3-5'!I20," ")</f>
        <v>4.8570444576407558E-2</v>
      </c>
      <c r="K20" s="43">
        <f>+IF('Att A pg 3-5'!$G$92&gt;='Att A pg 3-5'!A20,'Att A pg 3-5'!K19+'Att A pg 3-5'!J20," ")</f>
        <v>0.77802986309647215</v>
      </c>
      <c r="L20" s="43">
        <f>+IF('Att A pg 3-5'!$G$92&gt;='Att A pg 3-5'!A20,'Att A pg 3-5'!K20*'Att A pg 3-5'!$G$84*(1+'Att A pg 3-5'!$G$84)^'Att A pg 3-5'!B20/((1+'Att A pg 3-5'!$G$84)^'Att A pg 3-5'!B20-1)," ")</f>
        <v>0.1118825621512918</v>
      </c>
      <c r="M20" s="43"/>
      <c r="N20" s="58">
        <f>+IF('Att A pg 3-5'!$G$92&gt;='Att A pg 3-5'!A20,'Att A wp1'!E16," ")</f>
        <v>5.8999999999999997E-2</v>
      </c>
      <c r="O20" s="43">
        <f>+IF('Att A pg 3-5'!$G$92&gt;='Att A pg 3-5'!A20,(('Att A pg 3-5'!N20-'Att A pg 3-5'!E20)*('Att A pg 3-5'!$G$89))," ")</f>
        <v>7.1399999999999988E-3</v>
      </c>
      <c r="P20" s="87">
        <f>IF(+'Att A pg 3-5'!$G$92&gt;='Att A pg 3-5'!A20,+'Att A pg 3-5'!O20+P19,"")</f>
        <v>8.9291999999999982E-2</v>
      </c>
      <c r="Q20" s="43"/>
      <c r="R20" s="43"/>
      <c r="S20" s="43"/>
      <c r="T20" s="55"/>
      <c r="V20" s="43"/>
      <c r="W20" s="51"/>
      <c r="X20" s="50"/>
      <c r="Y20" s="43"/>
      <c r="AA20" s="43"/>
      <c r="AB20" s="43"/>
    </row>
    <row r="21" spans="1:28" x14ac:dyDescent="0.2">
      <c r="A21" s="5">
        <v>11</v>
      </c>
      <c r="B21" s="20">
        <f>IF('Att A pg 3-5'!$G$92&gt;=A21,A21," ")</f>
        <v>11</v>
      </c>
      <c r="C21" s="21">
        <f>+IF('Att A pg 3-5'!$G$92&gt;='Att A pg 3-5'!A21,('Att A pg 3-5'!C20-'Att A pg 3-5'!E20-'Att A pg 3-5'!O20)," ")</f>
        <v>0.66070799999999974</v>
      </c>
      <c r="D21" s="43">
        <f>+IF('Att A pg 3-5'!$G$92&gt;='Att A pg 3-5'!A21,'Att A pg 3-5'!$G$85*C21," ")</f>
        <v>5.5816611839999974E-2</v>
      </c>
      <c r="E21" s="43">
        <f>+IF('Att A pg 3-5'!$G$92&gt;='Att A pg 3-5'!A21, ((100/'Att A pg 3-5'!$G$92)/100),"")</f>
        <v>2.5000000000000001E-2</v>
      </c>
      <c r="F21" s="43">
        <v>0.01</v>
      </c>
      <c r="G21" s="43">
        <f>+IF('Att A pg 3-5'!$G$92&gt;='Att A pg 3-5'!A21,'Att A pg 3-5'!$G$94," ")</f>
        <v>3.96E-3</v>
      </c>
      <c r="H21" s="43">
        <f>+IF('Att A pg 3-5'!$G$92&gt;='Att A pg 3-5'!A21,(+D21+E21+F21+G21)," ")</f>
        <v>9.4776611839999969E-2</v>
      </c>
      <c r="I21" s="43">
        <f>+IF('Att A pg 3-5'!$G$92&gt;='Att A pg 3-5'!A21,(1/((1+'Att A pg 3-5'!$G$84)^'Att A pg 3-5'!B21))," ")</f>
        <v>0.46466974214744</v>
      </c>
      <c r="J21" s="43">
        <f>+IF('Att A pg 3-5'!$G$92&gt;='Att A pg 3-5'!A21,'Att A pg 3-5'!H21*'Att A pg 3-5'!I21," ")</f>
        <v>4.4039823785300795E-2</v>
      </c>
      <c r="K21" s="43">
        <f>+IF('Att A pg 3-5'!$G$92&gt;='Att A pg 3-5'!A21,'Att A pg 3-5'!K20+'Att A pg 3-5'!J21," ")</f>
        <v>0.82206968688177295</v>
      </c>
      <c r="L21" s="43">
        <f>+IF('Att A pg 3-5'!$G$92&gt;='Att A pg 3-5'!A21,'Att A pg 3-5'!K21*'Att A pg 3-5'!$G$84*(1+'Att A pg 3-5'!$G$84)^'Att A pg 3-5'!B21/((1+'Att A pg 3-5'!$G$84)^'Att A pg 3-5'!B21-1)," ")</f>
        <v>0.11081112590823651</v>
      </c>
      <c r="M21" s="43"/>
      <c r="N21" s="58">
        <f>+IF('Att A pg 3-5'!$G$92&gt;='Att A pg 3-5'!A21,'Att A wp1'!E17," ")</f>
        <v>5.91E-2</v>
      </c>
      <c r="O21" s="43">
        <f>+IF('Att A pg 3-5'!$G$92&gt;='Att A pg 3-5'!A21,(('Att A pg 3-5'!N21-'Att A pg 3-5'!E21)*('Att A pg 3-5'!$G$89))," ")</f>
        <v>7.160999999999999E-3</v>
      </c>
      <c r="P21" s="87">
        <f>IF(+'Att A pg 3-5'!$G$92&gt;='Att A pg 3-5'!A21,+'Att A pg 3-5'!O21+P20,"")</f>
        <v>9.6452999999999983E-2</v>
      </c>
      <c r="Q21" s="43"/>
      <c r="R21" s="43"/>
      <c r="S21" s="43"/>
      <c r="T21" s="55"/>
      <c r="V21" s="43"/>
      <c r="W21" s="51"/>
      <c r="X21" s="50"/>
      <c r="Y21" s="43"/>
      <c r="AA21" s="43"/>
      <c r="AB21" s="43"/>
    </row>
    <row r="22" spans="1:28" x14ac:dyDescent="0.2">
      <c r="A22" s="5">
        <v>12</v>
      </c>
      <c r="B22" s="20">
        <f>IF('Att A pg 3-5'!$G$92&gt;=A22,A22," ")</f>
        <v>12</v>
      </c>
      <c r="C22" s="21">
        <f>+IF('Att A pg 3-5'!$G$92&gt;='Att A pg 3-5'!A22,('Att A pg 3-5'!C21-'Att A pg 3-5'!E21-'Att A pg 3-5'!O21)," ")</f>
        <v>0.62854699999999974</v>
      </c>
      <c r="D22" s="43">
        <f>+IF('Att A pg 3-5'!$G$92&gt;='Att A pg 3-5'!A22,'Att A pg 3-5'!$G$85*C22," ")</f>
        <v>5.3099650559999975E-2</v>
      </c>
      <c r="E22" s="43">
        <f>+IF('Att A pg 3-5'!$G$92&gt;='Att A pg 3-5'!A22, ((100/'Att A pg 3-5'!$G$92)/100),"")</f>
        <v>2.5000000000000001E-2</v>
      </c>
      <c r="F22" s="43">
        <v>0.01</v>
      </c>
      <c r="G22" s="43">
        <f>+IF('Att A pg 3-5'!$G$92&gt;='Att A pg 3-5'!A22,'Att A pg 3-5'!$G$94," ")</f>
        <v>3.96E-3</v>
      </c>
      <c r="H22" s="43">
        <f>+IF('Att A pg 3-5'!$G$92&gt;='Att A pg 3-5'!A22,(+D22+E22+F22+G22)," ")</f>
        <v>9.2059650559999984E-2</v>
      </c>
      <c r="I22" s="43">
        <f>+IF('Att A pg 3-5'!$G$92&gt;='Att A pg 3-5'!A22,(1/((1+'Att A pg 3-5'!$G$84)^'Att A pg 3-5'!B22))," ")</f>
        <v>0.4333958944070288</v>
      </c>
      <c r="J22" s="43">
        <f>+IF('Att A pg 3-5'!$G$92&gt;='Att A pg 3-5'!A22,'Att A pg 3-5'!H22*'Att A pg 3-5'!I22," ")</f>
        <v>3.9898274593249725E-2</v>
      </c>
      <c r="K22" s="43">
        <f>+IF('Att A pg 3-5'!$G$92&gt;='Att A pg 3-5'!A22,'Att A pg 3-5'!K21+'Att A pg 3-5'!J22," ")</f>
        <v>0.86196796147502264</v>
      </c>
      <c r="L22" s="43">
        <f>+IF('Att A pg 3-5'!$G$92&gt;='Att A pg 3-5'!A22,'Att A pg 3-5'!K22*'Att A pg 3-5'!$G$84*(1+'Att A pg 3-5'!$G$84)^'Att A pg 3-5'!B22/((1+'Att A pg 3-5'!$G$84)^'Att A pg 3-5'!B22-1)," ")</f>
        <v>0.10977613378735324</v>
      </c>
      <c r="M22" s="43"/>
      <c r="N22" s="58">
        <f>+IF('Att A pg 3-5'!$G$92&gt;='Att A pg 3-5'!A22,'Att A wp1'!E18," ")</f>
        <v>5.8999999999999997E-2</v>
      </c>
      <c r="O22" s="43">
        <f>+IF('Att A pg 3-5'!$G$92&gt;='Att A pg 3-5'!A22,(('Att A pg 3-5'!N22-'Att A pg 3-5'!E22)*('Att A pg 3-5'!$G$89))," ")</f>
        <v>7.1399999999999988E-3</v>
      </c>
      <c r="P22" s="87">
        <f>IF(+'Att A pg 3-5'!$G$92&gt;='Att A pg 3-5'!A22,+'Att A pg 3-5'!O22+P21,"")</f>
        <v>0.10359299999999998</v>
      </c>
      <c r="Q22" s="43"/>
      <c r="R22" s="43"/>
      <c r="S22" s="43"/>
      <c r="T22" s="55"/>
      <c r="V22" s="43"/>
      <c r="W22" s="51"/>
      <c r="X22" s="50"/>
      <c r="Y22" s="43"/>
      <c r="AA22" s="43"/>
      <c r="AB22" s="43"/>
    </row>
    <row r="23" spans="1:28" x14ac:dyDescent="0.2">
      <c r="A23" s="5">
        <v>13</v>
      </c>
      <c r="B23" s="20">
        <f>IF('Att A pg 3-5'!$G$92&gt;=A23,A23," ")</f>
        <v>13</v>
      </c>
      <c r="C23" s="21">
        <f>+IF('Att A pg 3-5'!$G$92&gt;='Att A pg 3-5'!A23,('Att A pg 3-5'!C22-'Att A pg 3-5'!E22-'Att A pg 3-5'!O22)," ")</f>
        <v>0.59640699999999969</v>
      </c>
      <c r="D23" s="43">
        <f>+IF('Att A pg 3-5'!$G$92&gt;='Att A pg 3-5'!A23,'Att A pg 3-5'!$G$85*C23," ")</f>
        <v>5.0384463359999972E-2</v>
      </c>
      <c r="E23" s="43">
        <f>+IF('Att A pg 3-5'!$G$92&gt;='Att A pg 3-5'!A23, ((100/'Att A pg 3-5'!$G$92)/100),"")</f>
        <v>2.5000000000000001E-2</v>
      </c>
      <c r="F23" s="43">
        <v>0.01</v>
      </c>
      <c r="G23" s="43">
        <f>+IF('Att A pg 3-5'!$G$92&gt;='Att A pg 3-5'!A23,'Att A pg 3-5'!$G$94," ")</f>
        <v>3.96E-3</v>
      </c>
      <c r="H23" s="43">
        <f>+IF('Att A pg 3-5'!$G$92&gt;='Att A pg 3-5'!A23,(+D23+E23+F23+G23)," ")</f>
        <v>8.9344463359999973E-2</v>
      </c>
      <c r="I23" s="43">
        <f>+IF('Att A pg 3-5'!$G$92&gt;='Att A pg 3-5'!A23,(1/((1+'Att A pg 3-5'!$G$84)^'Att A pg 3-5'!B23))," ")</f>
        <v>0.40422688256139827</v>
      </c>
      <c r="J23" s="43">
        <f>+IF('Att A pg 3-5'!$G$92&gt;='Att A pg 3-5'!A23,'Att A pg 3-5'!H23*'Att A pg 3-5'!I23," ")</f>
        <v>3.6115433898133861E-2</v>
      </c>
      <c r="K23" s="43">
        <f>+IF('Att A pg 3-5'!$G$92&gt;='Att A pg 3-5'!A23,'Att A pg 3-5'!K22+'Att A pg 3-5'!J23," ")</f>
        <v>0.89808339537315651</v>
      </c>
      <c r="L23" s="43">
        <f>+IF('Att A pg 3-5'!$G$92&gt;='Att A pg 3-5'!A23,'Att A pg 3-5'!K23*'Att A pg 3-5'!$G$84*(1+'Att A pg 3-5'!$G$84)^'Att A pg 3-5'!B23/((1+'Att A pg 3-5'!$G$84)^'Att A pg 3-5'!B23-1)," ")</f>
        <v>0.10877580057446218</v>
      </c>
      <c r="M23" s="43"/>
      <c r="N23" s="58">
        <f>+IF('Att A pg 3-5'!$G$92&gt;='Att A pg 3-5'!A23,'Att A wp1'!E19," ")</f>
        <v>5.91E-2</v>
      </c>
      <c r="O23" s="43">
        <f>+IF('Att A pg 3-5'!$G$92&gt;='Att A pg 3-5'!A23,(('Att A pg 3-5'!N23-'Att A pg 3-5'!E23)*('Att A pg 3-5'!$G$89))," ")</f>
        <v>7.160999999999999E-3</v>
      </c>
      <c r="P23" s="87">
        <f>IF(+'Att A pg 3-5'!$G$92&gt;='Att A pg 3-5'!A23,+'Att A pg 3-5'!O23+P22,"")</f>
        <v>0.11075399999999998</v>
      </c>
      <c r="Q23" s="43"/>
      <c r="R23" s="43"/>
      <c r="S23" s="43"/>
      <c r="T23" s="55"/>
      <c r="V23" s="43"/>
      <c r="W23" s="51"/>
      <c r="X23" s="50"/>
      <c r="Y23" s="43"/>
      <c r="AA23" s="43"/>
      <c r="AB23" s="43"/>
    </row>
    <row r="24" spans="1:28" x14ac:dyDescent="0.2">
      <c r="A24" s="5">
        <v>14</v>
      </c>
      <c r="B24" s="20">
        <f>IF('Att A pg 3-5'!$G$92&gt;=A24,A24," ")</f>
        <v>14</v>
      </c>
      <c r="C24" s="21">
        <f>+IF('Att A pg 3-5'!$G$92&gt;='Att A pg 3-5'!A24,('Att A pg 3-5'!C23-'Att A pg 3-5'!E23-'Att A pg 3-5'!O23)," ")</f>
        <v>0.56424599999999969</v>
      </c>
      <c r="D24" s="43">
        <f>+IF('Att A pg 3-5'!$G$92&gt;='Att A pg 3-5'!A24,'Att A pg 3-5'!$G$85*C24," ")</f>
        <v>4.7667502079999972E-2</v>
      </c>
      <c r="E24" s="43">
        <f>+IF('Att A pg 3-5'!$G$92&gt;='Att A pg 3-5'!A24, ((100/'Att A pg 3-5'!$G$92)/100),"")</f>
        <v>2.5000000000000001E-2</v>
      </c>
      <c r="F24" s="43">
        <v>0.01</v>
      </c>
      <c r="G24" s="43">
        <f>+IF('Att A pg 3-5'!$G$92&gt;='Att A pg 3-5'!A24,'Att A pg 3-5'!$G$94," ")</f>
        <v>3.96E-3</v>
      </c>
      <c r="H24" s="43">
        <f>+IF('Att A pg 3-5'!$G$92&gt;='Att A pg 3-5'!A24,(+D24+E24+F24+G24)," ")</f>
        <v>8.6627502079999974E-2</v>
      </c>
      <c r="I24" s="43">
        <f>+IF('Att A pg 3-5'!$G$92&gt;='Att A pg 3-5'!A24,(1/((1+'Att A pg 3-5'!$G$84)^'Att A pg 3-5'!B24))," ")</f>
        <v>0.37702104402458425</v>
      </c>
      <c r="J24" s="43">
        <f>+IF('Att A pg 3-5'!$G$92&gt;='Att A pg 3-5'!A24,'Att A pg 3-5'!H24*'Att A pg 3-5'!I24," ")</f>
        <v>3.2660391275443436E-2</v>
      </c>
      <c r="K24" s="43">
        <f>+IF('Att A pg 3-5'!$G$92&gt;='Att A pg 3-5'!A24,'Att A pg 3-5'!K23+'Att A pg 3-5'!J24," ")</f>
        <v>0.93074378664859991</v>
      </c>
      <c r="L24" s="43">
        <f>+IF('Att A pg 3-5'!$G$92&gt;='Att A pg 3-5'!A24,'Att A pg 3-5'!K24*'Att A pg 3-5'!$G$84*(1+'Att A pg 3-5'!$G$84)^'Att A pg 3-5'!B24/((1+'Att A pg 3-5'!$G$84)^'Att A pg 3-5'!B24-1)," ")</f>
        <v>0.1078085720237609</v>
      </c>
      <c r="M24" s="43"/>
      <c r="N24" s="58">
        <f>+IF('Att A pg 3-5'!$G$92&gt;='Att A pg 3-5'!A24,'Att A wp1'!E20," ")</f>
        <v>5.8999999999999997E-2</v>
      </c>
      <c r="O24" s="43">
        <f>+IF('Att A pg 3-5'!$G$92&gt;='Att A pg 3-5'!A24,(('Att A pg 3-5'!N24-'Att A pg 3-5'!E24)*('Att A pg 3-5'!$G$89))," ")</f>
        <v>7.1399999999999988E-3</v>
      </c>
      <c r="P24" s="87">
        <f>IF(+'Att A pg 3-5'!$G$92&gt;='Att A pg 3-5'!A24,+'Att A pg 3-5'!O24+P23,"")</f>
        <v>0.11789399999999997</v>
      </c>
      <c r="Q24" s="43"/>
      <c r="R24" s="43"/>
      <c r="S24" s="43"/>
      <c r="T24" s="55"/>
      <c r="V24" s="43"/>
      <c r="W24" s="51"/>
      <c r="X24" s="50"/>
      <c r="Y24" s="43"/>
      <c r="AA24" s="43"/>
      <c r="AB24" s="43"/>
    </row>
    <row r="25" spans="1:28" x14ac:dyDescent="0.2">
      <c r="A25" s="5">
        <v>15</v>
      </c>
      <c r="B25" s="20">
        <f>IF('Att A pg 3-5'!$G$92&gt;=A25,A25," ")</f>
        <v>15</v>
      </c>
      <c r="C25" s="21">
        <f>+IF('Att A pg 3-5'!$G$92&gt;='Att A pg 3-5'!A25,('Att A pg 3-5'!C24-'Att A pg 3-5'!E24-'Att A pg 3-5'!O24)," ")</f>
        <v>0.53210599999999963</v>
      </c>
      <c r="D25" s="43">
        <f>+IF('Att A pg 3-5'!$G$92&gt;='Att A pg 3-5'!A25,'Att A pg 3-5'!$G$85*C25," ")</f>
        <v>4.4952314879999969E-2</v>
      </c>
      <c r="E25" s="43">
        <f>+IF('Att A pg 3-5'!$G$92&gt;='Att A pg 3-5'!A25, ((100/'Att A pg 3-5'!$G$92)/100),"")</f>
        <v>2.5000000000000001E-2</v>
      </c>
      <c r="F25" s="43">
        <v>0.01</v>
      </c>
      <c r="G25" s="43">
        <f>+IF('Att A pg 3-5'!$G$92&gt;='Att A pg 3-5'!A25,'Att A pg 3-5'!$G$94," ")</f>
        <v>3.96E-3</v>
      </c>
      <c r="H25" s="43">
        <f>+IF('Att A pg 3-5'!$G$92&gt;='Att A pg 3-5'!A25,(+D25+E25+F25+G25)," ")</f>
        <v>8.3912314879999977E-2</v>
      </c>
      <c r="I25" s="43">
        <f>+IF('Att A pg 3-5'!$G$92&gt;='Att A pg 3-5'!A25,(1/((1+'Att A pg 3-5'!$G$84)^'Att A pg 3-5'!B25))," ")</f>
        <v>0.35164625058254761</v>
      </c>
      <c r="J25" s="43">
        <f>+IF('Att A pg 3-5'!$G$92&gt;='Att A pg 3-5'!A25,'Att A pg 3-5'!H25*'Att A pg 3-5'!I25," ")</f>
        <v>2.9507450905254112E-2</v>
      </c>
      <c r="K25" s="43">
        <f>+IF('Att A pg 3-5'!$G$92&gt;='Att A pg 3-5'!A25,'Att A pg 3-5'!K24+'Att A pg 3-5'!J25," ")</f>
        <v>0.960251237553854</v>
      </c>
      <c r="L25" s="43">
        <f>+IF('Att A pg 3-5'!$G$92&gt;='Att A pg 3-5'!A25,'Att A pg 3-5'!K25*'Att A pg 3-5'!$G$84*(1+'Att A pg 3-5'!$G$84)^'Att A pg 3-5'!B25/((1+'Att A pg 3-5'!$G$84)^'Att A pg 3-5'!B25-1)," ")</f>
        <v>0.10687333784086991</v>
      </c>
      <c r="M25" s="43"/>
      <c r="N25" s="58">
        <f>+IF('Att A pg 3-5'!$G$92&gt;='Att A pg 3-5'!A25,'Att A wp1'!E21," ")</f>
        <v>5.91E-2</v>
      </c>
      <c r="O25" s="43">
        <f>+IF('Att A pg 3-5'!$G$92&gt;='Att A pg 3-5'!A25,(('Att A pg 3-5'!N25-'Att A pg 3-5'!E25)*('Att A pg 3-5'!$G$89))," ")</f>
        <v>7.160999999999999E-3</v>
      </c>
      <c r="P25" s="87">
        <f>IF(+'Att A pg 3-5'!$G$92&gt;='Att A pg 3-5'!A25,+'Att A pg 3-5'!O25+P24,"")</f>
        <v>0.12505499999999997</v>
      </c>
      <c r="Q25" s="43"/>
      <c r="R25" s="43"/>
      <c r="S25" s="43"/>
      <c r="T25" s="55"/>
      <c r="V25" s="43"/>
      <c r="W25" s="51"/>
      <c r="X25" s="50"/>
      <c r="Y25" s="43"/>
      <c r="AA25" s="43"/>
      <c r="AB25" s="43"/>
    </row>
    <row r="26" spans="1:28" x14ac:dyDescent="0.2">
      <c r="A26" s="5">
        <v>16</v>
      </c>
      <c r="B26" s="20">
        <f>IF('Att A pg 3-5'!$G$92&gt;=A26,A26," ")</f>
        <v>16</v>
      </c>
      <c r="C26" s="21">
        <f>+IF('Att A pg 3-5'!$G$92&gt;='Att A pg 3-5'!A26,('Att A pg 3-5'!C25-'Att A pg 3-5'!E25-'Att A pg 3-5'!O25)," ")</f>
        <v>0.49994499999999964</v>
      </c>
      <c r="D26" s="43">
        <f>+IF('Att A pg 3-5'!$G$92&gt;='Att A pg 3-5'!A26,'Att A pg 3-5'!$G$85*C26," ")</f>
        <v>4.223535359999997E-2</v>
      </c>
      <c r="E26" s="43">
        <f>+IF('Att A pg 3-5'!$G$92&gt;='Att A pg 3-5'!A26, ((100/'Att A pg 3-5'!$G$92)/100),"")</f>
        <v>2.5000000000000001E-2</v>
      </c>
      <c r="F26" s="43">
        <v>0.01</v>
      </c>
      <c r="G26" s="43">
        <f>+IF('Att A pg 3-5'!$G$92&gt;='Att A pg 3-5'!A26,'Att A pg 3-5'!$G$94," ")</f>
        <v>3.96E-3</v>
      </c>
      <c r="H26" s="43">
        <f>+IF('Att A pg 3-5'!$G$92&gt;='Att A pg 3-5'!A26,(+D26+E26+F26+G26)," ")</f>
        <v>8.1195353599999964E-2</v>
      </c>
      <c r="I26" s="43">
        <f>+IF('Att A pg 3-5'!$G$92&gt;='Att A pg 3-5'!A26,(1/((1+'Att A pg 3-5'!$G$84)^'Att A pg 3-5'!B26))," ")</f>
        <v>0.32797926669764549</v>
      </c>
      <c r="J26" s="43">
        <f>+IF('Att A pg 3-5'!$G$92&gt;='Att A pg 3-5'!A26,'Att A pg 3-5'!H26*'Att A pg 3-5'!I26," ")</f>
        <v>2.6630392532984017E-2</v>
      </c>
      <c r="K26" s="43">
        <f>+IF('Att A pg 3-5'!$G$92&gt;='Att A pg 3-5'!A26,'Att A pg 3-5'!K25+'Att A pg 3-5'!J26," ")</f>
        <v>0.98688163008683805</v>
      </c>
      <c r="L26" s="43">
        <f>+IF('Att A pg 3-5'!$G$92&gt;='Att A pg 3-5'!A26,'Att A pg 3-5'!K26*'Att A pg 3-5'!$G$84*(1+'Att A pg 3-5'!$G$84)^'Att A pg 3-5'!B26/((1+'Att A pg 3-5'!$G$84)^'Att A pg 3-5'!B26-1)," ")</f>
        <v>0.10596901985020457</v>
      </c>
      <c r="M26" s="43"/>
      <c r="N26" s="58">
        <f>+IF('Att A pg 3-5'!$G$92&gt;='Att A pg 3-5'!A26,'Att A wp1'!E22," ")</f>
        <v>2.9499999999999998E-2</v>
      </c>
      <c r="O26" s="43">
        <f>+IF('Att A pg 3-5'!$G$92&gt;='Att A pg 3-5'!A26,(('Att A pg 3-5'!N26-'Att A pg 3-5'!E26)*('Att A pg 3-5'!$G$89))," ")</f>
        <v>9.4499999999999933E-4</v>
      </c>
      <c r="P26" s="87">
        <f>IF(+'Att A pg 3-5'!$G$92&gt;='Att A pg 3-5'!A26,+'Att A pg 3-5'!O26+P25,"")</f>
        <v>0.12599999999999997</v>
      </c>
      <c r="Q26" s="43"/>
      <c r="R26" s="43"/>
      <c r="S26" s="43"/>
      <c r="T26" s="55"/>
      <c r="V26" s="43"/>
      <c r="W26" s="51"/>
      <c r="X26" s="50"/>
      <c r="Y26" s="43"/>
      <c r="AA26" s="43"/>
      <c r="AB26" s="43"/>
    </row>
    <row r="27" spans="1:28" x14ac:dyDescent="0.2">
      <c r="A27" s="5">
        <v>17</v>
      </c>
      <c r="B27" s="20">
        <f>IF('Att A pg 3-5'!$G$92&gt;=A27,A27," ")</f>
        <v>17</v>
      </c>
      <c r="C27" s="21">
        <f>+IF('Att A pg 3-5'!$G$92&gt;='Att A pg 3-5'!A27,('Att A pg 3-5'!C26-'Att A pg 3-5'!E26-'Att A pg 3-5'!O26)," ")</f>
        <v>0.47399999999999964</v>
      </c>
      <c r="D27" s="43">
        <f>+IF('Att A pg 3-5'!$G$92&gt;='Att A pg 3-5'!A27,'Att A pg 3-5'!$G$85*C27," ")</f>
        <v>4.0043519999999971E-2</v>
      </c>
      <c r="E27" s="43">
        <f>+IF('Att A pg 3-5'!$G$92&gt;='Att A pg 3-5'!A27, ((100/'Att A pg 3-5'!$G$92)/100),"")</f>
        <v>2.5000000000000001E-2</v>
      </c>
      <c r="F27" s="43">
        <v>0.01</v>
      </c>
      <c r="G27" s="43">
        <f>+IF('Att A pg 3-5'!$G$92&gt;='Att A pg 3-5'!A27,'Att A pg 3-5'!$G$94," ")</f>
        <v>3.96E-3</v>
      </c>
      <c r="H27" s="43">
        <f>+IF('Att A pg 3-5'!$G$92&gt;='Att A pg 3-5'!A27,(+D27+E27+F27+G27)," ")</f>
        <v>7.9003519999999966E-2</v>
      </c>
      <c r="I27" s="43">
        <f>+IF('Att A pg 3-5'!$G$92&gt;='Att A pg 3-5'!A27,(1/((1+'Att A pg 3-5'!$G$84)^'Att A pg 3-5'!B27))," ")</f>
        <v>0.30590515100138549</v>
      </c>
      <c r="J27" s="43">
        <f>+IF('Att A pg 3-5'!$G$92&gt;='Att A pg 3-5'!A27,'Att A pg 3-5'!H27*'Att A pg 3-5'!I27," ")</f>
        <v>2.4167583715240967E-2</v>
      </c>
      <c r="K27" s="43">
        <f>+IF('Att A pg 3-5'!$G$92&gt;='Att A pg 3-5'!A27,'Att A pg 3-5'!K26+'Att A pg 3-5'!J27," ")</f>
        <v>1.011049213802079</v>
      </c>
      <c r="L27" s="43">
        <f>+IF('Att A pg 3-5'!$G$92&gt;='Att A pg 3-5'!A27,'Att A pg 3-5'!K27*'Att A pg 3-5'!$G$84*(1+'Att A pg 3-5'!$G$84)^'Att A pg 3-5'!B27/((1+'Att A pg 3-5'!$G$84)^'Att A pg 3-5'!B27-1)," ")</f>
        <v>0.10511144315969943</v>
      </c>
      <c r="M27" s="43"/>
      <c r="N27" s="58">
        <f>+IF('Att A pg 3-5'!$G$92&gt;='Att A pg 3-5'!A27,'Att A wp1'!E23," ")</f>
        <v>0</v>
      </c>
      <c r="O27" s="43">
        <f>+IF('Att A pg 3-5'!$G$92&gt;='Att A pg 3-5'!A27,(('Att A pg 3-5'!N27-'Att A pg 3-5'!E27)*('Att A pg 3-5'!$G$89))," ")</f>
        <v>-5.2500000000000003E-3</v>
      </c>
      <c r="P27" s="87">
        <f>IF(+'Att A pg 3-5'!$G$92&gt;='Att A pg 3-5'!A27,+'Att A pg 3-5'!O27+P26,"")</f>
        <v>0.12074999999999997</v>
      </c>
      <c r="Q27" s="43"/>
      <c r="R27" s="43"/>
      <c r="S27" s="43"/>
      <c r="T27" s="55"/>
      <c r="V27" s="43"/>
      <c r="W27" s="51"/>
      <c r="X27" s="50"/>
      <c r="Y27" s="43"/>
      <c r="AA27" s="43"/>
      <c r="AB27" s="43"/>
    </row>
    <row r="28" spans="1:28" x14ac:dyDescent="0.2">
      <c r="A28" s="5">
        <v>18</v>
      </c>
      <c r="B28" s="20">
        <f>IF('Att A pg 3-5'!$G$92&gt;=A28,A28," ")</f>
        <v>18</v>
      </c>
      <c r="C28" s="21">
        <f>+IF('Att A pg 3-5'!$G$92&gt;='Att A pg 3-5'!A28,('Att A pg 3-5'!C27-'Att A pg 3-5'!E27-'Att A pg 3-5'!O27)," ")</f>
        <v>0.4542499999999996</v>
      </c>
      <c r="D28" s="43">
        <f>+IF('Att A pg 3-5'!$G$92&gt;='Att A pg 3-5'!A28,'Att A pg 3-5'!$G$85*C28," ")</f>
        <v>3.8375039999999964E-2</v>
      </c>
      <c r="E28" s="43">
        <f>+IF('Att A pg 3-5'!$G$92&gt;='Att A pg 3-5'!A28, ((100/'Att A pg 3-5'!$G$92)/100),"")</f>
        <v>2.5000000000000001E-2</v>
      </c>
      <c r="F28" s="43">
        <v>0.01</v>
      </c>
      <c r="G28" s="43">
        <f>+IF('Att A pg 3-5'!$G$92&gt;='Att A pg 3-5'!A28,'Att A pg 3-5'!$G$94," ")</f>
        <v>3.96E-3</v>
      </c>
      <c r="H28" s="43">
        <f>+IF('Att A pg 3-5'!$G$92&gt;='Att A pg 3-5'!A28,(+D28+E28+F28+G28)," ")</f>
        <v>7.7335039999999966E-2</v>
      </c>
      <c r="I28" s="43">
        <f>+IF('Att A pg 3-5'!$G$92&gt;='Att A pg 3-5'!A28,(1/((1+'Att A pg 3-5'!$G$84)^'Att A pg 3-5'!B28))," ")</f>
        <v>0.28531669806874488</v>
      </c>
      <c r="J28" s="43">
        <f>+IF('Att A pg 3-5'!$G$92&gt;='Att A pg 3-5'!A28,'Att A pg 3-5'!H28*'Att A pg 3-5'!I28," ")</f>
        <v>2.2064978257814297E-2</v>
      </c>
      <c r="K28" s="43">
        <f>+IF('Att A pg 3-5'!$G$92&gt;='Att A pg 3-5'!A28,'Att A pg 3-5'!K27+'Att A pg 3-5'!J28," ")</f>
        <v>1.0331141920598934</v>
      </c>
      <c r="L28" s="43">
        <f>+IF('Att A pg 3-5'!$G$92&gt;='Att A pg 3-5'!A28,'Att A pg 3-5'!K28*'Att A pg 3-5'!$G$84*(1+'Att A pg 3-5'!$G$84)^'Att A pg 3-5'!B28/((1+'Att A pg 3-5'!$G$84)^'Att A pg 3-5'!B28-1)," ")</f>
        <v>0.10431126611967881</v>
      </c>
      <c r="M28" s="43"/>
      <c r="N28" s="58">
        <f>+IF('Att A pg 3-5'!$G$92&gt;='Att A pg 3-5'!A28,'Att A wp1'!E24," ")</f>
        <v>0</v>
      </c>
      <c r="O28" s="43">
        <f>+IF('Att A pg 3-5'!$G$92&gt;='Att A pg 3-5'!A28,(('Att A pg 3-5'!N28-'Att A pg 3-5'!E28)*('Att A pg 3-5'!$G$89))," ")</f>
        <v>-5.2500000000000003E-3</v>
      </c>
      <c r="P28" s="87">
        <f>IF(+'Att A pg 3-5'!$G$92&gt;='Att A pg 3-5'!A28,+'Att A pg 3-5'!O28+P27,"")</f>
        <v>0.11549999999999996</v>
      </c>
      <c r="Q28" s="43"/>
      <c r="R28" s="43"/>
      <c r="S28" s="43"/>
      <c r="T28" s="55"/>
      <c r="V28" s="43"/>
      <c r="W28" s="51"/>
      <c r="X28" s="50"/>
      <c r="Y28" s="43"/>
      <c r="AA28" s="43"/>
      <c r="AB28" s="43"/>
    </row>
    <row r="29" spans="1:28" x14ac:dyDescent="0.2">
      <c r="A29" s="5">
        <v>19</v>
      </c>
      <c r="B29" s="20">
        <f>IF('Att A pg 3-5'!$G$92&gt;=A29,A29," ")</f>
        <v>19</v>
      </c>
      <c r="C29" s="21">
        <f>+IF('Att A pg 3-5'!$G$92&gt;='Att A pg 3-5'!A29,('Att A pg 3-5'!C28-'Att A pg 3-5'!E28-'Att A pg 3-5'!O28)," ")</f>
        <v>0.43449999999999955</v>
      </c>
      <c r="D29" s="43">
        <f>+IF('Att A pg 3-5'!$G$92&gt;='Att A pg 3-5'!A29,'Att A pg 3-5'!$G$85*C29," ")</f>
        <v>3.6706559999999964E-2</v>
      </c>
      <c r="E29" s="43">
        <f>+IF('Att A pg 3-5'!$G$92&gt;='Att A pg 3-5'!A29, ((100/'Att A pg 3-5'!$G$92)/100),"")</f>
        <v>2.5000000000000001E-2</v>
      </c>
      <c r="F29" s="43">
        <v>0.01</v>
      </c>
      <c r="G29" s="43">
        <f>+IF('Att A pg 3-5'!$G$92&gt;='Att A pg 3-5'!A29,'Att A pg 3-5'!$G$94," ")</f>
        <v>3.96E-3</v>
      </c>
      <c r="H29" s="43">
        <f>+IF('Att A pg 3-5'!$G$92&gt;='Att A pg 3-5'!A29,(+D29+E29+F29+G29)," ")</f>
        <v>7.5666559999999966E-2</v>
      </c>
      <c r="I29" s="43">
        <f>+IF('Att A pg 3-5'!$G$92&gt;='Att A pg 3-5'!A29,(1/((1+'Att A pg 3-5'!$G$84)^'Att A pg 3-5'!B29))," ")</f>
        <v>0.266113917762969</v>
      </c>
      <c r="J29" s="43">
        <f>+IF('Att A pg 3-5'!$G$92&gt;='Att A pg 3-5'!A29,'Att A pg 3-5'!H29*'Att A pg 3-5'!I29," ")</f>
        <v>2.0135924725246751E-2</v>
      </c>
      <c r="K29" s="43">
        <f>+IF('Att A pg 3-5'!$G$92&gt;='Att A pg 3-5'!A29,'Att A pg 3-5'!K28+'Att A pg 3-5'!J29," ")</f>
        <v>1.0532501167851402</v>
      </c>
      <c r="L29" s="43">
        <f>+IF('Att A pg 3-5'!$G$92&gt;='Att A pg 3-5'!A29,'Att A pg 3-5'!K29*'Att A pg 3-5'!$G$84*(1+'Att A pg 3-5'!$G$84)^'Att A pg 3-5'!B29/((1+'Att A pg 3-5'!$G$84)^'Att A pg 3-5'!B29-1)," ")</f>
        <v>0.1035617519759264</v>
      </c>
      <c r="M29" s="43"/>
      <c r="N29" s="58">
        <f>+IF('Att A pg 3-5'!$G$92&gt;='Att A pg 3-5'!A29,'Att A wp1'!E25," ")</f>
        <v>0</v>
      </c>
      <c r="O29" s="43">
        <f>+IF('Att A pg 3-5'!$G$92&gt;='Att A pg 3-5'!A29,(('Att A pg 3-5'!N29-'Att A pg 3-5'!E29)*('Att A pg 3-5'!$G$89))," ")</f>
        <v>-5.2500000000000003E-3</v>
      </c>
      <c r="P29" s="87">
        <f>IF(+'Att A pg 3-5'!$G$92&gt;='Att A pg 3-5'!A29,+'Att A pg 3-5'!O29+P28,"")</f>
        <v>0.11024999999999996</v>
      </c>
      <c r="Q29" s="43"/>
      <c r="R29" s="43"/>
      <c r="S29" s="43"/>
      <c r="T29" s="55"/>
      <c r="V29" s="43"/>
      <c r="W29" s="51"/>
      <c r="X29" s="50"/>
      <c r="Y29" s="43"/>
      <c r="AA29" s="43"/>
      <c r="AB29" s="43"/>
    </row>
    <row r="30" spans="1:28" x14ac:dyDescent="0.2">
      <c r="A30" s="5">
        <v>20</v>
      </c>
      <c r="B30" s="20">
        <f>IF('Att A pg 3-5'!$G$92&gt;=A30,A30," ")</f>
        <v>20</v>
      </c>
      <c r="C30" s="21">
        <f>+IF('Att A pg 3-5'!$G$92&gt;='Att A pg 3-5'!A30,('Att A pg 3-5'!C29-'Att A pg 3-5'!E29-'Att A pg 3-5'!O29)," ")</f>
        <v>0.41474999999999951</v>
      </c>
      <c r="D30" s="43">
        <f>+IF('Att A pg 3-5'!$G$92&gt;='Att A pg 3-5'!A30,'Att A pg 3-5'!$G$85*C30," ")</f>
        <v>3.5038079999999958E-2</v>
      </c>
      <c r="E30" s="43">
        <f>+IF('Att A pg 3-5'!$G$92&gt;='Att A pg 3-5'!A30, ((100/'Att A pg 3-5'!$G$92)/100),"")</f>
        <v>2.5000000000000001E-2</v>
      </c>
      <c r="F30" s="43">
        <v>0.01</v>
      </c>
      <c r="G30" s="43">
        <f>+IF('Att A pg 3-5'!$G$92&gt;='Att A pg 3-5'!A30,'Att A pg 3-5'!$G$94," ")</f>
        <v>3.96E-3</v>
      </c>
      <c r="H30" s="43">
        <f>+IF('Att A pg 3-5'!$G$92&gt;='Att A pg 3-5'!A30,(+D30+E30+F30+G30)," ")</f>
        <v>7.3998079999999966E-2</v>
      </c>
      <c r="I30" s="43">
        <f>+IF('Att A pg 3-5'!$G$92&gt;='Att A pg 3-5'!A30,(1/((1+'Att A pg 3-5'!$G$84)^'Att A pg 3-5'!B30))," ")</f>
        <v>0.24820354962222896</v>
      </c>
      <c r="J30" s="43">
        <f>+IF('Att A pg 3-5'!$G$92&gt;='Att A pg 3-5'!A30,'Att A pg 3-5'!H30*'Att A pg 3-5'!I30," ")</f>
        <v>1.8366586121229659E-2</v>
      </c>
      <c r="K30" s="43">
        <f>+IF('Att A pg 3-5'!$G$92&gt;='Att A pg 3-5'!A30,'Att A pg 3-5'!K29+'Att A pg 3-5'!J30," ")</f>
        <v>1.0716167029063699</v>
      </c>
      <c r="L30" s="43">
        <f>+IF('Att A pg 3-5'!$G$92&gt;='Att A pg 3-5'!A30,'Att A pg 3-5'!K30*'Att A pg 3-5'!$G$84*(1+'Att A pg 3-5'!$G$84)^'Att A pg 3-5'!B30/((1+'Att A pg 3-5'!$G$84)^'Att A pg 3-5'!B30-1)," ")</f>
        <v>0.10285744398349725</v>
      </c>
      <c r="M30" s="43"/>
      <c r="N30" s="58">
        <f>+IF('Att A pg 3-5'!$G$92&gt;='Att A pg 3-5'!A30,'Att A wp1'!E26," ")</f>
        <v>0</v>
      </c>
      <c r="O30" s="43">
        <f>+IF('Att A pg 3-5'!$G$92&gt;='Att A pg 3-5'!A30,(('Att A pg 3-5'!N30-'Att A pg 3-5'!E30)*('Att A pg 3-5'!$G$89))," ")</f>
        <v>-5.2500000000000003E-3</v>
      </c>
      <c r="P30" s="87">
        <f>IF(+'Att A pg 3-5'!$G$92&gt;='Att A pg 3-5'!A30,+'Att A pg 3-5'!O30+P29,"")</f>
        <v>0.10499999999999995</v>
      </c>
      <c r="Q30" s="43"/>
      <c r="R30" s="43"/>
      <c r="S30" s="43"/>
      <c r="T30" s="55"/>
      <c r="V30" s="43"/>
      <c r="W30" s="51"/>
      <c r="X30" s="50"/>
      <c r="Y30" s="43"/>
      <c r="AA30" s="43"/>
      <c r="AB30" s="43"/>
    </row>
    <row r="31" spans="1:28" x14ac:dyDescent="0.2">
      <c r="A31" s="5">
        <v>21</v>
      </c>
      <c r="B31" s="20">
        <f>IF('Att A pg 3-5'!$G$92&gt;=A31,A31," ")</f>
        <v>21</v>
      </c>
      <c r="C31" s="21">
        <f>+IF('Att A pg 3-5'!$G$92&gt;='Att A pg 3-5'!A31,('Att A pg 3-5'!C30-'Att A pg 3-5'!E30-'Att A pg 3-5'!O30)," ")</f>
        <v>0.39499999999999946</v>
      </c>
      <c r="D31" s="43">
        <f>+IF('Att A pg 3-5'!$G$92&gt;='Att A pg 3-5'!A31,'Att A pg 3-5'!$G$85*C31," ")</f>
        <v>3.3369599999999958E-2</v>
      </c>
      <c r="E31" s="43">
        <f>+IF('Att A pg 3-5'!$G$92&gt;='Att A pg 3-5'!A31, ((100/'Att A pg 3-5'!$G$92)/100),"")</f>
        <v>2.5000000000000001E-2</v>
      </c>
      <c r="F31" s="43">
        <v>0.01</v>
      </c>
      <c r="G31" s="43">
        <f>+IF('Att A pg 3-5'!$G$92&gt;='Att A pg 3-5'!A31,'Att A pg 3-5'!$G$94," ")</f>
        <v>3.96E-3</v>
      </c>
      <c r="H31" s="43">
        <f>+IF('Att A pg 3-5'!$G$92&gt;='Att A pg 3-5'!A31,(+D31+E31+F31+G31)," ")</f>
        <v>7.2329599999999966E-2</v>
      </c>
      <c r="I31" s="43">
        <f>+IF('Att A pg 3-5'!$G$92&gt;='Att A pg 3-5'!A31,(1/((1+'Att A pg 3-5'!$G$84)^'Att A pg 3-5'!B31))," ")</f>
        <v>0.23149860992970167</v>
      </c>
      <c r="J31" s="43">
        <f>+IF('Att A pg 3-5'!$G$92&gt;='Att A pg 3-5'!A31,'Att A pg 3-5'!H31*'Att A pg 3-5'!I31," ")</f>
        <v>1.6744201856771342E-2</v>
      </c>
      <c r="K31" s="43">
        <f>+IF('Att A pg 3-5'!$G$92&gt;='Att A pg 3-5'!A31,'Att A pg 3-5'!K30+'Att A pg 3-5'!J31," ")</f>
        <v>1.0883609047631413</v>
      </c>
      <c r="L31" s="43">
        <f>+IF('Att A pg 3-5'!$G$92&gt;='Att A pg 3-5'!A31,'Att A pg 3-5'!K31*'Att A pg 3-5'!$G$84*(1+'Att A pg 3-5'!$G$84)^'Att A pg 3-5'!B31/((1+'Att A pg 3-5'!$G$84)^'Att A pg 3-5'!B31-1)," ")</f>
        <v>0.10219385924666216</v>
      </c>
      <c r="M31" s="43"/>
      <c r="N31" s="58">
        <f>+IF('Att A pg 3-5'!$G$92&gt;='Att A pg 3-5'!A31,'Att A wp1'!E27," ")</f>
        <v>0</v>
      </c>
      <c r="O31" s="43">
        <f>+IF('Att A pg 3-5'!$G$92&gt;='Att A pg 3-5'!A31,(('Att A pg 3-5'!N31-'Att A pg 3-5'!E31)*('Att A pg 3-5'!$G$89))," ")</f>
        <v>-5.2500000000000003E-3</v>
      </c>
      <c r="P31" s="87">
        <f>IF(+'Att A pg 3-5'!$G$92&gt;='Att A pg 3-5'!A31,+'Att A pg 3-5'!O31+P30,"")</f>
        <v>9.974999999999995E-2</v>
      </c>
      <c r="Q31" s="43"/>
      <c r="R31" s="43"/>
      <c r="S31" s="43"/>
      <c r="T31" s="55"/>
      <c r="V31" s="43"/>
      <c r="W31" s="51"/>
      <c r="X31" s="50"/>
      <c r="Y31" s="43"/>
      <c r="AA31" s="43"/>
      <c r="AB31" s="43"/>
    </row>
    <row r="32" spans="1:28" x14ac:dyDescent="0.2">
      <c r="A32" s="5">
        <v>22</v>
      </c>
      <c r="B32" s="20">
        <f>IF('Att A pg 3-5'!$G$92&gt;=A32,A32," ")</f>
        <v>22</v>
      </c>
      <c r="C32" s="21">
        <f>+IF('Att A pg 3-5'!$G$92&gt;='Att A pg 3-5'!A32,('Att A pg 3-5'!C31-'Att A pg 3-5'!E31-'Att A pg 3-5'!O31)," ")</f>
        <v>0.37524999999999942</v>
      </c>
      <c r="D32" s="43">
        <f>+IF('Att A pg 3-5'!$G$92&gt;='Att A pg 3-5'!A32,'Att A pg 3-5'!$G$85*C32," ")</f>
        <v>3.1701119999999951E-2</v>
      </c>
      <c r="E32" s="43">
        <f>+IF('Att A pg 3-5'!$G$92&gt;='Att A pg 3-5'!A32, ((100/'Att A pg 3-5'!$G$92)/100),"")</f>
        <v>2.5000000000000001E-2</v>
      </c>
      <c r="F32" s="43">
        <v>0.01</v>
      </c>
      <c r="G32" s="43">
        <f>+IF('Att A pg 3-5'!$G$92&gt;='Att A pg 3-5'!A32,'Att A pg 3-5'!$G$94," ")</f>
        <v>3.96E-3</v>
      </c>
      <c r="H32" s="43">
        <f>+IF('Att A pg 3-5'!$G$92&gt;='Att A pg 3-5'!A32,(+D32+E32+F32+G32)," ")</f>
        <v>7.0661119999999952E-2</v>
      </c>
      <c r="I32" s="43">
        <f>+IF('Att A pg 3-5'!$G$92&gt;='Att A pg 3-5'!A32,(1/((1+'Att A pg 3-5'!$G$84)^'Att A pg 3-5'!B32))," ")</f>
        <v>0.21591796926736836</v>
      </c>
      <c r="J32" s="43">
        <f>+IF('Att A pg 3-5'!$G$92&gt;='Att A pg 3-5'!A32,'Att A pg 3-5'!H32*'Att A pg 3-5'!I32," ")</f>
        <v>1.5257005536557818E-2</v>
      </c>
      <c r="K32" s="43">
        <f>+IF('Att A pg 3-5'!$G$92&gt;='Att A pg 3-5'!A32,'Att A pg 3-5'!K31+'Att A pg 3-5'!J32," ")</f>
        <v>1.103617910299699</v>
      </c>
      <c r="L32" s="43">
        <f>+IF('Att A pg 3-5'!$G$92&gt;='Att A pg 3-5'!A32,'Att A pg 3-5'!K32*'Att A pg 3-5'!$G$84*(1+'Att A pg 3-5'!$G$84)^'Att A pg 3-5'!B32/((1+'Att A pg 3-5'!$G$84)^'Att A pg 3-5'!B32-1)," ")</f>
        <v>0.1015672662882159</v>
      </c>
      <c r="M32" s="43"/>
      <c r="N32" s="58">
        <f>+IF('Att A pg 3-5'!$G$92&gt;='Att A pg 3-5'!A32,'Att A wp1'!E28," ")</f>
        <v>0</v>
      </c>
      <c r="O32" s="43">
        <f>+IF('Att A pg 3-5'!$G$92&gt;='Att A pg 3-5'!A32,(('Att A pg 3-5'!N32-'Att A pg 3-5'!E32)*('Att A pg 3-5'!$G$89))," ")</f>
        <v>-5.2500000000000003E-3</v>
      </c>
      <c r="P32" s="87">
        <f>IF(+'Att A pg 3-5'!$G$92&gt;='Att A pg 3-5'!A32,+'Att A pg 3-5'!O32+P31,"")</f>
        <v>9.4499999999999945E-2</v>
      </c>
      <c r="Q32" s="43"/>
      <c r="R32" s="43"/>
      <c r="S32" s="43"/>
      <c r="T32" s="55"/>
      <c r="V32" s="43"/>
      <c r="W32" s="51"/>
      <c r="X32" s="50"/>
      <c r="Y32" s="43"/>
      <c r="AA32" s="43"/>
      <c r="AB32" s="43"/>
    </row>
    <row r="33" spans="1:28" x14ac:dyDescent="0.2">
      <c r="A33" s="5">
        <v>23</v>
      </c>
      <c r="B33" s="20">
        <f>IF('Att A pg 3-5'!$G$92&gt;=A33,A33," ")</f>
        <v>23</v>
      </c>
      <c r="C33" s="21">
        <f>+IF('Att A pg 3-5'!$G$92&gt;='Att A pg 3-5'!A33,('Att A pg 3-5'!C32-'Att A pg 3-5'!E32-'Att A pg 3-5'!O32)," ")</f>
        <v>0.35549999999999937</v>
      </c>
      <c r="D33" s="43">
        <f>+IF('Att A pg 3-5'!$G$92&gt;='Att A pg 3-5'!A33,'Att A pg 3-5'!$G$85*C33," ")</f>
        <v>3.0032639999999947E-2</v>
      </c>
      <c r="E33" s="43">
        <f>+IF('Att A pg 3-5'!$G$92&gt;='Att A pg 3-5'!A33, ((100/'Att A pg 3-5'!$G$92)/100),"")</f>
        <v>2.5000000000000001E-2</v>
      </c>
      <c r="F33" s="43">
        <v>0.01</v>
      </c>
      <c r="G33" s="43">
        <f>+IF('Att A pg 3-5'!$G$92&gt;='Att A pg 3-5'!A33,'Att A pg 3-5'!$G$94," ")</f>
        <v>3.96E-3</v>
      </c>
      <c r="H33" s="43">
        <f>+IF('Att A pg 3-5'!$G$92&gt;='Att A pg 3-5'!A33,(+D33+E33+F33+G33)," ")</f>
        <v>6.8992639999999952E-2</v>
      </c>
      <c r="I33" s="43">
        <f>+IF('Att A pg 3-5'!$G$92&gt;='Att A pg 3-5'!A33,(1/((1+'Att A pg 3-5'!$G$84)^'Att A pg 3-5'!B33))," ")</f>
        <v>0.20138595850187319</v>
      </c>
      <c r="J33" s="43">
        <f>+IF('Att A pg 3-5'!$G$92&gt;='Att A pg 3-5'!A33,'Att A pg 3-5'!H33*'Att A pg 3-5'!I33," ")</f>
        <v>1.3894148935974666E-2</v>
      </c>
      <c r="K33" s="43">
        <f>+IF('Att A pg 3-5'!$G$92&gt;='Att A pg 3-5'!A33,'Att A pg 3-5'!K32+'Att A pg 3-5'!J33," ")</f>
        <v>1.1175120592356738</v>
      </c>
      <c r="L33" s="43">
        <f>+IF('Att A pg 3-5'!$G$92&gt;='Att A pg 3-5'!A33,'Att A pg 3-5'!K33*'Att A pg 3-5'!$G$84*(1+'Att A pg 3-5'!$G$84)^'Att A pg 3-5'!B33/((1+'Att A pg 3-5'!$G$84)^'Att A pg 3-5'!B33-1)," ")</f>
        <v>0.10097452086263546</v>
      </c>
      <c r="M33" s="43"/>
      <c r="N33" s="58">
        <f>+IF('Att A pg 3-5'!$G$92&gt;='Att A pg 3-5'!A33,'Att A wp1'!E29," ")</f>
        <v>0</v>
      </c>
      <c r="O33" s="43">
        <f>+IF('Att A pg 3-5'!$G$92&gt;='Att A pg 3-5'!A33,(('Att A pg 3-5'!N33-'Att A pg 3-5'!E33)*('Att A pg 3-5'!$G$89))," ")</f>
        <v>-5.2500000000000003E-3</v>
      </c>
      <c r="P33" s="87">
        <f>IF(+'Att A pg 3-5'!$G$92&gt;='Att A pg 3-5'!A33,+'Att A pg 3-5'!O33+P32,"")</f>
        <v>8.924999999999994E-2</v>
      </c>
      <c r="Q33" s="43"/>
      <c r="R33" s="43"/>
      <c r="S33" s="43"/>
      <c r="T33" s="55"/>
      <c r="V33" s="43"/>
      <c r="W33" s="51"/>
      <c r="X33" s="50"/>
      <c r="Y33" s="43"/>
      <c r="AA33" s="43"/>
      <c r="AB33" s="43"/>
    </row>
    <row r="34" spans="1:28" x14ac:dyDescent="0.2">
      <c r="A34" s="5">
        <v>24</v>
      </c>
      <c r="B34" s="20">
        <f>IF('Att A pg 3-5'!$G$92&gt;=A34,A34," ")</f>
        <v>24</v>
      </c>
      <c r="C34" s="21">
        <f>+IF('Att A pg 3-5'!$G$92&gt;='Att A pg 3-5'!A34,('Att A pg 3-5'!C33-'Att A pg 3-5'!E33-'Att A pg 3-5'!O33)," ")</f>
        <v>0.33574999999999933</v>
      </c>
      <c r="D34" s="43">
        <f>+IF('Att A pg 3-5'!$G$92&gt;='Att A pg 3-5'!A34,'Att A pg 3-5'!$G$85*C34," ")</f>
        <v>2.8364159999999944E-2</v>
      </c>
      <c r="E34" s="43">
        <f>+IF('Att A pg 3-5'!$G$92&gt;='Att A pg 3-5'!A34, ((100/'Att A pg 3-5'!$G$92)/100),"")</f>
        <v>2.5000000000000001E-2</v>
      </c>
      <c r="F34" s="43">
        <v>0.01</v>
      </c>
      <c r="G34" s="43">
        <f>+IF('Att A pg 3-5'!$G$92&gt;='Att A pg 3-5'!A34,'Att A pg 3-5'!$G$94," ")</f>
        <v>3.96E-3</v>
      </c>
      <c r="H34" s="43">
        <f>+IF('Att A pg 3-5'!$G$92&gt;='Att A pg 3-5'!A34,(+D34+E34+F34+G34)," ")</f>
        <v>6.7324159999999952E-2</v>
      </c>
      <c r="I34" s="43">
        <f>+IF('Att A pg 3-5'!$G$92&gt;='Att A pg 3-5'!A34,(1/((1+'Att A pg 3-5'!$G$84)^'Att A pg 3-5'!B34))," ")</f>
        <v>0.18783200128886843</v>
      </c>
      <c r="J34" s="43">
        <f>+IF('Att A pg 3-5'!$G$92&gt;='Att A pg 3-5'!A34,'Att A pg 3-5'!H34*'Att A pg 3-5'!I34," ")</f>
        <v>1.2645631707891975E-2</v>
      </c>
      <c r="K34" s="43">
        <f>+IF('Att A pg 3-5'!$G$92&gt;='Att A pg 3-5'!A34,'Att A pg 3-5'!K33+'Att A pg 3-5'!J34," ")</f>
        <v>1.1301576909435658</v>
      </c>
      <c r="L34" s="43">
        <f>+IF('Att A pg 3-5'!$G$92&gt;='Att A pg 3-5'!A34,'Att A pg 3-5'!K34*'Att A pg 3-5'!$G$84*(1+'Att A pg 3-5'!$G$84)^'Att A pg 3-5'!B34/((1+'Att A pg 3-5'!$G$84)^'Att A pg 3-5'!B34-1)," ")</f>
        <v>0.10041294302152608</v>
      </c>
      <c r="M34" s="43"/>
      <c r="N34" s="58">
        <f>+IF('Att A pg 3-5'!$G$92&gt;='Att A pg 3-5'!A34,'Att A wp1'!E30," ")</f>
        <v>0</v>
      </c>
      <c r="O34" s="43">
        <f>+IF('Att A pg 3-5'!$G$92&gt;='Att A pg 3-5'!A34,(('Att A pg 3-5'!N34-'Att A pg 3-5'!E34)*('Att A pg 3-5'!$G$89))," ")</f>
        <v>-5.2500000000000003E-3</v>
      </c>
      <c r="P34" s="87">
        <f>IF(+'Att A pg 3-5'!$G$92&gt;='Att A pg 3-5'!A34,+'Att A pg 3-5'!O34+P33,"")</f>
        <v>8.3999999999999936E-2</v>
      </c>
      <c r="Q34" s="43"/>
      <c r="R34" s="43"/>
      <c r="S34" s="43"/>
      <c r="T34" s="55"/>
      <c r="V34" s="43"/>
      <c r="W34" s="51"/>
      <c r="X34" s="50"/>
      <c r="Y34" s="43"/>
      <c r="AA34" s="43"/>
      <c r="AB34" s="43"/>
    </row>
    <row r="35" spans="1:28" x14ac:dyDescent="0.2">
      <c r="A35" s="5">
        <v>25</v>
      </c>
      <c r="B35" s="20">
        <f>IF('Att A pg 3-5'!$G$92&gt;=A35,A35," ")</f>
        <v>25</v>
      </c>
      <c r="C35" s="21">
        <f>+IF('Att A pg 3-5'!$G$92&gt;='Att A pg 3-5'!A35,('Att A pg 3-5'!C34-'Att A pg 3-5'!E34-'Att A pg 3-5'!O34)," ")</f>
        <v>0.31599999999999928</v>
      </c>
      <c r="D35" s="43">
        <f>+IF('Att A pg 3-5'!$G$92&gt;='Att A pg 3-5'!A35,'Att A pg 3-5'!$G$85*C35," ")</f>
        <v>2.669567999999994E-2</v>
      </c>
      <c r="E35" s="43">
        <f>+IF('Att A pg 3-5'!$G$92&gt;='Att A pg 3-5'!A35, ((100/'Att A pg 3-5'!$G$92)/100),"")</f>
        <v>2.5000000000000001E-2</v>
      </c>
      <c r="F35" s="43">
        <v>0.01</v>
      </c>
      <c r="G35" s="43">
        <f>+IF('Att A pg 3-5'!$G$92&gt;='Att A pg 3-5'!A35,'Att A pg 3-5'!$G$94," ")</f>
        <v>3.96E-3</v>
      </c>
      <c r="H35" s="43">
        <f>+IF('Att A pg 3-5'!$G$92&gt;='Att A pg 3-5'!A35,(+D35+E35+F35+G35)," ")</f>
        <v>6.5655679999999939E-2</v>
      </c>
      <c r="I35" s="43">
        <f>+IF('Att A pg 3-5'!$G$92&gt;='Att A pg 3-5'!A35,(1/((1+'Att A pg 3-5'!$G$84)^'Att A pg 3-5'!B35))," ")</f>
        <v>0.17519027131106221</v>
      </c>
      <c r="J35" s="43">
        <f>+IF('Att A pg 3-5'!$G$92&gt;='Att A pg 3-5'!A35,'Att A pg 3-5'!H35*'Att A pg 3-5'!I35," ")</f>
        <v>1.150223639231227E-2</v>
      </c>
      <c r="K35" s="43">
        <f>+IF('Att A pg 3-5'!$G$92&gt;='Att A pg 3-5'!A35,'Att A pg 3-5'!K34+'Att A pg 3-5'!J35," ")</f>
        <v>1.1416599273358781</v>
      </c>
      <c r="L35" s="43">
        <f>+IF('Att A pg 3-5'!$G$92&gt;='Att A pg 3-5'!A35,'Att A pg 3-5'!K35*'Att A pg 3-5'!$G$84*(1+'Att A pg 3-5'!$G$84)^'Att A pg 3-5'!B35/((1+'Att A pg 3-5'!$G$84)^'Att A pg 3-5'!B35-1)," ")</f>
        <v>9.9880223876003676E-2</v>
      </c>
      <c r="M35" s="43"/>
      <c r="N35" s="58">
        <f>+IF('Att A pg 3-5'!$G$92&gt;='Att A pg 3-5'!A35,'Att A wp1'!E31," ")</f>
        <v>0</v>
      </c>
      <c r="O35" s="43">
        <f>+IF('Att A pg 3-5'!$G$92&gt;='Att A pg 3-5'!A35,(('Att A pg 3-5'!N35-'Att A pg 3-5'!E35)*('Att A pg 3-5'!$G$89))," ")</f>
        <v>-5.2500000000000003E-3</v>
      </c>
      <c r="P35" s="87">
        <f>IF(+'Att A pg 3-5'!$G$92&gt;='Att A pg 3-5'!A35,+'Att A pg 3-5'!O35+P34,"")</f>
        <v>7.8749999999999931E-2</v>
      </c>
      <c r="Q35" s="43"/>
      <c r="R35" s="43"/>
      <c r="S35" s="43"/>
      <c r="T35" s="55"/>
      <c r="V35" s="43"/>
      <c r="W35" s="51"/>
      <c r="X35" s="50"/>
      <c r="Y35" s="43"/>
      <c r="AA35" s="43"/>
      <c r="AB35" s="43"/>
    </row>
    <row r="36" spans="1:28" x14ac:dyDescent="0.2">
      <c r="A36" s="5">
        <v>26</v>
      </c>
      <c r="B36" s="20">
        <f>IF('Att A pg 3-5'!$G$92&gt;=A36,A36," ")</f>
        <v>26</v>
      </c>
      <c r="C36" s="21">
        <f>+IF('Att A pg 3-5'!$G$92&gt;='Att A pg 3-5'!A36,('Att A pg 3-5'!C35-'Att A pg 3-5'!E35-'Att A pg 3-5'!O35)," ")</f>
        <v>0.29624999999999924</v>
      </c>
      <c r="D36" s="43">
        <f>+IF('Att A pg 3-5'!$G$92&gt;='Att A pg 3-5'!A36,'Att A pg 3-5'!$G$85*C36," ")</f>
        <v>2.5027199999999937E-2</v>
      </c>
      <c r="E36" s="43">
        <f>+IF('Att A pg 3-5'!$G$92&gt;='Att A pg 3-5'!A36, ((100/'Att A pg 3-5'!$G$92)/100),"")</f>
        <v>2.5000000000000001E-2</v>
      </c>
      <c r="F36" s="43">
        <v>0.01</v>
      </c>
      <c r="G36" s="43">
        <f>+IF('Att A pg 3-5'!$G$92&gt;='Att A pg 3-5'!A36,'Att A pg 3-5'!$G$94," ")</f>
        <v>3.96E-3</v>
      </c>
      <c r="H36" s="43">
        <f>+IF('Att A pg 3-5'!$G$92&gt;='Att A pg 3-5'!A36,(+D36+E36+F36+G36)," ")</f>
        <v>6.3987199999999939E-2</v>
      </c>
      <c r="I36" s="43">
        <f>+IF('Att A pg 3-5'!$G$92&gt;='Att A pg 3-5'!A36,(1/((1+'Att A pg 3-5'!$G$84)^'Att A pg 3-5'!B36))," ")</f>
        <v>0.16339937258530646</v>
      </c>
      <c r="J36" s="43">
        <f>+IF('Att A pg 3-5'!$G$92&gt;='Att A pg 3-5'!A36,'Att A pg 3-5'!H36*'Att A pg 3-5'!I36," ")</f>
        <v>1.0455468333490512E-2</v>
      </c>
      <c r="K36" s="43">
        <f>+IF('Att A pg 3-5'!$G$92&gt;='Att A pg 3-5'!A36,'Att A pg 3-5'!K35+'Att A pg 3-5'!J36," ")</f>
        <v>1.1521153956693686</v>
      </c>
      <c r="L36" s="43">
        <f>+IF('Att A pg 3-5'!$G$92&gt;='Att A pg 3-5'!A36,'Att A pg 3-5'!K36*'Att A pg 3-5'!$G$84*(1+'Att A pg 3-5'!$G$84)^'Att A pg 3-5'!B36/((1+'Att A pg 3-5'!$G$84)^'Att A pg 3-5'!B36-1)," ")</f>
        <v>9.9374354055189754E-2</v>
      </c>
      <c r="M36" s="43"/>
      <c r="N36" s="58">
        <f>+IF('Att A pg 3-5'!$G$92&gt;='Att A pg 3-5'!A36,'Att A wp1'!E32," ")</f>
        <v>0</v>
      </c>
      <c r="O36" s="43">
        <f>+IF('Att A pg 3-5'!$G$92&gt;='Att A pg 3-5'!A36,(('Att A pg 3-5'!N36-'Att A pg 3-5'!E36)*('Att A pg 3-5'!$G$89))," ")</f>
        <v>-5.2500000000000003E-3</v>
      </c>
      <c r="P36" s="87">
        <f>IF(+'Att A pg 3-5'!$G$92&gt;='Att A pg 3-5'!A36,+'Att A pg 3-5'!O36+P35,"")</f>
        <v>7.3499999999999927E-2</v>
      </c>
      <c r="Q36" s="43"/>
      <c r="R36" s="43"/>
      <c r="S36" s="43"/>
      <c r="T36" s="55"/>
      <c r="V36" s="43"/>
      <c r="W36" s="51"/>
      <c r="X36" s="50"/>
      <c r="Y36" s="43"/>
      <c r="AA36" s="43"/>
      <c r="AB36" s="43"/>
    </row>
    <row r="37" spans="1:28" x14ac:dyDescent="0.2">
      <c r="A37" s="5">
        <v>27</v>
      </c>
      <c r="B37" s="20">
        <f>IF('Att A pg 3-5'!$G$92&gt;=A37,A37," ")</f>
        <v>27</v>
      </c>
      <c r="C37" s="21">
        <f>+IF('Att A pg 3-5'!$G$92&gt;='Att A pg 3-5'!A37,('Att A pg 3-5'!C36-'Att A pg 3-5'!E36-'Att A pg 3-5'!O36)," ")</f>
        <v>0.27649999999999919</v>
      </c>
      <c r="D37" s="43">
        <f>+IF('Att A pg 3-5'!$G$92&gt;='Att A pg 3-5'!A37,'Att A pg 3-5'!$G$85*C37," ")</f>
        <v>2.335871999999993E-2</v>
      </c>
      <c r="E37" s="43">
        <f>+IF('Att A pg 3-5'!$G$92&gt;='Att A pg 3-5'!A37, ((100/'Att A pg 3-5'!$G$92)/100),"")</f>
        <v>2.5000000000000001E-2</v>
      </c>
      <c r="F37" s="43">
        <v>0.01</v>
      </c>
      <c r="G37" s="43">
        <f>+IF('Att A pg 3-5'!$G$92&gt;='Att A pg 3-5'!A37,'Att A pg 3-5'!$G$94," ")</f>
        <v>3.96E-3</v>
      </c>
      <c r="H37" s="43">
        <f>+IF('Att A pg 3-5'!$G$92&gt;='Att A pg 3-5'!A37,(+D37+E37+F37+G37)," ")</f>
        <v>6.2318719999999932E-2</v>
      </c>
      <c r="I37" s="43">
        <f>+IF('Att A pg 3-5'!$G$92&gt;='Att A pg 3-5'!A37,(1/((1+'Att A pg 3-5'!$G$84)^'Att A pg 3-5'!B37))," ")</f>
        <v>0.15240204128610138</v>
      </c>
      <c r="J37" s="43">
        <f>+IF('Att A pg 3-5'!$G$92&gt;='Att A pg 3-5'!A37,'Att A pg 3-5'!H37*'Att A pg 3-5'!I37," ")</f>
        <v>9.4975001383369815E-3</v>
      </c>
      <c r="K37" s="43">
        <f>+IF('Att A pg 3-5'!$G$92&gt;='Att A pg 3-5'!A37,'Att A pg 3-5'!K36+'Att A pg 3-5'!J37," ")</f>
        <v>1.1616128958077057</v>
      </c>
      <c r="L37" s="43">
        <f>+IF('Att A pg 3-5'!$G$92&gt;='Att A pg 3-5'!A37,'Att A pg 3-5'!K37*'Att A pg 3-5'!$G$84*(1+'Att A pg 3-5'!$G$84)^'Att A pg 3-5'!B37/((1+'Att A pg 3-5'!$G$84)^'Att A pg 3-5'!B37-1)," ")</f>
        <v>9.8893568229766859E-2</v>
      </c>
      <c r="M37" s="43"/>
      <c r="N37" s="58">
        <f>+IF('Att A pg 3-5'!$G$92&gt;='Att A pg 3-5'!A37,'Att A wp1'!E33," ")</f>
        <v>0</v>
      </c>
      <c r="O37" s="43">
        <f>+IF('Att A pg 3-5'!$G$92&gt;='Att A pg 3-5'!A37,(('Att A pg 3-5'!N37-'Att A pg 3-5'!E37)*('Att A pg 3-5'!$G$89))," ")</f>
        <v>-5.2500000000000003E-3</v>
      </c>
      <c r="P37" s="87">
        <f>IF(+'Att A pg 3-5'!$G$92&gt;='Att A pg 3-5'!A37,+'Att A pg 3-5'!O37+P36,"")</f>
        <v>6.8249999999999922E-2</v>
      </c>
      <c r="Q37" s="43"/>
      <c r="R37" s="43"/>
      <c r="S37" s="43"/>
      <c r="T37" s="55"/>
      <c r="V37" s="43"/>
      <c r="W37" s="51"/>
      <c r="X37" s="50"/>
      <c r="Y37" s="43"/>
      <c r="AA37" s="43"/>
      <c r="AB37" s="43"/>
    </row>
    <row r="38" spans="1:28" x14ac:dyDescent="0.2">
      <c r="A38" s="5">
        <v>28</v>
      </c>
      <c r="B38" s="20">
        <f>IF('Att A pg 3-5'!$G$92&gt;=A38,A38," ")</f>
        <v>28</v>
      </c>
      <c r="C38" s="21">
        <f>+IF('Att A pg 3-5'!$G$92&gt;='Att A pg 3-5'!A38,('Att A pg 3-5'!C37-'Att A pg 3-5'!E37-'Att A pg 3-5'!O37)," ")</f>
        <v>0.25674999999999915</v>
      </c>
      <c r="D38" s="43">
        <f>+IF('Att A pg 3-5'!$G$92&gt;='Att A pg 3-5'!A38,'Att A pg 3-5'!$G$85*C38," ")</f>
        <v>2.1690239999999927E-2</v>
      </c>
      <c r="E38" s="43">
        <f>+IF('Att A pg 3-5'!$G$92&gt;='Att A pg 3-5'!A38, ((100/'Att A pg 3-5'!$G$92)/100),"")</f>
        <v>2.5000000000000001E-2</v>
      </c>
      <c r="F38" s="43">
        <v>0.01</v>
      </c>
      <c r="G38" s="43">
        <f>+IF('Att A pg 3-5'!$G$92&gt;='Att A pg 3-5'!A38,'Att A pg 3-5'!$G$94," ")</f>
        <v>3.96E-3</v>
      </c>
      <c r="H38" s="43">
        <f>+IF('Att A pg 3-5'!$G$92&gt;='Att A pg 3-5'!A38,(+D38+E38+F38+G38)," ")</f>
        <v>6.0650239999999925E-2</v>
      </c>
      <c r="I38" s="43">
        <f>+IF('Att A pg 3-5'!$G$92&gt;='Att A pg 3-5'!A38,(1/((1+'Att A pg 3-5'!$G$84)^'Att A pg 3-5'!B38))," ")</f>
        <v>0.14214486763738751</v>
      </c>
      <c r="J38" s="43">
        <f>+IF('Att A pg 3-5'!$G$92&gt;='Att A pg 3-5'!A38,'Att A pg 3-5'!H38*'Att A pg 3-5'!I38," ")</f>
        <v>8.6211203369757749E-3</v>
      </c>
      <c r="K38" s="43">
        <f>+IF('Att A pg 3-5'!$G$92&gt;='Att A pg 3-5'!A38,'Att A pg 3-5'!K37+'Att A pg 3-5'!J38," ")</f>
        <v>1.1702340161446814</v>
      </c>
      <c r="L38" s="43">
        <f>+IF('Att A pg 3-5'!$G$92&gt;='Att A pg 3-5'!A38,'Att A pg 3-5'!K38*'Att A pg 3-5'!$G$84*(1+'Att A pg 3-5'!$G$84)^'Att A pg 3-5'!B38/((1+'Att A pg 3-5'!$G$84)^'Att A pg 3-5'!B38-1)," ")</f>
        <v>9.8436301677689297E-2</v>
      </c>
      <c r="M38" s="43"/>
      <c r="N38" s="58">
        <f>+IF('Att A pg 3-5'!$G$92&gt;='Att A pg 3-5'!A38,'Att A wp1'!E34," ")</f>
        <v>0</v>
      </c>
      <c r="O38" s="43">
        <f>+IF('Att A pg 3-5'!$G$92&gt;='Att A pg 3-5'!A38,(('Att A pg 3-5'!N38-'Att A pg 3-5'!E38)*('Att A pg 3-5'!$G$89))," ")</f>
        <v>-5.2500000000000003E-3</v>
      </c>
      <c r="P38" s="87">
        <f>IF(+'Att A pg 3-5'!$G$92&gt;='Att A pg 3-5'!A38,+'Att A pg 3-5'!O38+P37,"")</f>
        <v>6.2999999999999917E-2</v>
      </c>
      <c r="Q38" s="43"/>
      <c r="R38" s="43"/>
      <c r="S38" s="43"/>
      <c r="T38" s="55"/>
      <c r="V38" s="43"/>
      <c r="W38" s="51"/>
      <c r="X38" s="50"/>
      <c r="Y38" s="43"/>
      <c r="AA38" s="43"/>
      <c r="AB38" s="43"/>
    </row>
    <row r="39" spans="1:28" x14ac:dyDescent="0.2">
      <c r="A39" s="5">
        <v>29</v>
      </c>
      <c r="B39" s="20">
        <f>IF('Att A pg 3-5'!$G$92&gt;=A39,A39," ")</f>
        <v>29</v>
      </c>
      <c r="C39" s="21">
        <f>+IF('Att A pg 3-5'!$G$92&gt;='Att A pg 3-5'!A39,('Att A pg 3-5'!C38-'Att A pg 3-5'!E38-'Att A pg 3-5'!O38)," ")</f>
        <v>0.23699999999999916</v>
      </c>
      <c r="D39" s="43">
        <f>+IF('Att A pg 3-5'!$G$92&gt;='Att A pg 3-5'!A39,'Att A pg 3-5'!$G$85*C39," ")</f>
        <v>2.002175999999993E-2</v>
      </c>
      <c r="E39" s="43">
        <f>+IF('Att A pg 3-5'!$G$92&gt;='Att A pg 3-5'!A39, ((100/'Att A pg 3-5'!$G$92)/100),"")</f>
        <v>2.5000000000000001E-2</v>
      </c>
      <c r="F39" s="43">
        <v>0.01</v>
      </c>
      <c r="G39" s="43">
        <f>+IF('Att A pg 3-5'!$G$92&gt;='Att A pg 3-5'!A39,'Att A pg 3-5'!$G$94," ")</f>
        <v>3.96E-3</v>
      </c>
      <c r="H39" s="43">
        <f>+IF('Att A pg 3-5'!$G$92&gt;='Att A pg 3-5'!A39,(+D39+E39+F39+G39)," ")</f>
        <v>5.8981759999999932E-2</v>
      </c>
      <c r="I39" s="43">
        <f>+IF('Att A pg 3-5'!$G$92&gt;='Att A pg 3-5'!A39,(1/((1+'Att A pg 3-5'!$G$84)^'Att A pg 3-5'!B39))," ")</f>
        <v>0.13257803652196265</v>
      </c>
      <c r="J39" s="43">
        <f>+IF('Att A pg 3-5'!$G$92&gt;='Att A pg 3-5'!A39,'Att A pg 3-5'!H39*'Att A pg 3-5'!I39," ")</f>
        <v>7.8196859314096263E-3</v>
      </c>
      <c r="K39" s="43">
        <f>+IF('Att A pg 3-5'!$G$92&gt;='Att A pg 3-5'!A39,'Att A pg 3-5'!K38+'Att A pg 3-5'!J39," ")</f>
        <v>1.1780537020760911</v>
      </c>
      <c r="L39" s="43">
        <f>+IF('Att A pg 3-5'!$G$92&gt;='Att A pg 3-5'!A39,'Att A pg 3-5'!K39*'Att A pg 3-5'!$G$84*(1+'Att A pg 3-5'!$G$84)^'Att A pg 3-5'!B39/((1+'Att A pg 3-5'!$G$84)^'Att A pg 3-5'!B39-1)," ")</f>
        <v>9.8001155978295812E-2</v>
      </c>
      <c r="M39" s="43"/>
      <c r="N39" s="58">
        <f>+IF('Att A pg 3-5'!$G$92&gt;='Att A pg 3-5'!A39,'Att A wp1'!E35," ")</f>
        <v>0</v>
      </c>
      <c r="O39" s="43">
        <f>+IF('Att A pg 3-5'!$G$92&gt;='Att A pg 3-5'!A39,(('Att A pg 3-5'!N39-'Att A pg 3-5'!E39)*('Att A pg 3-5'!$G$89))," ")</f>
        <v>-5.2500000000000003E-3</v>
      </c>
      <c r="P39" s="87">
        <f>IF(+'Att A pg 3-5'!$G$92&gt;='Att A pg 3-5'!A39,+'Att A pg 3-5'!O39+P38,"")</f>
        <v>5.7749999999999919E-2</v>
      </c>
      <c r="Q39" s="43"/>
      <c r="R39" s="43"/>
      <c r="S39" s="43"/>
      <c r="T39" s="55"/>
      <c r="V39" s="43"/>
      <c r="W39" s="51"/>
      <c r="X39" s="50"/>
      <c r="Y39" s="43"/>
      <c r="AA39" s="43"/>
      <c r="AB39" s="43"/>
    </row>
    <row r="40" spans="1:28" x14ac:dyDescent="0.2">
      <c r="A40" s="5">
        <v>30</v>
      </c>
      <c r="B40" s="20">
        <f>IF('Att A pg 3-5'!$G$92&gt;=A40,A40," ")</f>
        <v>30</v>
      </c>
      <c r="C40" s="21">
        <f>+IF('Att A pg 3-5'!$G$92&gt;='Att A pg 3-5'!A40,('Att A pg 3-5'!C39-'Att A pg 3-5'!E39-'Att A pg 3-5'!O39)," ")</f>
        <v>0.21724999999999917</v>
      </c>
      <c r="D40" s="43">
        <f>+IF('Att A pg 3-5'!$G$92&gt;='Att A pg 3-5'!A40,'Att A pg 3-5'!$G$85*C40," ")</f>
        <v>1.835327999999993E-2</v>
      </c>
      <c r="E40" s="43">
        <f>+IF('Att A pg 3-5'!$G$92&gt;='Att A pg 3-5'!A40, ((100/'Att A pg 3-5'!$G$92)/100),"")</f>
        <v>2.5000000000000001E-2</v>
      </c>
      <c r="F40" s="43">
        <v>0.01</v>
      </c>
      <c r="G40" s="43">
        <f>+IF('Att A pg 3-5'!$G$92&gt;='Att A pg 3-5'!A40,'Att A pg 3-5'!$G$94," ")</f>
        <v>3.96E-3</v>
      </c>
      <c r="H40" s="43">
        <f>+IF('Att A pg 3-5'!$G$92&gt;='Att A pg 3-5'!A40,(+D40+E40+F40+G40)," ")</f>
        <v>5.7313279999999932E-2</v>
      </c>
      <c r="I40" s="43">
        <f>+IF('Att A pg 3-5'!$G$92&gt;='Att A pg 3-5'!A40,(1/((1+'Att A pg 3-5'!$G$84)^'Att A pg 3-5'!B40))," ")</f>
        <v>0.12365508554876387</v>
      </c>
      <c r="J40" s="43">
        <f>+IF('Att A pg 3-5'!$G$92&gt;='Att A pg 3-5'!A40,'Att A pg 3-5'!H40*'Att A pg 3-5'!I40," ")</f>
        <v>7.0870785414802488E-3</v>
      </c>
      <c r="K40" s="43">
        <f>+IF('Att A pg 3-5'!$G$92&gt;='Att A pg 3-5'!A40,'Att A pg 3-5'!K39+'Att A pg 3-5'!J40," ")</f>
        <v>1.1851407806175713</v>
      </c>
      <c r="L40" s="43">
        <f>+IF('Att A pg 3-5'!$G$92&gt;='Att A pg 3-5'!A40,'Att A pg 3-5'!K40*'Att A pg 3-5'!$G$84*(1+'Att A pg 3-5'!$G$84)^'Att A pg 3-5'!B40/((1+'Att A pg 3-5'!$G$84)^'Att A pg 3-5'!B40-1)," ")</f>
        <v>9.758687169756225E-2</v>
      </c>
      <c r="M40" s="43"/>
      <c r="N40" s="58">
        <f>+IF('Att A pg 3-5'!$G$92&gt;='Att A pg 3-5'!A40,'Att A wp1'!E36," ")</f>
        <v>0</v>
      </c>
      <c r="O40" s="43">
        <f>+IF('Att A pg 3-5'!$G$92&gt;='Att A pg 3-5'!A40,(('Att A pg 3-5'!N40-'Att A pg 3-5'!E40)*('Att A pg 3-5'!$G$89))," ")</f>
        <v>-5.2500000000000003E-3</v>
      </c>
      <c r="P40" s="87">
        <f>IF(+'Att A pg 3-5'!$G$92&gt;='Att A pg 3-5'!A40,+'Att A pg 3-5'!O40+P39,"")</f>
        <v>5.2499999999999922E-2</v>
      </c>
      <c r="Q40" s="43"/>
      <c r="R40" s="43"/>
      <c r="S40" s="43"/>
      <c r="T40" s="55"/>
      <c r="V40" s="43"/>
      <c r="W40" s="51"/>
      <c r="X40" s="50"/>
      <c r="Y40" s="43"/>
      <c r="AA40" s="43"/>
      <c r="AB40" s="43"/>
    </row>
    <row r="41" spans="1:28" ht="11.25" customHeight="1" x14ac:dyDescent="0.2">
      <c r="A41" s="5">
        <v>31</v>
      </c>
      <c r="B41" s="20">
        <f>IF('Att A pg 3-5'!$G$92&gt;=A41,A41," ")</f>
        <v>31</v>
      </c>
      <c r="C41" s="21">
        <f>+IF('Att A pg 3-5'!$G$92&gt;='Att A pg 3-5'!A41,('Att A pg 3-5'!C40-'Att A pg 3-5'!E40-'Att A pg 3-5'!O40)," ")</f>
        <v>0.19749999999999918</v>
      </c>
      <c r="D41" s="43">
        <f>+IF('Att A pg 3-5'!$G$92&gt;='Att A pg 3-5'!A41,'Att A pg 3-5'!$G$85*C41," ")</f>
        <v>1.668479999999993E-2</v>
      </c>
      <c r="E41" s="43">
        <f>+IF('Att A pg 3-5'!$G$92&gt;='Att A pg 3-5'!A41, ((100/'Att A pg 3-5'!$G$92)/100),"")</f>
        <v>2.5000000000000001E-2</v>
      </c>
      <c r="F41" s="43">
        <v>0.01</v>
      </c>
      <c r="G41" s="43">
        <f>+IF('Att A pg 3-5'!$G$92&gt;='Att A pg 3-5'!A41,'Att A pg 3-5'!$G$94," ")</f>
        <v>3.96E-3</v>
      </c>
      <c r="H41" s="43">
        <f>+IF('Att A pg 3-5'!$G$92&gt;='Att A pg 3-5'!A41,(+D41+E41+F41+G41)," ")</f>
        <v>5.5644799999999932E-2</v>
      </c>
      <c r="I41" s="43">
        <f>+IF('Att A pg 3-5'!$G$92&gt;='Att A pg 3-5'!A41,(1/((1+'Att A pg 3-5'!$G$84)^'Att A pg 3-5'!B41))," ")</f>
        <v>0.11533267940304046</v>
      </c>
      <c r="J41" s="43">
        <f>+IF('Att A pg 3-5'!$G$92&gt;='Att A pg 3-5'!A41,'Att A pg 3-5'!H41*'Att A pg 3-5'!I41," ")</f>
        <v>6.4176638788462975E-3</v>
      </c>
      <c r="K41" s="43">
        <f>+IF('Att A pg 3-5'!$G$92&gt;='Att A pg 3-5'!A41,'Att A pg 3-5'!K40+'Att A pg 3-5'!J41," ")</f>
        <v>1.1915584444964176</v>
      </c>
      <c r="L41" s="43">
        <f>+IF('Att A pg 3-5'!$G$92&gt;='Att A pg 3-5'!A41,'Att A pg 3-5'!K41*'Att A pg 3-5'!$G$84*(1+'Att A pg 3-5'!$G$84)^'Att A pg 3-5'!B41/((1+'Att A pg 3-5'!$G$84)^'Att A pg 3-5'!B41-1)," ")</f>
        <v>9.7192306478373847E-2</v>
      </c>
      <c r="M41" s="43"/>
      <c r="N41" s="58">
        <f>+IF('Att A pg 3-5'!$G$92&gt;='Att A pg 3-5'!A41,'Att A wp1'!E37," ")</f>
        <v>0</v>
      </c>
      <c r="O41" s="43">
        <f>+IF('Att A pg 3-5'!$G$92&gt;='Att A pg 3-5'!A41,(('Att A pg 3-5'!N41-'Att A pg 3-5'!E41)*('Att A pg 3-5'!$G$89))," ")</f>
        <v>-5.2500000000000003E-3</v>
      </c>
      <c r="P41" s="87">
        <f>IF(+'Att A pg 3-5'!$G$92&gt;='Att A pg 3-5'!A41,+'Att A pg 3-5'!O41+P40,"")</f>
        <v>4.7249999999999924E-2</v>
      </c>
      <c r="Q41" s="43"/>
      <c r="R41" s="43"/>
      <c r="S41" s="43"/>
      <c r="T41" s="55"/>
      <c r="V41" s="43"/>
      <c r="W41" s="51"/>
      <c r="X41" s="50"/>
      <c r="Y41" s="43"/>
      <c r="AA41" s="43"/>
      <c r="AB41" s="43"/>
    </row>
    <row r="42" spans="1:28" x14ac:dyDescent="0.2">
      <c r="A42" s="5">
        <v>32</v>
      </c>
      <c r="B42" s="20">
        <f>IF('Att A pg 3-5'!$G$92&gt;=A42,A42," ")</f>
        <v>32</v>
      </c>
      <c r="C42" s="21">
        <f>+IF('Att A pg 3-5'!$G$92&gt;='Att A pg 3-5'!A42,('Att A pg 3-5'!C41-'Att A pg 3-5'!E41-'Att A pg 3-5'!O41)," ")</f>
        <v>0.17774999999999919</v>
      </c>
      <c r="D42" s="43">
        <f>+IF('Att A pg 3-5'!$G$92&gt;='Att A pg 3-5'!A42,'Att A pg 3-5'!$G$85*C42," ")</f>
        <v>1.5016319999999932E-2</v>
      </c>
      <c r="E42" s="43">
        <f>+IF('Att A pg 3-5'!$G$92&gt;='Att A pg 3-5'!A42, ((100/'Att A pg 3-5'!$G$92)/100),"")</f>
        <v>2.5000000000000001E-2</v>
      </c>
      <c r="F42" s="43">
        <v>0.01</v>
      </c>
      <c r="G42" s="43">
        <f>+IF('Att A pg 3-5'!$G$92&gt;='Att A pg 3-5'!A42,'Att A pg 3-5'!$G$94," ")</f>
        <v>3.96E-3</v>
      </c>
      <c r="H42" s="43">
        <f>+IF('Att A pg 3-5'!$G$92&gt;='Att A pg 3-5'!A42,(+D42+E42+F42+G42)," ")</f>
        <v>5.3976319999999932E-2</v>
      </c>
      <c r="I42" s="43">
        <f>+IF('Att A pg 3-5'!$G$92&gt;='Att A pg 3-5'!A42,(1/((1+'Att A pg 3-5'!$G$84)^'Att A pg 3-5'!B42))," ")</f>
        <v>0.10757039938352528</v>
      </c>
      <c r="J42" s="43">
        <f>+IF('Att A pg 3-5'!$G$92&gt;='Att A pg 3-5'!A42,'Att A pg 3-5'!H42*'Att A pg 3-5'!I42," ")</f>
        <v>5.8062542996529555E-3</v>
      </c>
      <c r="K42" s="43">
        <f>+IF('Att A pg 3-5'!$G$92&gt;='Att A pg 3-5'!A42,'Att A pg 3-5'!K41+'Att A pg 3-5'!J42," ")</f>
        <v>1.1973646987960704</v>
      </c>
      <c r="L42" s="43">
        <f>+IF('Att A pg 3-5'!$G$92&gt;='Att A pg 3-5'!A42,'Att A pg 3-5'!K42*'Att A pg 3-5'!$G$84*(1+'Att A pg 3-5'!$G$84)^'Att A pg 3-5'!B42/((1+'Att A pg 3-5'!$G$84)^'Att A pg 3-5'!B42-1)," ")</f>
        <v>9.681641734590557E-2</v>
      </c>
      <c r="M42" s="43"/>
      <c r="N42" s="58">
        <f>+IF('Att A pg 3-5'!$G$92&gt;='Att A pg 3-5'!A42,'Att A wp1'!E38," ")</f>
        <v>0</v>
      </c>
      <c r="O42" s="43">
        <f>+IF('Att A pg 3-5'!$G$92&gt;='Att A pg 3-5'!A42,(('Att A pg 3-5'!N42-'Att A pg 3-5'!E42)*('Att A pg 3-5'!$G$89))," ")</f>
        <v>-5.2500000000000003E-3</v>
      </c>
      <c r="P42" s="87">
        <f>IF(+'Att A pg 3-5'!$G$92&gt;='Att A pg 3-5'!A42,+'Att A pg 3-5'!O42+P41,"")</f>
        <v>4.1999999999999926E-2</v>
      </c>
      <c r="Q42" s="43"/>
      <c r="R42" s="43"/>
      <c r="S42" s="43"/>
      <c r="T42" s="55"/>
      <c r="V42" s="43"/>
      <c r="W42" s="51"/>
      <c r="X42" s="50"/>
      <c r="Y42" s="43"/>
      <c r="AA42" s="43"/>
      <c r="AB42" s="43"/>
    </row>
    <row r="43" spans="1:28" x14ac:dyDescent="0.2">
      <c r="A43" s="5">
        <v>33</v>
      </c>
      <c r="B43" s="20">
        <f>IF('Att A pg 3-5'!$G$92&gt;=A43,A43," ")</f>
        <v>33</v>
      </c>
      <c r="C43" s="21">
        <f>+IF('Att A pg 3-5'!$G$92&gt;='Att A pg 3-5'!A43,('Att A pg 3-5'!C42-'Att A pg 3-5'!E42-'Att A pg 3-5'!O42)," ")</f>
        <v>0.1579999999999992</v>
      </c>
      <c r="D43" s="43">
        <f>+IF('Att A pg 3-5'!$G$92&gt;='Att A pg 3-5'!A43,'Att A pg 3-5'!$G$85*C43," ")</f>
        <v>1.3347839999999932E-2</v>
      </c>
      <c r="E43" s="43">
        <f>+IF('Att A pg 3-5'!$G$92&gt;='Att A pg 3-5'!A43, ((100/'Att A pg 3-5'!$G$92)/100),"")</f>
        <v>2.5000000000000001E-2</v>
      </c>
      <c r="F43" s="43">
        <v>0.01</v>
      </c>
      <c r="G43" s="43">
        <f>+IF('Att A pg 3-5'!$G$92&gt;='Att A pg 3-5'!A43,'Att A pg 3-5'!$G$94," ")</f>
        <v>3.96E-3</v>
      </c>
      <c r="H43" s="43">
        <f>+IF('Att A pg 3-5'!$G$92&gt;='Att A pg 3-5'!A43,(+D43+E43+F43+G43)," ")</f>
        <v>5.2307839999999932E-2</v>
      </c>
      <c r="I43" s="43">
        <f>+IF('Att A pg 3-5'!$G$92&gt;='Att A pg 3-5'!A43,(1/((1+'Att A pg 3-5'!$G$84)^'Att A pg 3-5'!B43))," ")</f>
        <v>0.10033054710446694</v>
      </c>
      <c r="J43" s="43">
        <f>+IF('Att A pg 3-5'!$G$92&gt;='Att A pg 3-5'!A43,'Att A pg 3-5'!H43*'Att A pg 3-5'!I43," ")</f>
        <v>5.2480742050529132E-3</v>
      </c>
      <c r="K43" s="43">
        <f>+IF('Att A pg 3-5'!$G$92&gt;='Att A pg 3-5'!A43,'Att A pg 3-5'!K42+'Att A pg 3-5'!J43," ")</f>
        <v>1.2026127730011233</v>
      </c>
      <c r="L43" s="43">
        <f>+IF('Att A pg 3-5'!$G$92&gt;='Att A pg 3-5'!A43,'Att A pg 3-5'!K43*'Att A pg 3-5'!$G$84*(1+'Att A pg 3-5'!$G$84)^'Att A pg 3-5'!B43/((1+'Att A pg 3-5'!$G$84)^'Att A pg 3-5'!B43-1)," ")</f>
        <v>9.6458246326429145E-2</v>
      </c>
      <c r="M43" s="43"/>
      <c r="N43" s="58">
        <f>+IF('Att A pg 3-5'!$G$92&gt;='Att A pg 3-5'!A43,'Att A wp1'!E39," ")</f>
        <v>0</v>
      </c>
      <c r="O43" s="43">
        <f>+IF('Att A pg 3-5'!$G$92&gt;='Att A pg 3-5'!A43,(('Att A pg 3-5'!N43-'Att A pg 3-5'!E43)*('Att A pg 3-5'!$G$89))," ")</f>
        <v>-5.2500000000000003E-3</v>
      </c>
      <c r="P43" s="87">
        <f>IF(+'Att A pg 3-5'!$G$92&gt;='Att A pg 3-5'!A43,+'Att A pg 3-5'!O43+P42,"")</f>
        <v>3.6749999999999929E-2</v>
      </c>
      <c r="Q43" s="43"/>
      <c r="R43" s="43"/>
      <c r="S43" s="43"/>
      <c r="T43" s="55"/>
      <c r="V43" s="43"/>
      <c r="W43" s="51"/>
      <c r="X43" s="50"/>
      <c r="Y43" s="43"/>
      <c r="AA43" s="43"/>
      <c r="AB43" s="43"/>
    </row>
    <row r="44" spans="1:28" x14ac:dyDescent="0.2">
      <c r="A44" s="5">
        <v>34</v>
      </c>
      <c r="B44" s="20">
        <f>IF('Att A pg 3-5'!$G$92&gt;=A44,A44," ")</f>
        <v>34</v>
      </c>
      <c r="C44" s="21">
        <f>+IF('Att A pg 3-5'!$G$92&gt;='Att A pg 3-5'!A44,('Att A pg 3-5'!C43-'Att A pg 3-5'!E43-'Att A pg 3-5'!O43)," ")</f>
        <v>0.13824999999999921</v>
      </c>
      <c r="D44" s="43">
        <f>+IF('Att A pg 3-5'!$G$92&gt;='Att A pg 3-5'!A44,'Att A pg 3-5'!$G$85*C44," ")</f>
        <v>1.1679359999999932E-2</v>
      </c>
      <c r="E44" s="43">
        <f>+IF('Att A pg 3-5'!$G$92&gt;='Att A pg 3-5'!A44, ((100/'Att A pg 3-5'!$G$92)/100),"")</f>
        <v>2.5000000000000001E-2</v>
      </c>
      <c r="F44" s="43">
        <v>0.01</v>
      </c>
      <c r="G44" s="43">
        <f>+IF('Att A pg 3-5'!$G$92&gt;='Att A pg 3-5'!A44,'Att A pg 3-5'!$G$94," ")</f>
        <v>3.96E-3</v>
      </c>
      <c r="H44" s="43">
        <f>+IF('Att A pg 3-5'!$G$92&gt;='Att A pg 3-5'!A44,(+D44+E44+F44+G44)," ")</f>
        <v>5.0639359999999932E-2</v>
      </c>
      <c r="I44" s="43">
        <f>+IF('Att A pg 3-5'!$G$92&gt;='Att A pg 3-5'!A44,(1/((1+'Att A pg 3-5'!$G$84)^'Att A pg 3-5'!B44))," ")</f>
        <v>9.3577961409180468E-2</v>
      </c>
      <c r="J44" s="43">
        <f>+IF('Att A pg 3-5'!$G$92&gt;='Att A pg 3-5'!A44,'Att A pg 3-5'!H44*'Att A pg 3-5'!I44," ")</f>
        <v>4.7387280758655909E-3</v>
      </c>
      <c r="K44" s="43">
        <f>+IF('Att A pg 3-5'!$G$92&gt;='Att A pg 3-5'!A44,'Att A pg 3-5'!K43+'Att A pg 3-5'!J44," ")</f>
        <v>1.2073515010769889</v>
      </c>
      <c r="L44" s="43">
        <f>+IF('Att A pg 3-5'!$G$92&gt;='Att A pg 3-5'!A44,'Att A pg 3-5'!K44*'Att A pg 3-5'!$G$84*(1+'Att A pg 3-5'!$G$84)^'Att A pg 3-5'!B44/((1+'Att A pg 3-5'!$G$84)^'Att A pg 3-5'!B44-1)," ")</f>
        <v>9.6116908689865471E-2</v>
      </c>
      <c r="M44" s="43"/>
      <c r="N44" s="58">
        <f>+IF('Att A pg 3-5'!$G$92&gt;='Att A pg 3-5'!A44,'Att A wp1'!E40," ")</f>
        <v>0</v>
      </c>
      <c r="O44" s="43">
        <f>+IF('Att A pg 3-5'!$G$92&gt;='Att A pg 3-5'!A44,(('Att A pg 3-5'!N44-'Att A pg 3-5'!E44)*('Att A pg 3-5'!$G$89))," ")</f>
        <v>-5.2500000000000003E-3</v>
      </c>
      <c r="P44" s="87">
        <f>IF(+'Att A pg 3-5'!$G$92&gt;='Att A pg 3-5'!A44,+'Att A pg 3-5'!O44+P43,"")</f>
        <v>3.1499999999999931E-2</v>
      </c>
      <c r="Q44" s="43"/>
      <c r="R44" s="43"/>
      <c r="S44" s="43"/>
      <c r="T44" s="55"/>
      <c r="V44" s="43"/>
      <c r="W44" s="51"/>
      <c r="X44" s="50"/>
      <c r="Y44" s="43"/>
      <c r="AA44" s="43"/>
      <c r="AB44" s="43"/>
    </row>
    <row r="45" spans="1:28" x14ac:dyDescent="0.2">
      <c r="A45" s="5">
        <v>35</v>
      </c>
      <c r="B45" s="20">
        <f>IF('Att A pg 3-5'!$G$92&gt;=A45,A45," ")</f>
        <v>35</v>
      </c>
      <c r="C45" s="21">
        <f>+IF('Att A pg 3-5'!$G$92&gt;='Att A pg 3-5'!A45,('Att A pg 3-5'!C44-'Att A pg 3-5'!E44-'Att A pg 3-5'!O44)," ")</f>
        <v>0.11849999999999922</v>
      </c>
      <c r="D45" s="43">
        <f>+IF('Att A pg 3-5'!$G$92&gt;='Att A pg 3-5'!A45,'Att A pg 3-5'!$G$85*C45," ")</f>
        <v>1.0010879999999934E-2</v>
      </c>
      <c r="E45" s="43">
        <f>+IF('Att A pg 3-5'!$G$92&gt;='Att A pg 3-5'!A45, ((100/'Att A pg 3-5'!$G$92)/100),"")</f>
        <v>2.5000000000000001E-2</v>
      </c>
      <c r="F45" s="43">
        <v>0.01</v>
      </c>
      <c r="G45" s="43">
        <f>+IF('Att A pg 3-5'!$G$92&gt;='Att A pg 3-5'!A45,'Att A pg 3-5'!$G$94," ")</f>
        <v>3.96E-3</v>
      </c>
      <c r="H45" s="43">
        <f>+IF('Att A pg 3-5'!$G$92&gt;='Att A pg 3-5'!A45,(+D45+E45+F45+G45)," ")</f>
        <v>4.8970879999999939E-2</v>
      </c>
      <c r="I45" s="43">
        <f>+IF('Att A pg 3-5'!$G$92&gt;='Att A pg 3-5'!A45,(1/((1+'Att A pg 3-5'!$G$84)^'Att A pg 3-5'!B45))," ")</f>
        <v>8.7279847605936128E-2</v>
      </c>
      <c r="J45" s="43">
        <f>+IF('Att A pg 3-5'!$G$92&gt;='Att A pg 3-5'!A45,'Att A pg 3-5'!H45*'Att A pg 3-5'!I45," ")</f>
        <v>4.2741709435285798E-3</v>
      </c>
      <c r="K45" s="43">
        <f>+IF('Att A pg 3-5'!$G$92&gt;='Att A pg 3-5'!A45,'Att A pg 3-5'!K44+'Att A pg 3-5'!J45," ")</f>
        <v>1.2116256720205174</v>
      </c>
      <c r="L45" s="43">
        <f>+IF('Att A pg 3-5'!$G$92&gt;='Att A pg 3-5'!A45,'Att A pg 3-5'!K45*'Att A pg 3-5'!$G$84*(1+'Att A pg 3-5'!$G$84)^'Att A pg 3-5'!B45/((1+'Att A pg 3-5'!$G$84)^'Att A pg 3-5'!B45-1)," ")</f>
        <v>9.5791583283955525E-2</v>
      </c>
      <c r="M45" s="43"/>
      <c r="N45" s="58">
        <f>+IF('Att A pg 3-5'!$G$92&gt;='Att A pg 3-5'!A45,'Att A wp1'!E41," ")</f>
        <v>0</v>
      </c>
      <c r="O45" s="43">
        <f>+IF('Att A pg 3-5'!$G$92&gt;='Att A pg 3-5'!A45,(('Att A pg 3-5'!N45-'Att A pg 3-5'!E45)*('Att A pg 3-5'!$G$89))," ")</f>
        <v>-5.2500000000000003E-3</v>
      </c>
      <c r="P45" s="87">
        <f>IF(+'Att A pg 3-5'!$G$92&gt;='Att A pg 3-5'!A45,+'Att A pg 3-5'!O45+P44,"")</f>
        <v>2.624999999999993E-2</v>
      </c>
      <c r="Q45" s="43"/>
      <c r="R45" s="43"/>
      <c r="S45" s="43"/>
      <c r="T45" s="55"/>
      <c r="V45" s="43"/>
      <c r="W45" s="51"/>
      <c r="X45" s="50"/>
      <c r="Y45" s="43"/>
      <c r="AA45" s="43"/>
      <c r="AB45" s="43"/>
    </row>
    <row r="46" spans="1:28" x14ac:dyDescent="0.2">
      <c r="A46" s="5">
        <v>36</v>
      </c>
      <c r="B46" s="16">
        <f>IF('Att A pg 3-5'!$G$92&gt;=A46,A46," ")</f>
        <v>36</v>
      </c>
      <c r="C46" s="97">
        <f>+IF('Att A pg 3-5'!$G$92&gt;='Att A pg 3-5'!A46,('Att A pg 3-5'!C45-'Att A pg 3-5'!E45-'Att A pg 3-5'!O45)," ")</f>
        <v>9.8749999999999227E-2</v>
      </c>
      <c r="D46" s="58">
        <f>+IF('Att A pg 3-5'!$G$92&gt;='Att A pg 3-5'!A46,'Att A pg 3-5'!$G$85*C46," ")</f>
        <v>8.3423999999999339E-3</v>
      </c>
      <c r="E46" s="58">
        <f>+IF('Att A pg 3-5'!$G$92&gt;='Att A pg 3-5'!A46, ((100/'Att A pg 3-5'!$G$92)/100),"")</f>
        <v>2.5000000000000001E-2</v>
      </c>
      <c r="F46" s="43">
        <v>0.01</v>
      </c>
      <c r="G46" s="58">
        <f>+IF('Att A pg 3-5'!$G$92&gt;='Att A pg 3-5'!A46,'Att A pg 3-5'!$G$94," ")</f>
        <v>3.96E-3</v>
      </c>
      <c r="H46" s="58">
        <f>+IF('Att A pg 3-5'!$G$92&gt;='Att A pg 3-5'!A46,(+D46+E46+F46+G46)," ")</f>
        <v>4.7302399999999939E-2</v>
      </c>
      <c r="I46" s="58">
        <f>+IF('Att A pg 3-5'!$G$92&gt;='Att A pg 3-5'!A46,(1/((1+'Att A pg 3-5'!$G$84)^'Att A pg 3-5'!B46))," ")</f>
        <v>8.1405618196851326E-2</v>
      </c>
      <c r="J46" s="58">
        <f>+IF('Att A pg 3-5'!$G$92&gt;='Att A pg 3-5'!A46,'Att A pg 3-5'!H46*'Att A pg 3-5'!I46," ")</f>
        <v>3.8506811141947352E-3</v>
      </c>
      <c r="K46" s="58">
        <f>+IF('Att A pg 3-5'!$G$92&gt;='Att A pg 3-5'!A46,'Att A pg 3-5'!K45+'Att A pg 3-5'!J46," ")</f>
        <v>1.2154763531347121</v>
      </c>
      <c r="L46" s="58">
        <f>+IF('Att A pg 3-5'!$G$92&gt;='Att A pg 3-5'!A46,'Att A pg 3-5'!K46*'Att A pg 3-5'!$G$84*(1+'Att A pg 3-5'!$G$84)^'Att A pg 3-5'!B46/((1+'Att A pg 3-5'!$G$84)^'Att A pg 3-5'!B46-1)," ")</f>
        <v>9.5481504546145249E-2</v>
      </c>
      <c r="M46" s="58"/>
      <c r="N46" s="58">
        <f>+IF('Att A pg 3-5'!$G$92&gt;='Att A pg 3-5'!A46,'Att A wp1'!E42," ")</f>
        <v>0</v>
      </c>
      <c r="O46" s="58">
        <f>+IF('Att A pg 3-5'!$G$92&gt;='Att A pg 3-5'!A46,(('Att A pg 3-5'!N46-'Att A pg 3-5'!E46)*('Att A pg 3-5'!$G$89))," ")</f>
        <v>-5.2500000000000003E-3</v>
      </c>
      <c r="P46" s="98">
        <f>IF(+'Att A pg 3-5'!$G$92&gt;='Att A pg 3-5'!A46,+'Att A pg 3-5'!O46+P45,"")</f>
        <v>2.0999999999999928E-2</v>
      </c>
      <c r="Q46" s="58"/>
      <c r="R46" s="58"/>
      <c r="S46" s="43"/>
      <c r="T46" s="55"/>
      <c r="V46" s="43"/>
      <c r="W46" s="51"/>
      <c r="X46" s="50"/>
      <c r="Y46" s="43"/>
      <c r="AA46" s="43"/>
      <c r="AB46" s="43"/>
    </row>
    <row r="47" spans="1:28" x14ac:dyDescent="0.2">
      <c r="A47" s="5">
        <v>37</v>
      </c>
      <c r="B47" s="16">
        <f>IF('Att A pg 3-5'!$G$92&gt;=A47,A47," ")</f>
        <v>37</v>
      </c>
      <c r="C47" s="97">
        <f>+IF('Att A pg 3-5'!$G$92&gt;='Att A pg 3-5'!A47,('Att A pg 3-5'!C46-'Att A pg 3-5'!E46-'Att A pg 3-5'!O46)," ")</f>
        <v>7.8999999999999237E-2</v>
      </c>
      <c r="D47" s="58">
        <f>+IF('Att A pg 3-5'!$G$92&gt;='Att A pg 3-5'!A47,'Att A pg 3-5'!$G$85*C47," ")</f>
        <v>6.6739199999999357E-3</v>
      </c>
      <c r="E47" s="58">
        <f>+IF('Att A pg 3-5'!$G$92&gt;='Att A pg 3-5'!A47, ((100/'Att A pg 3-5'!$G$92)/100),"")</f>
        <v>2.5000000000000001E-2</v>
      </c>
      <c r="F47" s="43">
        <v>0.01</v>
      </c>
      <c r="G47" s="58">
        <f>+IF('Att A pg 3-5'!$G$92&gt;='Att A pg 3-5'!A47,'Att A pg 3-5'!$G$94," ")</f>
        <v>3.96E-3</v>
      </c>
      <c r="H47" s="58">
        <f>+IF('Att A pg 3-5'!$G$92&gt;='Att A pg 3-5'!A47,(+D47+E47+F47+G47)," ")</f>
        <v>4.5633919999999939E-2</v>
      </c>
      <c r="I47" s="58">
        <f>+IF('Att A pg 3-5'!$G$92&gt;='Att A pg 3-5'!A47,(1/((1+'Att A pg 3-5'!$G$84)^'Att A pg 3-5'!B47))," ")</f>
        <v>7.5926744326267837E-2</v>
      </c>
      <c r="J47" s="58">
        <f>+IF('Att A pg 3-5'!$G$92&gt;='Att A pg 3-5'!A47,'Att A pg 3-5'!H47*'Att A pg 3-5'!I47," ")</f>
        <v>3.4648349764453555E-3</v>
      </c>
      <c r="K47" s="58">
        <f>+IF('Att A pg 3-5'!$G$92&gt;='Att A pg 3-5'!A47,'Att A pg 3-5'!K46+'Att A pg 3-5'!J47," ")</f>
        <v>1.2189411881111576</v>
      </c>
      <c r="L47" s="58">
        <f>+IF('Att A pg 3-5'!$G$92&gt;='Att A pg 3-5'!A47,'Att A pg 3-5'!K47*'Att A pg 3-5'!$G$84*(1+'Att A pg 3-5'!$G$84)^'Att A pg 3-5'!B47/((1+'Att A pg 3-5'!$G$84)^'Att A pg 3-5'!B47-1)," ")</f>
        <v>9.5185955868803171E-2</v>
      </c>
      <c r="M47" s="58"/>
      <c r="N47" s="58">
        <f>+IF('Att A pg 3-5'!$G$92&gt;='Att A pg 3-5'!A47,'Att A wp1'!E43," ")</f>
        <v>0</v>
      </c>
      <c r="O47" s="58">
        <f>+IF('Att A pg 3-5'!$G$92&gt;='Att A pg 3-5'!A47,(('Att A pg 3-5'!N47-'Att A pg 3-5'!E47)*('Att A pg 3-5'!$G$89))," ")</f>
        <v>-5.2500000000000003E-3</v>
      </c>
      <c r="P47" s="98">
        <f>IF(+'Att A pg 3-5'!$G$92&gt;='Att A pg 3-5'!A47,+'Att A pg 3-5'!O47+P46,"")</f>
        <v>1.5749999999999927E-2</v>
      </c>
      <c r="Q47" s="58"/>
      <c r="R47" s="58"/>
      <c r="S47" s="43"/>
      <c r="T47" s="55"/>
      <c r="V47" s="43"/>
      <c r="W47" s="51"/>
      <c r="X47" s="50"/>
      <c r="Y47" s="43"/>
      <c r="AA47" s="43"/>
      <c r="AB47" s="43"/>
    </row>
    <row r="48" spans="1:28" x14ac:dyDescent="0.2">
      <c r="A48" s="5">
        <v>38</v>
      </c>
      <c r="B48" s="16">
        <f>IF('Att A pg 3-5'!$G$92&gt;=A48,A48," ")</f>
        <v>38</v>
      </c>
      <c r="C48" s="97">
        <f>+IF('Att A pg 3-5'!$G$92&gt;='Att A pg 3-5'!A48,('Att A pg 3-5'!C47-'Att A pg 3-5'!E47-'Att A pg 3-5'!O47)," ")</f>
        <v>5.9249999999999234E-2</v>
      </c>
      <c r="D48" s="58">
        <f>+IF('Att A pg 3-5'!$G$92&gt;='Att A pg 3-5'!A48,'Att A pg 3-5'!$G$85*C48," ")</f>
        <v>5.0054399999999348E-3</v>
      </c>
      <c r="E48" s="58">
        <f>+IF('Att A pg 3-5'!$G$92&gt;='Att A pg 3-5'!A48, ((100/'Att A pg 3-5'!$G$92)/100),"")</f>
        <v>2.5000000000000001E-2</v>
      </c>
      <c r="F48" s="43">
        <v>0.01</v>
      </c>
      <c r="G48" s="58">
        <f>+IF('Att A pg 3-5'!$G$92&gt;='Att A pg 3-5'!A48,'Att A pg 3-5'!$G$94," ")</f>
        <v>3.96E-3</v>
      </c>
      <c r="H48" s="58">
        <f>+IF('Att A pg 3-5'!$G$92&gt;='Att A pg 3-5'!A48,(+D48+E48+F48+G48)," ")</f>
        <v>4.3965439999999932E-2</v>
      </c>
      <c r="I48" s="58">
        <f>+IF('Att A pg 3-5'!$G$92&gt;='Att A pg 3-5'!A48,(1/((1+'Att A pg 3-5'!$G$84)^'Att A pg 3-5'!B48))," ")</f>
        <v>7.0816617227156237E-2</v>
      </c>
      <c r="J48" s="58">
        <f>+IF('Att A pg 3-5'!$G$92&gt;='Att A pg 3-5'!A48,'Att A pg 3-5'!H48*'Att A pg 3-5'!I48," ")</f>
        <v>3.1134837357034992E-3</v>
      </c>
      <c r="K48" s="58">
        <f>+IF('Att A pg 3-5'!$G$92&gt;='Att A pg 3-5'!A48,'Att A pg 3-5'!K47+'Att A pg 3-5'!J48," ")</f>
        <v>1.222054671846861</v>
      </c>
      <c r="L48" s="58">
        <f>+IF('Att A pg 3-5'!$G$92&gt;='Att A pg 3-5'!A48,'Att A pg 3-5'!K48*'Att A pg 3-5'!$G$84*(1+'Att A pg 3-5'!$G$84)^'Att A pg 3-5'!B48/((1+'Att A pg 3-5'!$G$84)^'Att A pg 3-5'!B48-1)," ")</f>
        <v>9.4904264061755825E-2</v>
      </c>
      <c r="M48" s="58"/>
      <c r="N48" s="58">
        <f>+IF('Att A pg 3-5'!$G$92&gt;='Att A pg 3-5'!A48,'Att A wp1'!E44," ")</f>
        <v>0</v>
      </c>
      <c r="O48" s="58">
        <f>+IF('Att A pg 3-5'!$G$92&gt;='Att A pg 3-5'!A48,(('Att A pg 3-5'!N48-'Att A pg 3-5'!E48)*('Att A pg 3-5'!$G$89))," ")</f>
        <v>-5.2500000000000003E-3</v>
      </c>
      <c r="P48" s="98">
        <f>IF(+'Att A pg 3-5'!$G$92&gt;='Att A pg 3-5'!A48,+'Att A pg 3-5'!O48+P47,"")</f>
        <v>1.0499999999999926E-2</v>
      </c>
      <c r="Q48" s="58"/>
      <c r="R48" s="58"/>
      <c r="S48" s="43"/>
      <c r="T48" s="55"/>
      <c r="V48" s="43"/>
      <c r="W48" s="51"/>
      <c r="X48" s="50"/>
      <c r="Y48" s="43"/>
      <c r="AA48" s="43"/>
      <c r="AB48" s="43"/>
    </row>
    <row r="49" spans="1:28" x14ac:dyDescent="0.2">
      <c r="A49" s="5">
        <v>39</v>
      </c>
      <c r="B49" s="16">
        <f>IF('Att A pg 3-5'!$G$92&gt;=A49,A49," ")</f>
        <v>39</v>
      </c>
      <c r="C49" s="97">
        <f>+IF('Att A pg 3-5'!$G$92&gt;='Att A pg 3-5'!A49,('Att A pg 3-5'!C48-'Att A pg 3-5'!E48-'Att A pg 3-5'!O48)," ")</f>
        <v>3.949999999999923E-2</v>
      </c>
      <c r="D49" s="58">
        <f>+IF('Att A pg 3-5'!$G$92&gt;='Att A pg 3-5'!A49,'Att A pg 3-5'!$G$85*C49," ")</f>
        <v>3.3369599999999349E-3</v>
      </c>
      <c r="E49" s="58">
        <f>+IF('Att A pg 3-5'!$G$92&gt;='Att A pg 3-5'!A49, ((100/'Att A pg 3-5'!$G$92)/100),"")</f>
        <v>2.5000000000000001E-2</v>
      </c>
      <c r="F49" s="43">
        <v>0.01</v>
      </c>
      <c r="G49" s="58">
        <f>+IF('Att A pg 3-5'!$G$92&gt;='Att A pg 3-5'!A49,'Att A pg 3-5'!$G$94," ")</f>
        <v>3.96E-3</v>
      </c>
      <c r="H49" s="58">
        <f>+IF('Att A pg 3-5'!$G$92&gt;='Att A pg 3-5'!A49,(+D49+E49+F49+G49)," ")</f>
        <v>4.2296959999999932E-2</v>
      </c>
      <c r="I49" s="58">
        <f>+IF('Att A pg 3-5'!$G$92&gt;='Att A pg 3-5'!A49,(1/((1+'Att A pg 3-5'!$G$84)^'Att A pg 3-5'!B49))," ")</f>
        <v>6.6050418992646839E-2</v>
      </c>
      <c r="J49" s="58">
        <f>+IF('Att A pg 3-5'!$G$92&gt;='Att A pg 3-5'!A49,'Att A pg 3-5'!H49*'Att A pg 3-5'!I49," ")</f>
        <v>2.793731930115219E-3</v>
      </c>
      <c r="K49" s="58">
        <f>+IF('Att A pg 3-5'!$G$92&gt;='Att A pg 3-5'!A49,'Att A pg 3-5'!K48+'Att A pg 3-5'!J49," ")</f>
        <v>1.2248484037769762</v>
      </c>
      <c r="L49" s="58">
        <f>+IF('Att A pg 3-5'!$G$92&gt;='Att A pg 3-5'!A49,'Att A pg 3-5'!K49*'Att A pg 3-5'!$G$84*(1+'Att A pg 3-5'!$G$84)^'Att A pg 3-5'!B49/((1+'Att A pg 3-5'!$G$84)^'Att A pg 3-5'!B49-1)," ")</f>
        <v>9.4635794708762475E-2</v>
      </c>
      <c r="M49" s="58"/>
      <c r="N49" s="58">
        <f>+IF('Att A pg 3-5'!$G$92&gt;='Att A pg 3-5'!A49,'Att A wp1'!E45," ")</f>
        <v>0</v>
      </c>
      <c r="O49" s="58">
        <f>+IF('Att A pg 3-5'!$G$92&gt;='Att A pg 3-5'!A49,(('Att A pg 3-5'!N49-'Att A pg 3-5'!E49)*('Att A pg 3-5'!$G$89))," ")</f>
        <v>-5.2500000000000003E-3</v>
      </c>
      <c r="P49" s="98">
        <f>IF(+'Att A pg 3-5'!$G$92&gt;='Att A pg 3-5'!A49,+'Att A pg 3-5'!O49+P48,"")</f>
        <v>5.2499999999999257E-3</v>
      </c>
      <c r="Q49" s="58"/>
      <c r="R49" s="58"/>
      <c r="S49" s="43"/>
      <c r="T49" s="55"/>
      <c r="V49" s="43"/>
      <c r="W49" s="51"/>
      <c r="X49" s="50"/>
      <c r="Y49" s="43"/>
      <c r="AA49" s="43"/>
      <c r="AB49" s="43"/>
    </row>
    <row r="50" spans="1:28" x14ac:dyDescent="0.2">
      <c r="A50" s="5">
        <v>40</v>
      </c>
      <c r="B50" s="16">
        <f>IF('Att A pg 3-5'!$G$92&gt;=A50,A50," ")</f>
        <v>40</v>
      </c>
      <c r="C50" s="97">
        <f>+IF('Att A pg 3-5'!$G$92&gt;='Att A pg 3-5'!A50,('Att A pg 3-5'!C49-'Att A pg 3-5'!E49-'Att A pg 3-5'!O49)," ")</f>
        <v>1.974999999999923E-2</v>
      </c>
      <c r="D50" s="58">
        <f>+IF('Att A pg 3-5'!$G$92&gt;='Att A pg 3-5'!A50,'Att A pg 3-5'!$G$85*C50," ")</f>
        <v>1.6684799999999349E-3</v>
      </c>
      <c r="E50" s="58">
        <f>+IF('Att A pg 3-5'!$G$92&gt;='Att A pg 3-5'!A50, ((100/'Att A pg 3-5'!$G$92)/100),"")</f>
        <v>2.5000000000000001E-2</v>
      </c>
      <c r="F50" s="43">
        <v>0.01</v>
      </c>
      <c r="G50" s="58">
        <f>+IF('Att A pg 3-5'!$G$92&gt;='Att A pg 3-5'!A50,'Att A pg 3-5'!$G$94," ")</f>
        <v>3.96E-3</v>
      </c>
      <c r="H50" s="58">
        <f>+IF('Att A pg 3-5'!$G$92&gt;='Att A pg 3-5'!A50,(+D50+E50+F50+G50)," ")</f>
        <v>4.0628479999999932E-2</v>
      </c>
      <c r="I50" s="58">
        <f>+IF('Att A pg 3-5'!$G$92&gt;='Att A pg 3-5'!A50,(1/((1+'Att A pg 3-5'!$G$84)^'Att A pg 3-5'!B50))," ")</f>
        <v>6.160500204507427E-2</v>
      </c>
      <c r="J50" s="58">
        <f>+IF('Att A pg 3-5'!$G$92&gt;='Att A pg 3-5'!A50,'Att A pg 3-5'!H50*'Att A pg 3-5'!I50," ")</f>
        <v>2.502917593488255E-3</v>
      </c>
      <c r="K50" s="58">
        <f>+IF('Att A pg 3-5'!$G$92&gt;='Att A pg 3-5'!A50,'Att A pg 3-5'!K49+'Att A pg 3-5'!J50," ")</f>
        <v>1.2273513213704645</v>
      </c>
      <c r="L50" s="58">
        <f>+IF('Att A pg 3-5'!$G$92&gt;='Att A pg 3-5'!A50,'Att A pg 3-5'!K50*'Att A pg 3-5'!$G$84*(1+'Att A pg 3-5'!$G$84)^'Att A pg 3-5'!B50/((1+'Att A pg 3-5'!$G$84)^'Att A pg 3-5'!B50-1)," ")</f>
        <v>9.4379948255379376E-2</v>
      </c>
      <c r="M50" s="58"/>
      <c r="N50" s="58">
        <f>+IF('Att A pg 3-5'!$G$92&gt;='Att A pg 3-5'!A50,'Att A wp1'!E46," ")</f>
        <v>0</v>
      </c>
      <c r="O50" s="58">
        <f>+IF('Att A pg 3-5'!$G$92&gt;='Att A pg 3-5'!A50,(('Att A pg 3-5'!N50-'Att A pg 3-5'!E50)*('Att A pg 3-5'!$G$89))," ")</f>
        <v>-5.2500000000000003E-3</v>
      </c>
      <c r="P50" s="98">
        <f>IF(+'Att A pg 3-5'!$G$92&gt;='Att A pg 3-5'!A50,+'Att A pg 3-5'!O50+P49,"")</f>
        <v>-7.4593109467002705E-17</v>
      </c>
      <c r="Q50" s="58"/>
      <c r="R50" s="58"/>
      <c r="S50" s="43"/>
      <c r="T50" s="55"/>
      <c r="V50" s="43"/>
      <c r="W50" s="51"/>
      <c r="X50" s="50"/>
      <c r="Y50" s="43"/>
      <c r="AA50" s="43"/>
      <c r="AB50" s="43"/>
    </row>
    <row r="51" spans="1:28" hidden="1" x14ac:dyDescent="0.2">
      <c r="A51" s="5">
        <v>41</v>
      </c>
      <c r="B51" s="99" t="str">
        <f>IF('Att A pg 3-5'!$G$92&gt;=A51,A51," ")</f>
        <v xml:space="preserve"> </v>
      </c>
      <c r="C51" s="97" t="str">
        <f>+IF('Att A pg 3-5'!$G$92&gt;='Att A pg 3-5'!A51,('Att A pg 3-5'!C50-'Att A pg 3-5'!E50-'Att A pg 3-5'!O50)," ")</f>
        <v xml:space="preserve"> </v>
      </c>
      <c r="D51" s="58" t="str">
        <f>+IF('Att A pg 3-5'!$G$92&gt;='Att A pg 3-5'!A51,'Att A pg 3-5'!$G$85*C51," ")</f>
        <v xml:space="preserve"> </v>
      </c>
      <c r="E51" s="58" t="str">
        <f>+IF('Att A pg 3-5'!$G$92&gt;='Att A pg 3-5'!A51, ((100/'Att A pg 3-5'!$G$92)/100),"")</f>
        <v/>
      </c>
      <c r="F51" s="43">
        <v>0</v>
      </c>
      <c r="G51" s="58" t="str">
        <f>+IF('Att A pg 3-5'!$G$92&gt;='Att A pg 3-5'!A51,'Att A pg 3-5'!$G$94," ")</f>
        <v xml:space="preserve"> </v>
      </c>
      <c r="H51" s="58" t="str">
        <f>+IF('Att A pg 3-5'!$G$92&gt;='Att A pg 3-5'!A51,(+D51+E51+F51+G51)," ")</f>
        <v xml:space="preserve"> </v>
      </c>
      <c r="I51" s="58" t="str">
        <f>+IF('Att A pg 3-5'!$G$92&gt;='Att A pg 3-5'!A51,(1/((1+'Att A pg 3-5'!$G$84)^'Att A pg 3-5'!B51))," ")</f>
        <v xml:space="preserve"> </v>
      </c>
      <c r="J51" s="100" t="str">
        <f>+IF('Att A pg 3-5'!$G$92&gt;='Att A pg 3-5'!A51,'Att A pg 3-5'!H51*'Att A pg 3-5'!I51," ")</f>
        <v xml:space="preserve"> </v>
      </c>
      <c r="K51" s="100" t="str">
        <f>+IF('Att A pg 3-5'!$G$92&gt;='Att A pg 3-5'!A51,'Att A pg 3-5'!K50+'Att A pg 3-5'!J51," ")</f>
        <v xml:space="preserve"> </v>
      </c>
      <c r="L51" s="100" t="str">
        <f>+IF('Att A pg 3-5'!$G$92&gt;='Att A pg 3-5'!A51,'Att A pg 3-5'!K51*'Att A pg 3-5'!$G$84*(1+'Att A pg 3-5'!$G$84)^'Att A pg 3-5'!B51/((1+'Att A pg 3-5'!$G$84)^'Att A pg 3-5'!B51-1)," ")</f>
        <v xml:space="preserve"> </v>
      </c>
      <c r="M51" s="58"/>
      <c r="N51" s="58" t="str">
        <f>+IF('Att A pg 3-5'!$G$92&gt;='Att A pg 3-5'!A51,'Att A wp1'!E47," ")</f>
        <v xml:space="preserve"> </v>
      </c>
      <c r="O51" s="58" t="str">
        <f>+IF('Att A pg 3-5'!$G$92&gt;='Att A pg 3-5'!A51,(('Att A pg 3-5'!N51-'Att A pg 3-5'!E51)*('Att A pg 3-5'!$G$89))," ")</f>
        <v xml:space="preserve"> </v>
      </c>
      <c r="P51" s="98" t="str">
        <f>IF(+'Att A pg 3-5'!$G$92&gt;='Att A pg 3-5'!A51,+'Att A pg 3-5'!O51+P50,"")</f>
        <v/>
      </c>
      <c r="Q51" s="58"/>
      <c r="R51" s="58"/>
      <c r="S51" s="43"/>
      <c r="T51" s="55"/>
      <c r="V51" s="43"/>
      <c r="W51" s="51"/>
      <c r="X51" s="50"/>
      <c r="Y51" s="43"/>
      <c r="AA51" s="43"/>
      <c r="AB51" s="43"/>
    </row>
    <row r="52" spans="1:28" hidden="1" x14ac:dyDescent="0.2">
      <c r="A52" s="5">
        <v>42</v>
      </c>
      <c r="B52" s="16" t="str">
        <f>IF('Att A pg 3-5'!$G$92&gt;=A52,A52," ")</f>
        <v xml:space="preserve"> </v>
      </c>
      <c r="C52" s="97" t="str">
        <f>+IF('Att A pg 3-5'!$G$92&gt;='Att A pg 3-5'!A52,('Att A pg 3-5'!C51-'Att A pg 3-5'!E51-'Att A pg 3-5'!O51)," ")</f>
        <v xml:space="preserve"> </v>
      </c>
      <c r="D52" s="58" t="str">
        <f>+IF('Att A pg 3-5'!$G$92&gt;='Att A pg 3-5'!A52,'Att A pg 3-5'!$G$85*C52," ")</f>
        <v xml:space="preserve"> </v>
      </c>
      <c r="E52" s="58" t="str">
        <f>+IF('Att A pg 3-5'!$G$92&gt;='Att A pg 3-5'!A52, ((100/'Att A pg 3-5'!$G$92)/100),"")</f>
        <v/>
      </c>
      <c r="F52" s="43">
        <v>0</v>
      </c>
      <c r="G52" s="58" t="str">
        <f>+IF('Att A pg 3-5'!$G$92&gt;='Att A pg 3-5'!A52,'Att A pg 3-5'!$G$94," ")</f>
        <v xml:space="preserve"> </v>
      </c>
      <c r="H52" s="58" t="str">
        <f>+IF('Att A pg 3-5'!$G$92&gt;='Att A pg 3-5'!A52,(+D52+E52+F52+G52)," ")</f>
        <v xml:space="preserve"> </v>
      </c>
      <c r="I52" s="58" t="str">
        <f>+IF('Att A pg 3-5'!$G$92&gt;='Att A pg 3-5'!A52,(1/((1+'Att A pg 3-5'!$G$84)^'Att A pg 3-5'!B52))," ")</f>
        <v xml:space="preserve"> </v>
      </c>
      <c r="J52" s="58" t="str">
        <f>+IF('Att A pg 3-5'!$G$92&gt;='Att A pg 3-5'!A52,'Att A pg 3-5'!H52*'Att A pg 3-5'!I52," ")</f>
        <v xml:space="preserve"> </v>
      </c>
      <c r="K52" s="58" t="str">
        <f>+IF('Att A pg 3-5'!$G$92&gt;='Att A pg 3-5'!A52,'Att A pg 3-5'!K51+'Att A pg 3-5'!J52," ")</f>
        <v xml:space="preserve"> </v>
      </c>
      <c r="L52" s="58" t="str">
        <f>+IF('Att A pg 3-5'!$G$92&gt;='Att A pg 3-5'!A52,'Att A pg 3-5'!K52*'Att A pg 3-5'!$G$84*(1+'Att A pg 3-5'!$G$84)^'Att A pg 3-5'!B52/((1+'Att A pg 3-5'!$G$84)^'Att A pg 3-5'!B52-1)," ")</f>
        <v xml:space="preserve"> </v>
      </c>
      <c r="M52" s="58"/>
      <c r="N52" s="58" t="str">
        <f>+IF('Att A pg 3-5'!$G$92&gt;='Att A pg 3-5'!A52,'Att A wp1'!E48," ")</f>
        <v xml:space="preserve"> </v>
      </c>
      <c r="O52" s="58" t="str">
        <f>+IF('Att A pg 3-5'!$G$92&gt;='Att A pg 3-5'!A52,(('Att A pg 3-5'!N52-'Att A pg 3-5'!E52)*('Att A pg 3-5'!$G$89))," ")</f>
        <v xml:space="preserve"> </v>
      </c>
      <c r="P52" s="98" t="str">
        <f>IF(+'Att A pg 3-5'!$G$92&gt;='Att A pg 3-5'!A52,+'Att A pg 3-5'!O52+P51,"")</f>
        <v/>
      </c>
      <c r="Q52" s="58"/>
      <c r="R52" s="58"/>
      <c r="S52" s="43"/>
      <c r="T52" s="55"/>
      <c r="V52" s="43"/>
      <c r="W52" s="51"/>
      <c r="X52" s="50"/>
      <c r="Y52" s="43"/>
      <c r="AA52" s="43"/>
      <c r="AB52" s="43"/>
    </row>
    <row r="53" spans="1:28" hidden="1" x14ac:dyDescent="0.2">
      <c r="A53" s="5">
        <v>43</v>
      </c>
      <c r="B53" s="16" t="str">
        <f>IF('Att A pg 3-5'!$G$92&gt;=A53,A53," ")</f>
        <v xml:space="preserve"> </v>
      </c>
      <c r="C53" s="97" t="str">
        <f>+IF('Att A pg 3-5'!$G$92&gt;='Att A pg 3-5'!A53,('Att A pg 3-5'!C52-'Att A pg 3-5'!E52-'Att A pg 3-5'!O52)," ")</f>
        <v xml:space="preserve"> </v>
      </c>
      <c r="D53" s="58" t="str">
        <f>+IF('Att A pg 3-5'!$G$92&gt;='Att A pg 3-5'!A53,'Att A pg 3-5'!$G$85*C53," ")</f>
        <v xml:space="preserve"> </v>
      </c>
      <c r="E53" s="58" t="str">
        <f>+IF('Att A pg 3-5'!$G$92&gt;='Att A pg 3-5'!A53, ((100/'Att A pg 3-5'!$G$92)/100),"")</f>
        <v/>
      </c>
      <c r="F53" s="43">
        <v>0</v>
      </c>
      <c r="G53" s="58" t="str">
        <f>+IF('Att A pg 3-5'!$G$92&gt;='Att A pg 3-5'!A53,'Att A pg 3-5'!$G$94," ")</f>
        <v xml:space="preserve"> </v>
      </c>
      <c r="H53" s="58" t="str">
        <f>+IF('Att A pg 3-5'!$G$92&gt;='Att A pg 3-5'!A53,(+D53+E53+F53+G53)," ")</f>
        <v xml:space="preserve"> </v>
      </c>
      <c r="I53" s="58" t="str">
        <f>+IF('Att A pg 3-5'!$G$92&gt;='Att A pg 3-5'!A53,(1/((1+'Att A pg 3-5'!$G$84)^'Att A pg 3-5'!B53))," ")</f>
        <v xml:space="preserve"> </v>
      </c>
      <c r="J53" s="58" t="str">
        <f>+IF('Att A pg 3-5'!$G$92&gt;='Att A pg 3-5'!A53,'Att A pg 3-5'!H53*'Att A pg 3-5'!I53," ")</f>
        <v xml:space="preserve"> </v>
      </c>
      <c r="K53" s="58" t="str">
        <f>+IF('Att A pg 3-5'!$G$92&gt;='Att A pg 3-5'!A53,'Att A pg 3-5'!K52+'Att A pg 3-5'!J53," ")</f>
        <v xml:space="preserve"> </v>
      </c>
      <c r="L53" s="58" t="str">
        <f>+IF('Att A pg 3-5'!$G$92&gt;='Att A pg 3-5'!A53,'Att A pg 3-5'!K53*'Att A pg 3-5'!$G$84*(1+'Att A pg 3-5'!$G$84)^'Att A pg 3-5'!B53/((1+'Att A pg 3-5'!$G$84)^'Att A pg 3-5'!B53-1)," ")</f>
        <v xml:space="preserve"> </v>
      </c>
      <c r="M53" s="58"/>
      <c r="N53" s="58" t="str">
        <f>+IF('Att A pg 3-5'!$G$92&gt;='Att A pg 3-5'!A53,'Att A wp1'!E49," ")</f>
        <v xml:space="preserve"> </v>
      </c>
      <c r="O53" s="58" t="str">
        <f>+IF('Att A pg 3-5'!$G$92&gt;='Att A pg 3-5'!A53,(('Att A pg 3-5'!N53-'Att A pg 3-5'!E53)*('Att A pg 3-5'!$G$89))," ")</f>
        <v xml:space="preserve"> </v>
      </c>
      <c r="P53" s="98" t="str">
        <f>IF(+'Att A pg 3-5'!$G$92&gt;='Att A pg 3-5'!A53,+'Att A pg 3-5'!O53+P52,"")</f>
        <v/>
      </c>
      <c r="Q53" s="58"/>
      <c r="R53" s="58"/>
      <c r="S53" s="43"/>
      <c r="T53" s="55"/>
      <c r="V53" s="43"/>
      <c r="W53" s="51"/>
      <c r="X53" s="50"/>
      <c r="Y53" s="43"/>
      <c r="AA53" s="43"/>
      <c r="AB53" s="43"/>
    </row>
    <row r="54" spans="1:28" hidden="1" x14ac:dyDescent="0.2">
      <c r="A54" s="5">
        <v>44</v>
      </c>
      <c r="B54" s="16" t="str">
        <f>IF('Att A pg 3-5'!$G$92&gt;=A54,A54," ")</f>
        <v xml:space="preserve"> </v>
      </c>
      <c r="C54" s="97" t="str">
        <f>+IF('Att A pg 3-5'!$G$92&gt;='Att A pg 3-5'!A54,('Att A pg 3-5'!C53-'Att A pg 3-5'!E53-'Att A pg 3-5'!O53)," ")</f>
        <v xml:space="preserve"> </v>
      </c>
      <c r="D54" s="58" t="str">
        <f>+IF('Att A pg 3-5'!$G$92&gt;='Att A pg 3-5'!A54,'Att A pg 3-5'!$G$85*C54," ")</f>
        <v xml:space="preserve"> </v>
      </c>
      <c r="E54" s="58" t="str">
        <f>+IF('Att A pg 3-5'!$G$92&gt;='Att A pg 3-5'!A54, ((100/'Att A pg 3-5'!$G$92)/100),"")</f>
        <v/>
      </c>
      <c r="F54" s="43">
        <v>0</v>
      </c>
      <c r="G54" s="58" t="str">
        <f>+IF('Att A pg 3-5'!$G$92&gt;='Att A pg 3-5'!A54,'Att A pg 3-5'!$G$94," ")</f>
        <v xml:space="preserve"> </v>
      </c>
      <c r="H54" s="58" t="str">
        <f>+IF('Att A pg 3-5'!$G$92&gt;='Att A pg 3-5'!A54,(+D54+E54+F54+G54)," ")</f>
        <v xml:space="preserve"> </v>
      </c>
      <c r="I54" s="58" t="str">
        <f>+IF('Att A pg 3-5'!$G$92&gt;='Att A pg 3-5'!A54,(1/((1+'Att A pg 3-5'!$G$84)^'Att A pg 3-5'!B54))," ")</f>
        <v xml:space="preserve"> </v>
      </c>
      <c r="J54" s="58" t="str">
        <f>+IF('Att A pg 3-5'!$G$92&gt;='Att A pg 3-5'!A54,'Att A pg 3-5'!H54*'Att A pg 3-5'!I54," ")</f>
        <v xml:space="preserve"> </v>
      </c>
      <c r="K54" s="58" t="str">
        <f>+IF('Att A pg 3-5'!$G$92&gt;='Att A pg 3-5'!A54,'Att A pg 3-5'!K53+'Att A pg 3-5'!J54," ")</f>
        <v xml:space="preserve"> </v>
      </c>
      <c r="L54" s="58" t="str">
        <f>+IF('Att A pg 3-5'!$G$92&gt;='Att A pg 3-5'!A54,'Att A pg 3-5'!K54*'Att A pg 3-5'!$G$84*(1+'Att A pg 3-5'!$G$84)^'Att A pg 3-5'!B54/((1+'Att A pg 3-5'!$G$84)^'Att A pg 3-5'!B54-1)," ")</f>
        <v xml:space="preserve"> </v>
      </c>
      <c r="M54" s="58"/>
      <c r="N54" s="58" t="str">
        <f>+IF('Att A pg 3-5'!$G$92&gt;='Att A pg 3-5'!A54,'Att A wp1'!E50," ")</f>
        <v xml:space="preserve"> </v>
      </c>
      <c r="O54" s="58" t="str">
        <f>+IF('Att A pg 3-5'!$G$92&gt;='Att A pg 3-5'!A54,(('Att A pg 3-5'!N54-'Att A pg 3-5'!E54)*('Att A pg 3-5'!$G$89))," ")</f>
        <v xml:space="preserve"> </v>
      </c>
      <c r="P54" s="98" t="str">
        <f>IF(+'Att A pg 3-5'!$G$92&gt;='Att A pg 3-5'!A54,+'Att A pg 3-5'!O54+P53,"")</f>
        <v/>
      </c>
      <c r="Q54" s="58"/>
      <c r="R54" s="58"/>
      <c r="S54" s="43"/>
      <c r="T54" s="55"/>
      <c r="V54" s="43"/>
      <c r="W54" s="40"/>
      <c r="X54" s="43"/>
      <c r="Y54" s="43"/>
      <c r="AA54" s="43"/>
      <c r="AB54" s="43"/>
    </row>
    <row r="55" spans="1:28" hidden="1" x14ac:dyDescent="0.2">
      <c r="A55" s="5">
        <v>45</v>
      </c>
      <c r="B55" s="16" t="str">
        <f>IF('Att A pg 3-5'!$G$92&gt;=A55,A55," ")</f>
        <v xml:space="preserve"> </v>
      </c>
      <c r="C55" s="97" t="str">
        <f>+IF('Att A pg 3-5'!$G$92&gt;='Att A pg 3-5'!A55,('Att A pg 3-5'!C54-'Att A pg 3-5'!E54-'Att A pg 3-5'!O54)," ")</f>
        <v xml:space="preserve"> </v>
      </c>
      <c r="D55" s="58" t="str">
        <f>+IF('Att A pg 3-5'!$G$92&gt;='Att A pg 3-5'!A55,'Att A pg 3-5'!$G$85*C55," ")</f>
        <v xml:space="preserve"> </v>
      </c>
      <c r="E55" s="58" t="str">
        <f>+IF('Att A pg 3-5'!$G$92&gt;='Att A pg 3-5'!A55, ((100/'Att A pg 3-5'!$G$92)/100),"")</f>
        <v/>
      </c>
      <c r="F55" s="43">
        <v>0</v>
      </c>
      <c r="G55" s="58" t="str">
        <f>+IF('Att A pg 3-5'!$G$92&gt;='Att A pg 3-5'!A55,'Att A pg 3-5'!$G$94," ")</f>
        <v xml:space="preserve"> </v>
      </c>
      <c r="H55" s="58" t="str">
        <f>+IF('Att A pg 3-5'!$G$92&gt;='Att A pg 3-5'!A55,(+D55+E55+F55+G55)," ")</f>
        <v xml:space="preserve"> </v>
      </c>
      <c r="I55" s="58" t="str">
        <f>+IF('Att A pg 3-5'!$G$92&gt;='Att A pg 3-5'!A55,(1/((1+'Att A pg 3-5'!$G$84)^'Att A pg 3-5'!B55))," ")</f>
        <v xml:space="preserve"> </v>
      </c>
      <c r="J55" s="58" t="str">
        <f>+IF('Att A pg 3-5'!$G$92&gt;='Att A pg 3-5'!A55,'Att A pg 3-5'!H55*'Att A pg 3-5'!I55," ")</f>
        <v xml:space="preserve"> </v>
      </c>
      <c r="K55" s="58" t="str">
        <f>+IF('Att A pg 3-5'!$G$92&gt;='Att A pg 3-5'!A55,'Att A pg 3-5'!K54+'Att A pg 3-5'!J55," ")</f>
        <v xml:space="preserve"> </v>
      </c>
      <c r="L55" s="58" t="str">
        <f>+IF('Att A pg 3-5'!$G$92&gt;='Att A pg 3-5'!A55,'Att A pg 3-5'!K55*'Att A pg 3-5'!$G$84*(1+'Att A pg 3-5'!$G$84)^'Att A pg 3-5'!B55/((1+'Att A pg 3-5'!$G$84)^'Att A pg 3-5'!B55-1)," ")</f>
        <v xml:space="preserve"> </v>
      </c>
      <c r="M55" s="58"/>
      <c r="N55" s="58" t="str">
        <f>+IF('Att A pg 3-5'!$G$92&gt;='Att A pg 3-5'!A55,'Att A wp1'!E51," ")</f>
        <v xml:space="preserve"> </v>
      </c>
      <c r="O55" s="58" t="str">
        <f>+IF('Att A pg 3-5'!$G$92&gt;='Att A pg 3-5'!A55,(('Att A pg 3-5'!N55-'Att A pg 3-5'!E55)*('Att A pg 3-5'!$G$89))," ")</f>
        <v xml:space="preserve"> </v>
      </c>
      <c r="P55" s="98" t="str">
        <f>IF(+'Att A pg 3-5'!$G$92&gt;='Att A pg 3-5'!A55,+'Att A pg 3-5'!O55+P54,"")</f>
        <v/>
      </c>
      <c r="Q55" s="58"/>
      <c r="R55" s="58"/>
      <c r="S55" s="43"/>
      <c r="T55" s="55"/>
      <c r="V55" s="43"/>
      <c r="W55" s="40"/>
      <c r="X55" s="43"/>
      <c r="Y55" s="43"/>
      <c r="AA55" s="43"/>
      <c r="AB55" s="43"/>
    </row>
    <row r="56" spans="1:28" hidden="1" x14ac:dyDescent="0.2">
      <c r="A56" s="5">
        <v>46</v>
      </c>
      <c r="B56" s="16" t="str">
        <f>IF('Att A pg 3-5'!$G$92&gt;=A56,A56," ")</f>
        <v xml:space="preserve"> </v>
      </c>
      <c r="C56" s="97" t="str">
        <f>+IF('Att A pg 3-5'!$G$92&gt;='Att A pg 3-5'!A56,('Att A pg 3-5'!C55-'Att A pg 3-5'!E55-'Att A pg 3-5'!O55)," ")</f>
        <v xml:space="preserve"> </v>
      </c>
      <c r="D56" s="58" t="str">
        <f>+IF('Att A pg 3-5'!$G$92&gt;='Att A pg 3-5'!A56,'Att A pg 3-5'!$G$85*C56," ")</f>
        <v xml:space="preserve"> </v>
      </c>
      <c r="E56" s="58" t="str">
        <f>+IF('Att A pg 3-5'!$G$92&gt;='Att A pg 3-5'!A56, ((100/'Att A pg 3-5'!$G$92)/100),"")</f>
        <v/>
      </c>
      <c r="F56" s="43">
        <v>0</v>
      </c>
      <c r="G56" s="58" t="str">
        <f>+IF('Att A pg 3-5'!$G$92&gt;='Att A pg 3-5'!A56,'Att A pg 3-5'!$G$94," ")</f>
        <v xml:space="preserve"> </v>
      </c>
      <c r="H56" s="58" t="str">
        <f>+IF('Att A pg 3-5'!$G$92&gt;='Att A pg 3-5'!A56,(+D56+E56+F56+G56)," ")</f>
        <v xml:space="preserve"> </v>
      </c>
      <c r="I56" s="58" t="str">
        <f>+IF('Att A pg 3-5'!$G$92&gt;='Att A pg 3-5'!A56,(1/((1+'Att A pg 3-5'!$G$84)^'Att A pg 3-5'!B56))," ")</f>
        <v xml:space="preserve"> </v>
      </c>
      <c r="J56" s="58" t="str">
        <f>+IF('Att A pg 3-5'!$G$92&gt;='Att A pg 3-5'!A56,'Att A pg 3-5'!H56*'Att A pg 3-5'!I56," ")</f>
        <v xml:space="preserve"> </v>
      </c>
      <c r="K56" s="58" t="str">
        <f>+IF('Att A pg 3-5'!$G$92&gt;='Att A pg 3-5'!A56,'Att A pg 3-5'!K55+'Att A pg 3-5'!J56," ")</f>
        <v xml:space="preserve"> </v>
      </c>
      <c r="L56" s="58" t="str">
        <f>+IF('Att A pg 3-5'!$G$92&gt;='Att A pg 3-5'!A56,'Att A pg 3-5'!K56*'Att A pg 3-5'!$G$84*(1+'Att A pg 3-5'!$G$84)^'Att A pg 3-5'!B56/((1+'Att A pg 3-5'!$G$84)^'Att A pg 3-5'!B56-1)," ")</f>
        <v xml:space="preserve"> </v>
      </c>
      <c r="M56" s="58"/>
      <c r="N56" s="58" t="str">
        <f>+IF('Att A pg 3-5'!$G$92&gt;='Att A pg 3-5'!A56,'Att A wp1'!E52," ")</f>
        <v xml:space="preserve"> </v>
      </c>
      <c r="O56" s="58" t="str">
        <f>+IF('Att A pg 3-5'!$G$92&gt;='Att A pg 3-5'!A56,(('Att A pg 3-5'!N56-'Att A pg 3-5'!E56)*('Att A pg 3-5'!$G$89))," ")</f>
        <v xml:space="preserve"> </v>
      </c>
      <c r="P56" s="98" t="str">
        <f>IF(+'Att A pg 3-5'!$G$92&gt;='Att A pg 3-5'!A56,+'Att A pg 3-5'!O56+P55,"")</f>
        <v/>
      </c>
      <c r="Q56" s="58"/>
      <c r="R56" s="58"/>
      <c r="S56" s="43"/>
      <c r="T56" s="55"/>
      <c r="V56" s="43"/>
      <c r="W56" s="40"/>
      <c r="X56" s="43"/>
      <c r="Y56" s="43"/>
      <c r="AA56" s="43"/>
      <c r="AB56" s="43"/>
    </row>
    <row r="57" spans="1:28" hidden="1" x14ac:dyDescent="0.2">
      <c r="A57" s="5">
        <v>47</v>
      </c>
      <c r="B57" s="16" t="str">
        <f>IF('Att A pg 3-5'!$G$92&gt;=A57,A57," ")</f>
        <v xml:space="preserve"> </v>
      </c>
      <c r="C57" s="97" t="str">
        <f>+IF('Att A pg 3-5'!$G$92&gt;='Att A pg 3-5'!A57,('Att A pg 3-5'!C56-'Att A pg 3-5'!E56-'Att A pg 3-5'!O56)," ")</f>
        <v xml:space="preserve"> </v>
      </c>
      <c r="D57" s="58" t="str">
        <f>+IF('Att A pg 3-5'!$G$92&gt;='Att A pg 3-5'!A57,'Att A pg 3-5'!$G$85*C57," ")</f>
        <v xml:space="preserve"> </v>
      </c>
      <c r="E57" s="58" t="str">
        <f>+IF('Att A pg 3-5'!$G$92&gt;='Att A pg 3-5'!A57, ((100/'Att A pg 3-5'!$G$92)/100),"")</f>
        <v/>
      </c>
      <c r="F57" s="43">
        <v>0</v>
      </c>
      <c r="G57" s="58" t="str">
        <f>+IF('Att A pg 3-5'!$G$92&gt;='Att A pg 3-5'!A57,'Att A pg 3-5'!$G$94," ")</f>
        <v xml:space="preserve"> </v>
      </c>
      <c r="H57" s="58" t="str">
        <f>+IF('Att A pg 3-5'!$G$92&gt;='Att A pg 3-5'!A57,(+D57+E57+F57+G57)," ")</f>
        <v xml:space="preserve"> </v>
      </c>
      <c r="I57" s="58" t="str">
        <f>+IF('Att A pg 3-5'!$G$92&gt;='Att A pg 3-5'!A57,(1/((1+'Att A pg 3-5'!$G$84)^'Att A pg 3-5'!B57))," ")</f>
        <v xml:space="preserve"> </v>
      </c>
      <c r="J57" s="58" t="str">
        <f>+IF('Att A pg 3-5'!$G$92&gt;='Att A pg 3-5'!A57,'Att A pg 3-5'!H57*'Att A pg 3-5'!I57," ")</f>
        <v xml:space="preserve"> </v>
      </c>
      <c r="K57" s="58" t="str">
        <f>+IF('Att A pg 3-5'!$G$92&gt;='Att A pg 3-5'!A57,'Att A pg 3-5'!K56+'Att A pg 3-5'!J57," ")</f>
        <v xml:space="preserve"> </v>
      </c>
      <c r="L57" s="58" t="str">
        <f>+IF('Att A pg 3-5'!$G$92&gt;='Att A pg 3-5'!A57,'Att A pg 3-5'!K57*'Att A pg 3-5'!$G$84*(1+'Att A pg 3-5'!$G$84)^'Att A pg 3-5'!B57/((1+'Att A pg 3-5'!$G$84)^'Att A pg 3-5'!B57-1)," ")</f>
        <v xml:space="preserve"> </v>
      </c>
      <c r="M57" s="58"/>
      <c r="N57" s="58" t="str">
        <f>+IF('Att A pg 3-5'!$G$92&gt;='Att A pg 3-5'!A57,'Att A wp1'!E53," ")</f>
        <v xml:space="preserve"> </v>
      </c>
      <c r="O57" s="58" t="str">
        <f>+IF('Att A pg 3-5'!$G$92&gt;='Att A pg 3-5'!A57,(('Att A pg 3-5'!N57-'Att A pg 3-5'!E57)*('Att A pg 3-5'!$G$89))," ")</f>
        <v xml:space="preserve"> </v>
      </c>
      <c r="P57" s="98" t="str">
        <f>IF(+'Att A pg 3-5'!$G$92&gt;='Att A pg 3-5'!A57,+'Att A pg 3-5'!O57+P56,"")</f>
        <v/>
      </c>
      <c r="Q57" s="58"/>
      <c r="R57" s="58"/>
      <c r="S57" s="43"/>
      <c r="T57" s="55"/>
      <c r="V57" s="43"/>
      <c r="W57" s="40"/>
      <c r="X57" s="43"/>
      <c r="Y57" s="43"/>
      <c r="AA57" s="43"/>
      <c r="AB57" s="43"/>
    </row>
    <row r="58" spans="1:28" hidden="1" x14ac:dyDescent="0.2">
      <c r="A58" s="5">
        <v>48</v>
      </c>
      <c r="B58" s="16" t="str">
        <f>IF('Att A pg 3-5'!$G$92&gt;=A58,A58," ")</f>
        <v xml:space="preserve"> </v>
      </c>
      <c r="C58" s="97" t="str">
        <f>+IF('Att A pg 3-5'!$G$92&gt;='Att A pg 3-5'!A58,('Att A pg 3-5'!C57-'Att A pg 3-5'!E57-'Att A pg 3-5'!O57)," ")</f>
        <v xml:space="preserve"> </v>
      </c>
      <c r="D58" s="58" t="str">
        <f>+IF('Att A pg 3-5'!$G$92&gt;='Att A pg 3-5'!A58,'Att A pg 3-5'!$G$85*C58," ")</f>
        <v xml:space="preserve"> </v>
      </c>
      <c r="E58" s="58" t="str">
        <f>+IF('Att A pg 3-5'!$G$92&gt;='Att A pg 3-5'!A58, ((100/'Att A pg 3-5'!$G$92)/100),"")</f>
        <v/>
      </c>
      <c r="F58" s="43">
        <v>0</v>
      </c>
      <c r="G58" s="58" t="str">
        <f>+IF('Att A pg 3-5'!$G$92&gt;='Att A pg 3-5'!A58,'Att A pg 3-5'!$G$94," ")</f>
        <v xml:space="preserve"> </v>
      </c>
      <c r="H58" s="58" t="str">
        <f>+IF('Att A pg 3-5'!$G$92&gt;='Att A pg 3-5'!A58,(+D58+E58+F58+G58)," ")</f>
        <v xml:space="preserve"> </v>
      </c>
      <c r="I58" s="58" t="str">
        <f>+IF('Att A pg 3-5'!$G$92&gt;='Att A pg 3-5'!A58,(1/((1+'Att A pg 3-5'!$G$84)^'Att A pg 3-5'!B58))," ")</f>
        <v xml:space="preserve"> </v>
      </c>
      <c r="J58" s="58" t="str">
        <f>+IF('Att A pg 3-5'!$G$92&gt;='Att A pg 3-5'!A58,'Att A pg 3-5'!H58*'Att A pg 3-5'!I58," ")</f>
        <v xml:space="preserve"> </v>
      </c>
      <c r="K58" s="58" t="str">
        <f>+IF('Att A pg 3-5'!$G$92&gt;='Att A pg 3-5'!A58,'Att A pg 3-5'!K57+'Att A pg 3-5'!J58," ")</f>
        <v xml:space="preserve"> </v>
      </c>
      <c r="L58" s="58" t="str">
        <f>+IF('Att A pg 3-5'!$G$92&gt;='Att A pg 3-5'!A58,'Att A pg 3-5'!K58*'Att A pg 3-5'!$G$84*(1+'Att A pg 3-5'!$G$84)^'Att A pg 3-5'!B58/((1+'Att A pg 3-5'!$G$84)^'Att A pg 3-5'!B58-1)," ")</f>
        <v xml:space="preserve"> </v>
      </c>
      <c r="M58" s="58"/>
      <c r="N58" s="58" t="str">
        <f>+IF('Att A pg 3-5'!$G$92&gt;='Att A pg 3-5'!A58,'Att A wp1'!E54," ")</f>
        <v xml:space="preserve"> </v>
      </c>
      <c r="O58" s="58" t="str">
        <f>+IF('Att A pg 3-5'!$G$92&gt;='Att A pg 3-5'!A58,(('Att A pg 3-5'!N58-'Att A pg 3-5'!E58)*('Att A pg 3-5'!$G$89))," ")</f>
        <v xml:space="preserve"> </v>
      </c>
      <c r="P58" s="98" t="str">
        <f>IF(+'Att A pg 3-5'!$G$92&gt;='Att A pg 3-5'!A58,+'Att A pg 3-5'!O58+P57,"")</f>
        <v/>
      </c>
      <c r="Q58" s="58"/>
      <c r="R58" s="58"/>
      <c r="S58" s="43"/>
      <c r="T58" s="55"/>
      <c r="V58" s="43"/>
      <c r="W58" s="40"/>
      <c r="X58" s="43"/>
      <c r="Y58" s="43"/>
      <c r="AA58" s="43"/>
      <c r="AB58" s="43"/>
    </row>
    <row r="59" spans="1:28" hidden="1" x14ac:dyDescent="0.2">
      <c r="A59" s="5">
        <v>49</v>
      </c>
      <c r="B59" s="16" t="str">
        <f>IF('Att A pg 3-5'!$G$92&gt;=A59,A59," ")</f>
        <v xml:space="preserve"> </v>
      </c>
      <c r="C59" s="97" t="str">
        <f>+IF('Att A pg 3-5'!$G$92&gt;='Att A pg 3-5'!A59,('Att A pg 3-5'!C58-'Att A pg 3-5'!E58-'Att A pg 3-5'!O58)," ")</f>
        <v xml:space="preserve"> </v>
      </c>
      <c r="D59" s="58" t="str">
        <f>+IF('Att A pg 3-5'!$G$92&gt;='Att A pg 3-5'!A59,'Att A pg 3-5'!$G$85*C59," ")</f>
        <v xml:space="preserve"> </v>
      </c>
      <c r="E59" s="58" t="str">
        <f>+IF('Att A pg 3-5'!$G$92&gt;='Att A pg 3-5'!A59, ((100/'Att A pg 3-5'!$G$92)/100),"")</f>
        <v/>
      </c>
      <c r="F59" s="43">
        <v>0</v>
      </c>
      <c r="G59" s="58" t="str">
        <f>+IF('Att A pg 3-5'!$G$92&gt;='Att A pg 3-5'!A59,'Att A pg 3-5'!$G$94," ")</f>
        <v xml:space="preserve"> </v>
      </c>
      <c r="H59" s="58" t="str">
        <f>+IF('Att A pg 3-5'!$G$92&gt;='Att A pg 3-5'!A59,(+D59+E59+F59+G59)," ")</f>
        <v xml:space="preserve"> </v>
      </c>
      <c r="I59" s="58" t="str">
        <f>+IF('Att A pg 3-5'!$G$92&gt;='Att A pg 3-5'!A59,(1/((1+'Att A pg 3-5'!$G$84)^'Att A pg 3-5'!B59))," ")</f>
        <v xml:space="preserve"> </v>
      </c>
      <c r="J59" s="58" t="str">
        <f>+IF('Att A pg 3-5'!$G$92&gt;='Att A pg 3-5'!A59,'Att A pg 3-5'!H59*'Att A pg 3-5'!I59," ")</f>
        <v xml:space="preserve"> </v>
      </c>
      <c r="K59" s="58" t="str">
        <f>+IF('Att A pg 3-5'!$G$92&gt;='Att A pg 3-5'!A59,'Att A pg 3-5'!K58+'Att A pg 3-5'!J59," ")</f>
        <v xml:space="preserve"> </v>
      </c>
      <c r="L59" s="58" t="str">
        <f>+IF('Att A pg 3-5'!$G$92&gt;='Att A pg 3-5'!A59,'Att A pg 3-5'!K59*'Att A pg 3-5'!$G$84*(1+'Att A pg 3-5'!$G$84)^'Att A pg 3-5'!B59/((1+'Att A pg 3-5'!$G$84)^'Att A pg 3-5'!B59-1)," ")</f>
        <v xml:space="preserve"> </v>
      </c>
      <c r="M59" s="58"/>
      <c r="N59" s="58" t="str">
        <f>+IF('Att A pg 3-5'!$G$92&gt;='Att A pg 3-5'!A59,'Att A wp1'!E55," ")</f>
        <v xml:space="preserve"> </v>
      </c>
      <c r="O59" s="58" t="str">
        <f>+IF('Att A pg 3-5'!$G$92&gt;='Att A pg 3-5'!A59,(('Att A pg 3-5'!N59-'Att A pg 3-5'!E59)*('Att A pg 3-5'!$G$89))," ")</f>
        <v xml:space="preserve"> </v>
      </c>
      <c r="P59" s="98" t="str">
        <f>IF(+'Att A pg 3-5'!$G$92&gt;='Att A pg 3-5'!A59,+'Att A pg 3-5'!O59+P58,"")</f>
        <v/>
      </c>
      <c r="Q59" s="58"/>
      <c r="R59" s="58"/>
      <c r="S59" s="43"/>
      <c r="T59" s="55"/>
      <c r="V59" s="43"/>
      <c r="W59" s="40"/>
      <c r="X59" s="43"/>
      <c r="Y59" s="43"/>
      <c r="AA59" s="43"/>
      <c r="AB59" s="43"/>
    </row>
    <row r="60" spans="1:28" hidden="1" x14ac:dyDescent="0.2">
      <c r="A60" s="5">
        <v>50</v>
      </c>
      <c r="B60" s="16" t="str">
        <f>IF('Att A pg 3-5'!$G$92&gt;=A60,A60," ")</f>
        <v xml:space="preserve"> </v>
      </c>
      <c r="C60" s="97" t="str">
        <f>+IF('Att A pg 3-5'!$G$92&gt;='Att A pg 3-5'!A60,('Att A pg 3-5'!C59-'Att A pg 3-5'!E59-'Att A pg 3-5'!O59)," ")</f>
        <v xml:space="preserve"> </v>
      </c>
      <c r="D60" s="58" t="str">
        <f>+IF('Att A pg 3-5'!$G$92&gt;='Att A pg 3-5'!A60,'Att A pg 3-5'!$G$85*C60," ")</f>
        <v xml:space="preserve"> </v>
      </c>
      <c r="E60" s="58" t="str">
        <f>+IF('Att A pg 3-5'!$G$92&gt;='Att A pg 3-5'!A60, ((100/'Att A pg 3-5'!$G$92)/100),"")</f>
        <v/>
      </c>
      <c r="F60" s="43">
        <v>0</v>
      </c>
      <c r="G60" s="58" t="str">
        <f>+IF('Att A pg 3-5'!$G$92&gt;='Att A pg 3-5'!A60,'Att A pg 3-5'!$G$94," ")</f>
        <v xml:space="preserve"> </v>
      </c>
      <c r="H60" s="58" t="str">
        <f>+IF('Att A pg 3-5'!$G$92&gt;='Att A pg 3-5'!A60,(+D60+E60+F60+G60)," ")</f>
        <v xml:space="preserve"> </v>
      </c>
      <c r="I60" s="58" t="str">
        <f>+IF('Att A pg 3-5'!$G$92&gt;='Att A pg 3-5'!A60,(1/((1+'Att A pg 3-5'!$G$84)^'Att A pg 3-5'!B60))," ")</f>
        <v xml:space="preserve"> </v>
      </c>
      <c r="J60" s="58" t="str">
        <f>+IF('Att A pg 3-5'!$G$92&gt;='Att A pg 3-5'!A60,'Att A pg 3-5'!H60*'Att A pg 3-5'!I60," ")</f>
        <v xml:space="preserve"> </v>
      </c>
      <c r="K60" s="58" t="str">
        <f>+IF('Att A pg 3-5'!$G$92&gt;='Att A pg 3-5'!A60,'Att A pg 3-5'!K59+'Att A pg 3-5'!J60," ")</f>
        <v xml:space="preserve"> </v>
      </c>
      <c r="L60" s="58" t="str">
        <f>+IF('Att A pg 3-5'!$G$92&gt;='Att A pg 3-5'!A60,'Att A pg 3-5'!K60*'Att A pg 3-5'!$G$84*(1+'Att A pg 3-5'!$G$84)^'Att A pg 3-5'!B60/((1+'Att A pg 3-5'!$G$84)^'Att A pg 3-5'!B60-1)," ")</f>
        <v xml:space="preserve"> </v>
      </c>
      <c r="M60" s="58"/>
      <c r="N60" s="58" t="str">
        <f>+IF('Att A pg 3-5'!$G$92&gt;='Att A pg 3-5'!A60,'Att A wp1'!E56," ")</f>
        <v xml:space="preserve"> </v>
      </c>
      <c r="O60" s="58" t="str">
        <f>+IF('Att A pg 3-5'!$G$92&gt;='Att A pg 3-5'!A60,(('Att A pg 3-5'!N60-'Att A pg 3-5'!E60)*('Att A pg 3-5'!$G$89))," ")</f>
        <v xml:space="preserve"> </v>
      </c>
      <c r="P60" s="98" t="str">
        <f>IF(+'Att A pg 3-5'!$G$92&gt;='Att A pg 3-5'!A60,+'Att A pg 3-5'!O60+P59,"")</f>
        <v/>
      </c>
      <c r="Q60" s="58"/>
      <c r="R60" s="58"/>
      <c r="S60" s="43"/>
      <c r="T60" s="55"/>
      <c r="V60" s="43"/>
      <c r="W60" s="40"/>
      <c r="X60" s="43"/>
      <c r="Y60" s="43"/>
      <c r="AA60" s="43"/>
      <c r="AB60" s="43"/>
    </row>
    <row r="61" spans="1:28" hidden="1" x14ac:dyDescent="0.2">
      <c r="A61" s="5">
        <v>51</v>
      </c>
      <c r="B61" s="16" t="str">
        <f>IF('Att A pg 3-5'!$G$92&gt;=A61,A61," ")</f>
        <v xml:space="preserve"> </v>
      </c>
      <c r="C61" s="97" t="str">
        <f>+IF('Att A pg 3-5'!$G$92&gt;='Att A pg 3-5'!A61,('Att A pg 3-5'!C60-'Att A pg 3-5'!E60-'Att A pg 3-5'!O60)," ")</f>
        <v xml:space="preserve"> </v>
      </c>
      <c r="D61" s="58" t="str">
        <f>+IF('Att A pg 3-5'!$G$92&gt;='Att A pg 3-5'!A61,'Att A pg 3-5'!$G$85*C61," ")</f>
        <v xml:space="preserve"> </v>
      </c>
      <c r="E61" s="58" t="str">
        <f>+IF('Att A pg 3-5'!$G$92&gt;='Att A pg 3-5'!A61, ((100/'Att A pg 3-5'!$G$92)/100),"")</f>
        <v/>
      </c>
      <c r="F61" s="43">
        <v>0</v>
      </c>
      <c r="G61" s="58" t="str">
        <f>+IF('Att A pg 3-5'!$G$92&gt;='Att A pg 3-5'!A61,'Att A pg 3-5'!$G$94," ")</f>
        <v xml:space="preserve"> </v>
      </c>
      <c r="H61" s="58" t="str">
        <f>+IF('Att A pg 3-5'!$G$92&gt;='Att A pg 3-5'!A61,(+D61+E61+F61+G61)," ")</f>
        <v xml:space="preserve"> </v>
      </c>
      <c r="I61" s="58" t="str">
        <f>+IF('Att A pg 3-5'!$G$92&gt;='Att A pg 3-5'!A61,(1/((1+'Att A pg 3-5'!$G$84)^'Att A pg 3-5'!B61))," ")</f>
        <v xml:space="preserve"> </v>
      </c>
      <c r="J61" s="58" t="str">
        <f>+IF('Att A pg 3-5'!$G$92&gt;='Att A pg 3-5'!A61,'Att A pg 3-5'!H61*'Att A pg 3-5'!I61," ")</f>
        <v xml:space="preserve"> </v>
      </c>
      <c r="K61" s="58" t="str">
        <f>+IF('Att A pg 3-5'!$G$92&gt;='Att A pg 3-5'!A61,'Att A pg 3-5'!K60+'Att A pg 3-5'!J61," ")</f>
        <v xml:space="preserve"> </v>
      </c>
      <c r="L61" s="58" t="str">
        <f>+IF('Att A pg 3-5'!$G$92&gt;='Att A pg 3-5'!A61,'Att A pg 3-5'!K61*'Att A pg 3-5'!$G$84*(1+'Att A pg 3-5'!$G$84)^'Att A pg 3-5'!B61/((1+'Att A pg 3-5'!$G$84)^'Att A pg 3-5'!B61-1)," ")</f>
        <v xml:space="preserve"> </v>
      </c>
      <c r="M61" s="58"/>
      <c r="N61" s="58" t="str">
        <f>+IF('Att A pg 3-5'!$G$92&gt;='Att A pg 3-5'!A61,'Att A wp1'!E57," ")</f>
        <v xml:space="preserve"> </v>
      </c>
      <c r="O61" s="58" t="str">
        <f>+IF('Att A pg 3-5'!$G$92&gt;='Att A pg 3-5'!A61,(('Att A pg 3-5'!N61-'Att A pg 3-5'!E61)*('Att A pg 3-5'!$G$89))," ")</f>
        <v xml:space="preserve"> </v>
      </c>
      <c r="P61" s="98" t="str">
        <f>IF(+'Att A pg 3-5'!$G$92&gt;='Att A pg 3-5'!A61,+'Att A pg 3-5'!O61+P60,"")</f>
        <v/>
      </c>
      <c r="Q61" s="58"/>
      <c r="R61" s="58"/>
      <c r="S61" s="43"/>
      <c r="T61" s="55"/>
      <c r="V61" s="43"/>
      <c r="W61" s="40"/>
      <c r="X61" s="43"/>
      <c r="Y61" s="43"/>
      <c r="AA61" s="43"/>
      <c r="AB61" s="43"/>
    </row>
    <row r="62" spans="1:28" hidden="1" x14ac:dyDescent="0.2">
      <c r="A62" s="5">
        <v>52</v>
      </c>
      <c r="B62" s="16" t="str">
        <f>IF('Att A pg 3-5'!$G$92&gt;=A62,A62," ")</f>
        <v xml:space="preserve"> </v>
      </c>
      <c r="C62" s="97" t="str">
        <f>+IF('Att A pg 3-5'!$G$92&gt;='Att A pg 3-5'!A62,('Att A pg 3-5'!C61-'Att A pg 3-5'!E61-'Att A pg 3-5'!O61)," ")</f>
        <v xml:space="preserve"> </v>
      </c>
      <c r="D62" s="58" t="str">
        <f>+IF('Att A pg 3-5'!$G$92&gt;='Att A pg 3-5'!A62,'Att A pg 3-5'!$G$85*C62," ")</f>
        <v xml:space="preserve"> </v>
      </c>
      <c r="E62" s="58" t="str">
        <f>+IF('Att A pg 3-5'!$G$92&gt;='Att A pg 3-5'!A62, ((100/'Att A pg 3-5'!$G$92)/100),"")</f>
        <v/>
      </c>
      <c r="F62" s="43">
        <v>0</v>
      </c>
      <c r="G62" s="58" t="str">
        <f>+IF('Att A pg 3-5'!$G$92&gt;='Att A pg 3-5'!A62,'Att A pg 3-5'!$G$94," ")</f>
        <v xml:space="preserve"> </v>
      </c>
      <c r="H62" s="58" t="str">
        <f>+IF('Att A pg 3-5'!$G$92&gt;='Att A pg 3-5'!A62,(+D62+E62+F62+G62)," ")</f>
        <v xml:space="preserve"> </v>
      </c>
      <c r="I62" s="58" t="str">
        <f>+IF('Att A pg 3-5'!$G$92&gt;='Att A pg 3-5'!A62,(1/((1+'Att A pg 3-5'!$G$84)^'Att A pg 3-5'!B62))," ")</f>
        <v xml:space="preserve"> </v>
      </c>
      <c r="J62" s="58" t="str">
        <f>+IF('Att A pg 3-5'!$G$92&gt;='Att A pg 3-5'!A62,'Att A pg 3-5'!H62*'Att A pg 3-5'!I62," ")</f>
        <v xml:space="preserve"> </v>
      </c>
      <c r="K62" s="58" t="str">
        <f>+IF('Att A pg 3-5'!$G$92&gt;='Att A pg 3-5'!A62,'Att A pg 3-5'!K61+'Att A pg 3-5'!J62," ")</f>
        <v xml:space="preserve"> </v>
      </c>
      <c r="L62" s="58" t="str">
        <f>+IF('Att A pg 3-5'!$G$92&gt;='Att A pg 3-5'!A62,'Att A pg 3-5'!K62*'Att A pg 3-5'!$G$84*(1+'Att A pg 3-5'!$G$84)^'Att A pg 3-5'!B62/((1+'Att A pg 3-5'!$G$84)^'Att A pg 3-5'!B62-1)," ")</f>
        <v xml:space="preserve"> </v>
      </c>
      <c r="M62" s="58"/>
      <c r="N62" s="58" t="str">
        <f>+IF('Att A pg 3-5'!$G$92&gt;='Att A pg 3-5'!A62,'Att A wp1'!E58," ")</f>
        <v xml:space="preserve"> </v>
      </c>
      <c r="O62" s="58" t="str">
        <f>+IF('Att A pg 3-5'!$G$92&gt;='Att A pg 3-5'!A62,(('Att A pg 3-5'!N62-'Att A pg 3-5'!E62)*('Att A pg 3-5'!$G$89))," ")</f>
        <v xml:space="preserve"> </v>
      </c>
      <c r="P62" s="98" t="str">
        <f>IF(+'Att A pg 3-5'!$G$92&gt;='Att A pg 3-5'!A62,+'Att A pg 3-5'!O62+P61,"")</f>
        <v/>
      </c>
      <c r="Q62" s="58"/>
      <c r="R62" s="58"/>
      <c r="S62" s="43"/>
      <c r="T62" s="55"/>
      <c r="V62" s="43"/>
      <c r="W62" s="40"/>
      <c r="X62" s="43"/>
      <c r="Y62" s="43"/>
      <c r="AA62" s="43"/>
      <c r="AB62" s="43"/>
    </row>
    <row r="63" spans="1:28" hidden="1" x14ac:dyDescent="0.2">
      <c r="A63" s="5">
        <v>53</v>
      </c>
      <c r="B63" s="16" t="str">
        <f>IF('Att A pg 3-5'!$G$92&gt;=A63,A63," ")</f>
        <v xml:space="preserve"> </v>
      </c>
      <c r="C63" s="97" t="str">
        <f>+IF('Att A pg 3-5'!$G$92&gt;='Att A pg 3-5'!A63,('Att A pg 3-5'!C62-'Att A pg 3-5'!E62-'Att A pg 3-5'!O62)," ")</f>
        <v xml:space="preserve"> </v>
      </c>
      <c r="D63" s="58" t="str">
        <f>+IF('Att A pg 3-5'!$G$92&gt;='Att A pg 3-5'!A63,'Att A pg 3-5'!$G$85*C63," ")</f>
        <v xml:space="preserve"> </v>
      </c>
      <c r="E63" s="58" t="str">
        <f>+IF('Att A pg 3-5'!$G$92&gt;='Att A pg 3-5'!A63, ((100/'Att A pg 3-5'!$G$92)/100),"")</f>
        <v/>
      </c>
      <c r="F63" s="43">
        <v>0</v>
      </c>
      <c r="G63" s="58" t="str">
        <f>+IF('Att A pg 3-5'!$G$92&gt;='Att A pg 3-5'!A63,'Att A pg 3-5'!$G$94," ")</f>
        <v xml:space="preserve"> </v>
      </c>
      <c r="H63" s="58" t="str">
        <f>+IF('Att A pg 3-5'!$G$92&gt;='Att A pg 3-5'!A63,(+D63+E63+F63+G63)," ")</f>
        <v xml:space="preserve"> </v>
      </c>
      <c r="I63" s="58" t="str">
        <f>+IF('Att A pg 3-5'!$G$92&gt;='Att A pg 3-5'!A63,(1/((1+'Att A pg 3-5'!$G$84)^'Att A pg 3-5'!B63))," ")</f>
        <v xml:space="preserve"> </v>
      </c>
      <c r="J63" s="58" t="str">
        <f>+IF('Att A pg 3-5'!$G$92&gt;='Att A pg 3-5'!A63,'Att A pg 3-5'!H63*'Att A pg 3-5'!I63," ")</f>
        <v xml:space="preserve"> </v>
      </c>
      <c r="K63" s="58" t="str">
        <f>+IF('Att A pg 3-5'!$G$92&gt;='Att A pg 3-5'!A63,'Att A pg 3-5'!K62+'Att A pg 3-5'!J63," ")</f>
        <v xml:space="preserve"> </v>
      </c>
      <c r="L63" s="58" t="str">
        <f>+IF('Att A pg 3-5'!$G$92&gt;='Att A pg 3-5'!A63,'Att A pg 3-5'!K63*'Att A pg 3-5'!$G$84*(1+'Att A pg 3-5'!$G$84)^'Att A pg 3-5'!B63/((1+'Att A pg 3-5'!$G$84)^'Att A pg 3-5'!B63-1)," ")</f>
        <v xml:space="preserve"> </v>
      </c>
      <c r="M63" s="58"/>
      <c r="N63" s="58" t="str">
        <f>+IF('Att A pg 3-5'!$G$92&gt;='Att A pg 3-5'!A63,'Att A wp1'!E59," ")</f>
        <v xml:space="preserve"> </v>
      </c>
      <c r="O63" s="58" t="str">
        <f>+IF('Att A pg 3-5'!$G$92&gt;='Att A pg 3-5'!A63,(('Att A pg 3-5'!N63-'Att A pg 3-5'!E63)*('Att A pg 3-5'!$G$89))," ")</f>
        <v xml:space="preserve"> </v>
      </c>
      <c r="P63" s="98" t="str">
        <f>IF(+'Att A pg 3-5'!$G$92&gt;='Att A pg 3-5'!A63,+'Att A pg 3-5'!O63+P62,"")</f>
        <v/>
      </c>
      <c r="Q63" s="58"/>
      <c r="R63" s="58"/>
      <c r="S63" s="43"/>
      <c r="T63" s="55"/>
      <c r="V63" s="43"/>
      <c r="W63" s="40"/>
      <c r="X63" s="43"/>
      <c r="Y63" s="43"/>
      <c r="AA63" s="43"/>
      <c r="AB63" s="43"/>
    </row>
    <row r="64" spans="1:28" hidden="1" x14ac:dyDescent="0.2">
      <c r="A64" s="5">
        <v>54</v>
      </c>
      <c r="B64" s="16" t="str">
        <f>IF('Att A pg 3-5'!$G$92&gt;=A64,A64," ")</f>
        <v xml:space="preserve"> </v>
      </c>
      <c r="C64" s="97" t="str">
        <f>+IF('Att A pg 3-5'!$G$92&gt;='Att A pg 3-5'!A64,('Att A pg 3-5'!C63-'Att A pg 3-5'!E63-'Att A pg 3-5'!O63)," ")</f>
        <v xml:space="preserve"> </v>
      </c>
      <c r="D64" s="58" t="str">
        <f>+IF('Att A pg 3-5'!$G$92&gt;='Att A pg 3-5'!A64,'Att A pg 3-5'!$G$85*C64," ")</f>
        <v xml:space="preserve"> </v>
      </c>
      <c r="E64" s="58" t="str">
        <f>+IF('Att A pg 3-5'!$G$92&gt;='Att A pg 3-5'!A64, ((100/'Att A pg 3-5'!$G$92)/100),"")</f>
        <v/>
      </c>
      <c r="F64" s="43">
        <v>0</v>
      </c>
      <c r="G64" s="58" t="str">
        <f>+IF('Att A pg 3-5'!$G$92&gt;='Att A pg 3-5'!A64,'Att A pg 3-5'!$G$94," ")</f>
        <v xml:space="preserve"> </v>
      </c>
      <c r="H64" s="58" t="str">
        <f>+IF('Att A pg 3-5'!$G$92&gt;='Att A pg 3-5'!A64,(+D64+E64+F64+G64)," ")</f>
        <v xml:space="preserve"> </v>
      </c>
      <c r="I64" s="58" t="str">
        <f>+IF('Att A pg 3-5'!$G$92&gt;='Att A pg 3-5'!A64,(1/((1+'Att A pg 3-5'!$G$84)^'Att A pg 3-5'!B64))," ")</f>
        <v xml:space="preserve"> </v>
      </c>
      <c r="J64" s="58" t="str">
        <f>+IF('Att A pg 3-5'!$G$92&gt;='Att A pg 3-5'!A64,'Att A pg 3-5'!H64*'Att A pg 3-5'!I64," ")</f>
        <v xml:space="preserve"> </v>
      </c>
      <c r="K64" s="58" t="str">
        <f>+IF('Att A pg 3-5'!$G$92&gt;='Att A pg 3-5'!A64,'Att A pg 3-5'!K63+'Att A pg 3-5'!J64," ")</f>
        <v xml:space="preserve"> </v>
      </c>
      <c r="L64" s="58" t="str">
        <f>+IF('Att A pg 3-5'!$G$92&gt;='Att A pg 3-5'!A64,'Att A pg 3-5'!K64*'Att A pg 3-5'!$G$84*(1+'Att A pg 3-5'!$G$84)^'Att A pg 3-5'!B64/((1+'Att A pg 3-5'!$G$84)^'Att A pg 3-5'!B64-1)," ")</f>
        <v xml:space="preserve"> </v>
      </c>
      <c r="M64" s="58"/>
      <c r="N64" s="58" t="str">
        <f>+IF('Att A pg 3-5'!$G$92&gt;='Att A pg 3-5'!A64,'Att A wp1'!E60," ")</f>
        <v xml:space="preserve"> </v>
      </c>
      <c r="O64" s="58" t="str">
        <f>+IF('Att A pg 3-5'!$G$92&gt;='Att A pg 3-5'!A64,(('Att A pg 3-5'!N64-'Att A pg 3-5'!E64)*('Att A pg 3-5'!$G$89))," ")</f>
        <v xml:space="preserve"> </v>
      </c>
      <c r="P64" s="98" t="str">
        <f>IF(+'Att A pg 3-5'!$G$92&gt;='Att A pg 3-5'!A64,+'Att A pg 3-5'!O64+P63,"")</f>
        <v/>
      </c>
      <c r="Q64" s="58"/>
      <c r="R64" s="58"/>
      <c r="S64" s="43"/>
      <c r="T64" s="55"/>
      <c r="V64" s="43"/>
      <c r="W64" s="40"/>
      <c r="X64" s="43"/>
      <c r="Y64" s="43"/>
      <c r="AA64" s="43"/>
      <c r="AB64" s="43"/>
    </row>
    <row r="65" spans="1:28" hidden="1" x14ac:dyDescent="0.2">
      <c r="A65" s="5">
        <v>55</v>
      </c>
      <c r="B65" s="16" t="str">
        <f>IF('Att A pg 3-5'!$G$92&gt;=A65,A65," ")</f>
        <v xml:space="preserve"> </v>
      </c>
      <c r="C65" s="97" t="str">
        <f>+IF('Att A pg 3-5'!$G$92&gt;='Att A pg 3-5'!A65,('Att A pg 3-5'!C64-'Att A pg 3-5'!E64-'Att A pg 3-5'!O64)," ")</f>
        <v xml:space="preserve"> </v>
      </c>
      <c r="D65" s="58" t="str">
        <f>+IF('Att A pg 3-5'!$G$92&gt;='Att A pg 3-5'!A65,'Att A pg 3-5'!$G$85*C65," ")</f>
        <v xml:space="preserve"> </v>
      </c>
      <c r="E65" s="58" t="str">
        <f>+IF('Att A pg 3-5'!$G$92&gt;='Att A pg 3-5'!A65, ((100/'Att A pg 3-5'!$G$92)/100),"")</f>
        <v/>
      </c>
      <c r="F65" s="43">
        <v>0</v>
      </c>
      <c r="G65" s="58" t="str">
        <f>+IF('Att A pg 3-5'!$G$92&gt;='Att A pg 3-5'!A65,'Att A pg 3-5'!$G$94," ")</f>
        <v xml:space="preserve"> </v>
      </c>
      <c r="H65" s="58" t="str">
        <f>+IF('Att A pg 3-5'!$G$92&gt;='Att A pg 3-5'!A65,(+D65+E65+F65+G65)," ")</f>
        <v xml:space="preserve"> </v>
      </c>
      <c r="I65" s="58" t="str">
        <f>+IF('Att A pg 3-5'!$G$92&gt;='Att A pg 3-5'!A65,(1/((1+'Att A pg 3-5'!$G$84)^'Att A pg 3-5'!B65))," ")</f>
        <v xml:space="preserve"> </v>
      </c>
      <c r="J65" s="58" t="str">
        <f>+IF('Att A pg 3-5'!$G$92&gt;='Att A pg 3-5'!A65,'Att A pg 3-5'!H65*'Att A pg 3-5'!I65," ")</f>
        <v xml:space="preserve"> </v>
      </c>
      <c r="K65" s="58" t="str">
        <f>+IF('Att A pg 3-5'!$G$92&gt;='Att A pg 3-5'!A65,'Att A pg 3-5'!K64+'Att A pg 3-5'!J65," ")</f>
        <v xml:space="preserve"> </v>
      </c>
      <c r="L65" s="58" t="str">
        <f>+IF('Att A pg 3-5'!$G$92&gt;='Att A pg 3-5'!A65,'Att A pg 3-5'!K65*'Att A pg 3-5'!$G$84*(1+'Att A pg 3-5'!$G$84)^'Att A pg 3-5'!B65/((1+'Att A pg 3-5'!$G$84)^'Att A pg 3-5'!B65-1)," ")</f>
        <v xml:space="preserve"> </v>
      </c>
      <c r="M65" s="58"/>
      <c r="N65" s="58" t="str">
        <f>+IF('Att A pg 3-5'!$G$92&gt;='Att A pg 3-5'!A65,'Att A wp1'!E61," ")</f>
        <v xml:space="preserve"> </v>
      </c>
      <c r="O65" s="58" t="str">
        <f>+IF('Att A pg 3-5'!$G$92&gt;='Att A pg 3-5'!A65,(('Att A pg 3-5'!N65-'Att A pg 3-5'!E65)*('Att A pg 3-5'!$G$89))," ")</f>
        <v xml:space="preserve"> </v>
      </c>
      <c r="P65" s="98" t="str">
        <f>IF(+'Att A pg 3-5'!$G$92&gt;='Att A pg 3-5'!A65,+'Att A pg 3-5'!O65+P64,"")</f>
        <v/>
      </c>
      <c r="Q65" s="58"/>
      <c r="R65" s="58"/>
      <c r="S65" s="43"/>
      <c r="T65" s="55"/>
      <c r="V65" s="43"/>
      <c r="W65" s="40"/>
      <c r="X65" s="43"/>
      <c r="Y65" s="43"/>
      <c r="AA65" s="43"/>
      <c r="AB65" s="43"/>
    </row>
    <row r="66" spans="1:28" x14ac:dyDescent="0.2">
      <c r="A66" s="5"/>
      <c r="B66" s="20"/>
      <c r="C66" s="21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98"/>
      <c r="Q66" s="43"/>
      <c r="R66" s="59"/>
      <c r="S66" s="43"/>
      <c r="T66" s="55"/>
      <c r="V66" s="43"/>
      <c r="W66" s="40"/>
      <c r="X66" s="43"/>
      <c r="Y66" s="43"/>
      <c r="AA66" s="43"/>
      <c r="AB66" s="43"/>
    </row>
    <row r="67" spans="1:28" x14ac:dyDescent="0.2">
      <c r="A67" s="5"/>
      <c r="B67" s="20"/>
      <c r="C67" s="21"/>
      <c r="D67" s="43"/>
      <c r="E67" s="43"/>
      <c r="F67" s="58"/>
      <c r="G67" s="58"/>
      <c r="H67" s="58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55"/>
      <c r="X67" s="43"/>
      <c r="Y67" s="43"/>
      <c r="AA67" s="43"/>
      <c r="AB67" s="43"/>
    </row>
    <row r="68" spans="1:28" x14ac:dyDescent="0.2">
      <c r="B68" s="9"/>
      <c r="C68" s="9"/>
      <c r="D68" s="23"/>
      <c r="P68" s="55"/>
      <c r="Q68" s="55"/>
      <c r="R68" s="55"/>
      <c r="S68" s="55"/>
      <c r="T68" s="55"/>
      <c r="AA68" s="43"/>
      <c r="AB68" s="43"/>
    </row>
    <row r="69" spans="1:28" x14ac:dyDescent="0.2">
      <c r="A69" s="95" t="s">
        <v>46</v>
      </c>
      <c r="B69" s="94"/>
      <c r="C69" s="9"/>
      <c r="N69" s="42"/>
      <c r="AA69" s="43"/>
      <c r="AB69" s="43"/>
    </row>
    <row r="70" spans="1:28" x14ac:dyDescent="0.2">
      <c r="A70" s="95" t="s">
        <v>50</v>
      </c>
      <c r="B70" s="94"/>
      <c r="C70" s="9"/>
      <c r="N70" s="42"/>
      <c r="AA70" s="43"/>
      <c r="AB70" s="43"/>
    </row>
    <row r="71" spans="1:28" x14ac:dyDescent="0.2">
      <c r="A71" s="93" t="s">
        <v>51</v>
      </c>
      <c r="B71" s="94"/>
      <c r="C71" s="9"/>
      <c r="N71" s="42"/>
      <c r="AA71" s="43"/>
      <c r="AB71" s="43"/>
    </row>
    <row r="72" spans="1:28" x14ac:dyDescent="0.2">
      <c r="A72" s="93" t="s">
        <v>52</v>
      </c>
      <c r="B72" s="94"/>
      <c r="C72" s="9"/>
      <c r="N72" s="42"/>
      <c r="AA72" s="43"/>
      <c r="AB72" s="43"/>
    </row>
    <row r="73" spans="1:28" x14ac:dyDescent="0.2">
      <c r="A73" s="93" t="s">
        <v>53</v>
      </c>
      <c r="B73" s="94"/>
      <c r="C73" s="9"/>
      <c r="N73" s="42"/>
      <c r="AA73" s="43"/>
      <c r="AB73" s="43"/>
    </row>
    <row r="74" spans="1:28" x14ac:dyDescent="0.2">
      <c r="A74" s="93" t="s">
        <v>54</v>
      </c>
      <c r="B74" s="94"/>
      <c r="C74" s="9"/>
      <c r="N74" s="42"/>
      <c r="AA74" s="43"/>
      <c r="AB74" s="43"/>
    </row>
    <row r="75" spans="1:28" x14ac:dyDescent="0.2">
      <c r="A75" s="93" t="s">
        <v>56</v>
      </c>
      <c r="B75" s="94"/>
      <c r="C75" s="9"/>
      <c r="N75" s="42"/>
      <c r="AA75" s="43"/>
      <c r="AB75" s="43"/>
    </row>
    <row r="76" spans="1:28" x14ac:dyDescent="0.2">
      <c r="A76" s="93" t="s">
        <v>57</v>
      </c>
      <c r="B76" s="94"/>
      <c r="C76" s="9"/>
      <c r="N76" s="42"/>
      <c r="AA76" s="43"/>
      <c r="AB76" s="43"/>
    </row>
    <row r="77" spans="1:28" x14ac:dyDescent="0.2">
      <c r="A77" s="93" t="s">
        <v>71</v>
      </c>
      <c r="B77" s="94"/>
      <c r="C77" s="9"/>
      <c r="N77" s="42"/>
      <c r="AA77" s="43"/>
      <c r="AB77" s="43"/>
    </row>
    <row r="78" spans="1:28" x14ac:dyDescent="0.2">
      <c r="A78" s="94" t="s">
        <v>72</v>
      </c>
      <c r="B78" s="94"/>
      <c r="C78" s="9"/>
      <c r="N78" s="42"/>
      <c r="AA78" s="43"/>
      <c r="AB78" s="43"/>
    </row>
    <row r="79" spans="1:28" x14ac:dyDescent="0.2">
      <c r="A79" s="96" t="s">
        <v>73</v>
      </c>
      <c r="B79" s="94"/>
      <c r="C79" s="9"/>
      <c r="N79" s="42"/>
      <c r="AA79" s="43"/>
      <c r="AB79" s="43"/>
    </row>
    <row r="80" spans="1:28" x14ac:dyDescent="0.2">
      <c r="A80" s="96" t="s">
        <v>58</v>
      </c>
      <c r="B80" s="94"/>
      <c r="C80" s="9"/>
      <c r="N80" s="42"/>
      <c r="AA80" s="43"/>
      <c r="AB80" s="43"/>
    </row>
    <row r="81" spans="1:28" x14ac:dyDescent="0.2">
      <c r="A81" s="60"/>
      <c r="C81" s="9"/>
      <c r="N81" s="42"/>
      <c r="AA81" s="43"/>
      <c r="AB81" s="43"/>
    </row>
    <row r="82" spans="1:28" x14ac:dyDescent="0.2">
      <c r="A82" s="60"/>
      <c r="C82" s="9"/>
      <c r="N82" s="42"/>
      <c r="AA82" s="43"/>
      <c r="AB82" s="43"/>
    </row>
    <row r="83" spans="1:28" x14ac:dyDescent="0.2">
      <c r="A83" s="88" t="s">
        <v>63</v>
      </c>
      <c r="B83" s="101"/>
      <c r="C83" s="102"/>
      <c r="D83" s="102"/>
      <c r="E83" s="102"/>
      <c r="F83" s="102"/>
      <c r="G83" s="101"/>
      <c r="N83" s="42"/>
      <c r="AA83" s="43"/>
      <c r="AB83" s="43"/>
    </row>
    <row r="84" spans="1:28" x14ac:dyDescent="0.2">
      <c r="A84" s="17" t="s">
        <v>31</v>
      </c>
      <c r="B84" s="17"/>
      <c r="G84" s="22">
        <v>7.2160000000000002E-2</v>
      </c>
      <c r="N84" s="42"/>
      <c r="AA84" s="43"/>
      <c r="AB84" s="43"/>
    </row>
    <row r="85" spans="1:28" x14ac:dyDescent="0.2">
      <c r="A85" s="17" t="s">
        <v>32</v>
      </c>
      <c r="B85" s="17"/>
      <c r="G85" s="22">
        <v>8.448E-2</v>
      </c>
      <c r="N85" s="42"/>
      <c r="AA85" s="43"/>
      <c r="AB85" s="43"/>
    </row>
    <row r="86" spans="1:28" x14ac:dyDescent="0.2">
      <c r="A86" s="17"/>
      <c r="B86" s="17"/>
      <c r="G86" s="22"/>
      <c r="N86" s="44"/>
      <c r="AA86" s="43"/>
      <c r="AB86" s="43"/>
    </row>
    <row r="87" spans="1:28" x14ac:dyDescent="0.2">
      <c r="A87" s="17" t="s">
        <v>6</v>
      </c>
      <c r="B87" s="17"/>
      <c r="G87" s="64">
        <v>0.21</v>
      </c>
      <c r="N87" s="42"/>
      <c r="AA87" s="43"/>
      <c r="AB87" s="43"/>
    </row>
    <row r="88" spans="1:28" x14ac:dyDescent="0.2">
      <c r="A88" s="17" t="s">
        <v>7</v>
      </c>
      <c r="B88" s="17"/>
      <c r="G88" s="64"/>
      <c r="N88" s="42"/>
      <c r="AA88" s="43"/>
      <c r="AB88" s="43"/>
    </row>
    <row r="89" spans="1:28" x14ac:dyDescent="0.2">
      <c r="A89" s="17" t="s">
        <v>4</v>
      </c>
      <c r="B89" s="17"/>
      <c r="G89" s="65">
        <f>+ROUND((G88*0.65)+G87,6)</f>
        <v>0.21</v>
      </c>
      <c r="N89" s="42"/>
      <c r="AA89" s="43"/>
      <c r="AB89" s="43"/>
    </row>
    <row r="90" spans="1:28" x14ac:dyDescent="0.2">
      <c r="A90" s="17" t="s">
        <v>5</v>
      </c>
      <c r="B90" s="17"/>
      <c r="G90" s="66">
        <f>+ROUND(1-G89,6)</f>
        <v>0.79</v>
      </c>
      <c r="AA90" s="43"/>
      <c r="AB90" s="43"/>
    </row>
    <row r="91" spans="1:28" x14ac:dyDescent="0.2">
      <c r="A91" s="62"/>
      <c r="B91" s="62"/>
      <c r="G91" s="62"/>
      <c r="AA91" s="43"/>
      <c r="AB91" s="43"/>
    </row>
    <row r="92" spans="1:28" x14ac:dyDescent="0.2">
      <c r="A92" s="17" t="s">
        <v>28</v>
      </c>
      <c r="B92" s="17"/>
      <c r="G92" s="67">
        <v>40</v>
      </c>
      <c r="AA92" s="43"/>
      <c r="AB92" s="43"/>
    </row>
    <row r="93" spans="1:28" x14ac:dyDescent="0.2">
      <c r="A93" s="17" t="s">
        <v>3</v>
      </c>
      <c r="B93" s="17"/>
      <c r="G93" s="62">
        <v>15</v>
      </c>
      <c r="AA93" s="43"/>
      <c r="AB93" s="43"/>
    </row>
    <row r="94" spans="1:28" x14ac:dyDescent="0.2">
      <c r="A94" s="94" t="s">
        <v>74</v>
      </c>
      <c r="G94" s="10">
        <v>3.96E-3</v>
      </c>
    </row>
  </sheetData>
  <mergeCells count="2">
    <mergeCell ref="V9:Y9"/>
    <mergeCell ref="AA9:AB9"/>
  </mergeCells>
  <printOptions horizontalCentered="1"/>
  <pageMargins left="0.42" right="0.42" top="1" bottom="1.25" header="0.3" footer="0.17"/>
  <pageSetup scale="98" fitToHeight="0" orientation="landscape" r:id="rId1"/>
  <headerFooter>
    <oddFooter>&amp;C&amp;"Arial,Regular"&amp;10&amp;P</oddFooter>
  </headerFooter>
  <rowBreaks count="2" manualBreakCount="2">
    <brk id="37" max="14" man="1"/>
    <brk id="6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Q90"/>
  <sheetViews>
    <sheetView showGridLines="0" workbookViewId="0"/>
  </sheetViews>
  <sheetFormatPr defaultColWidth="12.5703125" defaultRowHeight="12.75" x14ac:dyDescent="0.2"/>
  <cols>
    <col min="1" max="16384" width="12.5703125" style="2"/>
  </cols>
  <sheetData>
    <row r="1" spans="1:17" x14ac:dyDescent="0.2">
      <c r="A1" s="18" t="s">
        <v>8</v>
      </c>
    </row>
    <row r="2" spans="1:17" x14ac:dyDescent="0.2">
      <c r="A2" s="4" t="s">
        <v>9</v>
      </c>
    </row>
    <row r="3" spans="1:17" x14ac:dyDescent="0.2">
      <c r="A3" s="4" t="s">
        <v>10</v>
      </c>
    </row>
    <row r="5" spans="1:17" x14ac:dyDescent="0.2">
      <c r="B5" s="53" t="s">
        <v>47</v>
      </c>
      <c r="C5" s="54"/>
      <c r="D5" s="54"/>
      <c r="E5" s="54"/>
      <c r="F5" s="54"/>
      <c r="G5" s="54"/>
    </row>
    <row r="6" spans="1:17" x14ac:dyDescent="0.2">
      <c r="B6" s="41">
        <v>5</v>
      </c>
      <c r="C6" s="41">
        <v>7</v>
      </c>
      <c r="D6" s="41">
        <v>10</v>
      </c>
      <c r="E6" s="41">
        <v>15</v>
      </c>
      <c r="F6" s="41">
        <v>20</v>
      </c>
      <c r="G6" s="41">
        <v>39</v>
      </c>
      <c r="H6" s="4"/>
      <c r="J6" s="18"/>
      <c r="K6" s="18"/>
      <c r="L6" s="18"/>
      <c r="M6" s="18"/>
      <c r="N6" s="4"/>
      <c r="O6" s="4"/>
      <c r="P6" s="4"/>
      <c r="Q6" s="4"/>
    </row>
    <row r="7" spans="1:17" x14ac:dyDescent="0.2">
      <c r="A7" s="2">
        <v>1</v>
      </c>
      <c r="B7" s="56">
        <v>0.2</v>
      </c>
      <c r="C7" s="56">
        <v>0.1429</v>
      </c>
      <c r="D7" s="56">
        <v>0.1</v>
      </c>
      <c r="E7" s="56">
        <v>0.05</v>
      </c>
      <c r="F7" s="56">
        <v>3.7499999999999999E-2</v>
      </c>
      <c r="G7" s="56">
        <v>1.2840000000000001E-2</v>
      </c>
      <c r="H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2">
        <v>2</v>
      </c>
      <c r="B8" s="56">
        <v>0.32</v>
      </c>
      <c r="C8" s="56">
        <v>0.24490000000000001</v>
      </c>
      <c r="D8" s="56">
        <v>0.18</v>
      </c>
      <c r="E8" s="56">
        <v>9.5000000000000001E-2</v>
      </c>
      <c r="F8" s="56">
        <v>7.2190000000000004E-2</v>
      </c>
      <c r="G8" s="56">
        <v>2.564E-2</v>
      </c>
      <c r="H8" s="4"/>
      <c r="J8" s="4"/>
      <c r="K8" s="4"/>
      <c r="L8" s="4"/>
      <c r="M8" s="4"/>
      <c r="N8" s="4"/>
      <c r="O8" s="4"/>
      <c r="P8" s="4"/>
      <c r="Q8" s="4"/>
    </row>
    <row r="9" spans="1:17" x14ac:dyDescent="0.2">
      <c r="A9" s="2">
        <v>3</v>
      </c>
      <c r="B9" s="56">
        <v>0.192</v>
      </c>
      <c r="C9" s="56">
        <v>0.1749</v>
      </c>
      <c r="D9" s="56">
        <v>0.14399999999999999</v>
      </c>
      <c r="E9" s="56">
        <v>8.5500000000000007E-2</v>
      </c>
      <c r="F9" s="56">
        <v>6.6769999999999996E-2</v>
      </c>
      <c r="G9" s="56">
        <v>2.564E-2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">
      <c r="A10" s="2">
        <v>4</v>
      </c>
      <c r="B10" s="56">
        <v>0.1152</v>
      </c>
      <c r="C10" s="56">
        <v>0.1249</v>
      </c>
      <c r="D10" s="56">
        <v>0.1152</v>
      </c>
      <c r="E10" s="56">
        <v>7.6999999999999999E-2</v>
      </c>
      <c r="F10" s="56">
        <v>6.1769999999999999E-2</v>
      </c>
      <c r="G10" s="56">
        <v>2.564E-2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">
      <c r="A11" s="2">
        <v>5</v>
      </c>
      <c r="B11" s="56">
        <v>0.1152</v>
      </c>
      <c r="C11" s="56">
        <v>8.9300000000000004E-2</v>
      </c>
      <c r="D11" s="56">
        <v>9.2200000000000004E-2</v>
      </c>
      <c r="E11" s="56">
        <v>6.93E-2</v>
      </c>
      <c r="F11" s="56">
        <v>5.713E-2</v>
      </c>
      <c r="G11" s="56">
        <v>2.564E-2</v>
      </c>
      <c r="H11" s="4"/>
      <c r="J11" s="4"/>
      <c r="L11" s="4"/>
      <c r="M11" s="4"/>
      <c r="N11" s="4"/>
      <c r="O11" s="4"/>
      <c r="P11" s="4"/>
      <c r="Q11" s="4"/>
    </row>
    <row r="12" spans="1:17" x14ac:dyDescent="0.2">
      <c r="A12" s="2">
        <v>6</v>
      </c>
      <c r="B12" s="56">
        <v>5.7599999999999998E-2</v>
      </c>
      <c r="C12" s="56">
        <v>8.9200000000000002E-2</v>
      </c>
      <c r="D12" s="56">
        <v>7.3700000000000002E-2</v>
      </c>
      <c r="E12" s="56">
        <v>6.2300000000000001E-2</v>
      </c>
      <c r="F12" s="56">
        <v>5.2850000000000001E-2</v>
      </c>
      <c r="G12" s="56">
        <v>2.564E-2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2">
        <v>7</v>
      </c>
      <c r="B13" s="56">
        <v>0</v>
      </c>
      <c r="C13" s="56">
        <v>8.9300000000000004E-2</v>
      </c>
      <c r="D13" s="56">
        <v>6.5500000000000003E-2</v>
      </c>
      <c r="E13" s="56">
        <v>5.8999999999999997E-2</v>
      </c>
      <c r="F13" s="56">
        <v>4.888E-2</v>
      </c>
      <c r="G13" s="56">
        <v>2.564E-2</v>
      </c>
      <c r="H13" s="4"/>
      <c r="I13" s="4"/>
      <c r="J13" s="19">
        <v>7.4293900037800009E-2</v>
      </c>
      <c r="K13" s="18" t="s">
        <v>11</v>
      </c>
      <c r="M13" s="4"/>
      <c r="N13" s="4"/>
      <c r="P13" s="4"/>
      <c r="Q13" s="4"/>
    </row>
    <row r="14" spans="1:17" x14ac:dyDescent="0.2">
      <c r="A14" s="2">
        <v>8</v>
      </c>
      <c r="B14" s="56">
        <v>0</v>
      </c>
      <c r="C14" s="56">
        <v>4.4600000000000001E-2</v>
      </c>
      <c r="D14" s="56">
        <v>6.5500000000000003E-2</v>
      </c>
      <c r="E14" s="56">
        <v>5.8999999999999997E-2</v>
      </c>
      <c r="F14" s="56">
        <v>4.5220000000000003E-2</v>
      </c>
      <c r="G14" s="56">
        <v>2.564E-2</v>
      </c>
      <c r="H14" s="4"/>
      <c r="I14" s="4"/>
      <c r="J14" s="4"/>
      <c r="K14" s="4"/>
      <c r="L14" s="4"/>
      <c r="M14" s="4"/>
      <c r="N14" s="4"/>
      <c r="P14" s="4"/>
      <c r="Q14" s="4"/>
    </row>
    <row r="15" spans="1:17" x14ac:dyDescent="0.2">
      <c r="A15" s="2">
        <v>9</v>
      </c>
      <c r="B15" s="56">
        <v>0</v>
      </c>
      <c r="C15" s="56">
        <v>0</v>
      </c>
      <c r="D15" s="56">
        <v>6.5600000000000006E-2</v>
      </c>
      <c r="E15" s="56">
        <v>5.91E-2</v>
      </c>
      <c r="F15" s="56">
        <v>4.462E-2</v>
      </c>
      <c r="G15" s="56">
        <v>2.564E-2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">
      <c r="A16" s="2">
        <v>10</v>
      </c>
      <c r="B16" s="56">
        <v>0</v>
      </c>
      <c r="C16" s="56">
        <v>0</v>
      </c>
      <c r="D16" s="56">
        <v>6.5500000000000003E-2</v>
      </c>
      <c r="E16" s="56">
        <v>5.8999999999999997E-2</v>
      </c>
      <c r="F16" s="56">
        <v>4.4610000000000004E-2</v>
      </c>
      <c r="G16" s="56">
        <v>2.564E-2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">
      <c r="A17" s="2">
        <v>11</v>
      </c>
      <c r="B17" s="56">
        <v>0</v>
      </c>
      <c r="C17" s="56">
        <v>0</v>
      </c>
      <c r="D17" s="56">
        <v>3.2800000000000003E-2</v>
      </c>
      <c r="E17" s="56">
        <v>5.91E-2</v>
      </c>
      <c r="F17" s="56">
        <v>4.462E-2</v>
      </c>
      <c r="G17" s="56">
        <v>2.564E-2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2">
        <v>12</v>
      </c>
      <c r="B18" s="56">
        <v>0</v>
      </c>
      <c r="C18" s="56">
        <v>0</v>
      </c>
      <c r="D18" s="56">
        <v>0</v>
      </c>
      <c r="E18" s="56">
        <v>5.8999999999999997E-2</v>
      </c>
      <c r="F18" s="56">
        <v>4.4610000000000004E-2</v>
      </c>
      <c r="G18" s="56">
        <v>2.564E-2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">
      <c r="A19" s="2">
        <v>13</v>
      </c>
      <c r="B19" s="56">
        <v>0</v>
      </c>
      <c r="C19" s="56">
        <v>0</v>
      </c>
      <c r="D19" s="56">
        <v>0</v>
      </c>
      <c r="E19" s="56">
        <v>5.91E-2</v>
      </c>
      <c r="F19" s="56">
        <v>4.462E-2</v>
      </c>
      <c r="G19" s="56">
        <v>2.564E-2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">
      <c r="A20" s="2">
        <v>14</v>
      </c>
      <c r="B20" s="56">
        <v>0</v>
      </c>
      <c r="C20" s="56">
        <v>0</v>
      </c>
      <c r="D20" s="56">
        <v>0</v>
      </c>
      <c r="E20" s="56">
        <v>5.8999999999999997E-2</v>
      </c>
      <c r="F20" s="56">
        <v>4.4610000000000004E-2</v>
      </c>
      <c r="G20" s="56">
        <v>2.564E-2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">
      <c r="A21" s="2">
        <v>15</v>
      </c>
      <c r="B21" s="56">
        <v>0</v>
      </c>
      <c r="C21" s="56">
        <v>0</v>
      </c>
      <c r="D21" s="56">
        <v>0</v>
      </c>
      <c r="E21" s="56">
        <v>5.91E-2</v>
      </c>
      <c r="F21" s="56">
        <v>4.462E-2</v>
      </c>
      <c r="G21" s="56">
        <v>2.564E-2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">
      <c r="A22" s="2">
        <v>16</v>
      </c>
      <c r="B22" s="56">
        <v>0</v>
      </c>
      <c r="C22" s="56">
        <v>0</v>
      </c>
      <c r="D22" s="56">
        <v>0</v>
      </c>
      <c r="E22" s="56">
        <v>2.9499999999999998E-2</v>
      </c>
      <c r="F22" s="56">
        <v>4.4610000000000004E-2</v>
      </c>
      <c r="G22" s="56">
        <v>2.564E-2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">
      <c r="A23" s="2">
        <v>17</v>
      </c>
      <c r="B23" s="56">
        <v>0</v>
      </c>
      <c r="C23" s="56">
        <v>0</v>
      </c>
      <c r="D23" s="56">
        <v>0</v>
      </c>
      <c r="E23" s="56">
        <v>0</v>
      </c>
      <c r="F23" s="56">
        <v>4.462E-2</v>
      </c>
      <c r="G23" s="56">
        <v>2.564E-2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">
      <c r="A24" s="2">
        <v>18</v>
      </c>
      <c r="B24" s="56">
        <v>0</v>
      </c>
      <c r="C24" s="56">
        <v>0</v>
      </c>
      <c r="D24" s="56">
        <v>0</v>
      </c>
      <c r="E24" s="56">
        <v>0</v>
      </c>
      <c r="F24" s="56">
        <v>4.4610000000000004E-2</v>
      </c>
      <c r="G24" s="56">
        <v>2.564E-2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">
      <c r="A25" s="2">
        <v>19</v>
      </c>
      <c r="B25" s="56">
        <v>0</v>
      </c>
      <c r="C25" s="56">
        <v>0</v>
      </c>
      <c r="D25" s="56">
        <v>0</v>
      </c>
      <c r="E25" s="56">
        <v>0</v>
      </c>
      <c r="F25" s="56">
        <v>4.462E-2</v>
      </c>
      <c r="G25" s="56">
        <v>2.564E-2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2">
        <v>20</v>
      </c>
      <c r="B26" s="56">
        <v>0</v>
      </c>
      <c r="C26" s="56">
        <v>0</v>
      </c>
      <c r="D26" s="56">
        <v>0</v>
      </c>
      <c r="E26" s="56">
        <v>0</v>
      </c>
      <c r="F26" s="56">
        <v>4.4610000000000004E-2</v>
      </c>
      <c r="G26" s="56">
        <v>2.564E-2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">
      <c r="A27" s="2">
        <v>21</v>
      </c>
      <c r="B27" s="56">
        <v>0</v>
      </c>
      <c r="C27" s="56">
        <v>0</v>
      </c>
      <c r="D27" s="56">
        <v>0</v>
      </c>
      <c r="E27" s="56">
        <v>0</v>
      </c>
      <c r="F27" s="56">
        <v>2.231E-2</v>
      </c>
      <c r="G27" s="56">
        <v>2.564E-2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">
      <c r="A28" s="2">
        <v>22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2.564E-2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">
      <c r="A29" s="2">
        <v>23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2.564E-2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">
      <c r="A30" s="2">
        <v>24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2.564E-2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">
      <c r="A31" s="2">
        <v>25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2.564E-2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">
      <c r="A32" s="2">
        <v>26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2.564E-2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">
      <c r="A33" s="2">
        <v>27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2.564E-2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">
      <c r="A34" s="2">
        <v>28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2.564E-2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">
      <c r="A35" s="2">
        <v>29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2.564E-2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">
      <c r="A36" s="2">
        <v>30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2.564E-2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">
      <c r="A37" s="2">
        <v>31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2.564E-2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">
      <c r="A38" s="2">
        <v>32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2.564E-2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">
      <c r="A39" s="2">
        <v>33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2.564E-2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">
      <c r="A40" s="2">
        <v>34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2.564E-2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">
      <c r="A41" s="2">
        <v>35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2.564E-2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">
      <c r="A42" s="2">
        <v>36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56">
        <v>2.564E-2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">
      <c r="A43" s="2">
        <v>37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2.564E-2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">
      <c r="A44" s="2">
        <v>38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2.564E-2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">
      <c r="A45" s="2">
        <v>39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2.564E-2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">
      <c r="A46" s="2">
        <v>40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1.2840000000000001E-2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">
      <c r="B47" s="56"/>
      <c r="C47" s="56"/>
      <c r="D47" s="56"/>
      <c r="E47" s="56"/>
      <c r="F47" s="56"/>
      <c r="G47" s="56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">
      <c r="B48" s="56"/>
      <c r="C48" s="56"/>
      <c r="D48" s="56"/>
      <c r="E48" s="56"/>
      <c r="F48" s="56"/>
      <c r="G48" s="56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">
      <c r="B49" s="56"/>
      <c r="C49" s="56"/>
      <c r="D49" s="56"/>
      <c r="E49" s="56"/>
      <c r="F49" s="56"/>
      <c r="G49" s="56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">
      <c r="B50" s="56"/>
      <c r="C50" s="56"/>
      <c r="D50" s="56"/>
      <c r="E50" s="56"/>
      <c r="F50" s="56"/>
      <c r="G50" s="56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x14ac:dyDescent="0.2">
      <c r="B51" s="56"/>
      <c r="C51" s="56"/>
      <c r="D51" s="56"/>
      <c r="E51" s="56"/>
      <c r="F51" s="56"/>
      <c r="G51" s="56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x14ac:dyDescent="0.2">
      <c r="B52" s="56"/>
      <c r="C52" s="56"/>
      <c r="D52" s="56"/>
      <c r="E52" s="56"/>
      <c r="F52" s="56"/>
      <c r="G52" s="56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x14ac:dyDescent="0.2">
      <c r="B53" s="56"/>
      <c r="C53" s="56"/>
      <c r="D53" s="56"/>
      <c r="E53" s="56"/>
      <c r="F53" s="56"/>
      <c r="G53" s="56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x14ac:dyDescent="0.2">
      <c r="B54" s="56"/>
      <c r="C54" s="56"/>
      <c r="D54" s="56"/>
      <c r="E54" s="56"/>
      <c r="F54" s="56"/>
      <c r="G54" s="56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x14ac:dyDescent="0.2">
      <c r="B55" s="56"/>
      <c r="C55" s="56"/>
      <c r="D55" s="56"/>
      <c r="E55" s="56"/>
      <c r="F55" s="56"/>
      <c r="G55" s="56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x14ac:dyDescent="0.2">
      <c r="B56" s="56"/>
      <c r="C56" s="56"/>
      <c r="D56" s="56"/>
      <c r="E56" s="56"/>
      <c r="F56" s="56"/>
      <c r="G56" s="56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x14ac:dyDescent="0.2">
      <c r="B57" s="56"/>
      <c r="C57" s="56"/>
      <c r="D57" s="56"/>
      <c r="E57" s="56"/>
      <c r="F57" s="56"/>
      <c r="G57" s="56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x14ac:dyDescent="0.2">
      <c r="B58" s="56"/>
      <c r="C58" s="56"/>
      <c r="D58" s="56"/>
      <c r="E58" s="56"/>
      <c r="F58" s="56"/>
      <c r="G58" s="56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x14ac:dyDescent="0.2">
      <c r="B59" s="56"/>
      <c r="C59" s="56"/>
      <c r="D59" s="56"/>
      <c r="E59" s="56"/>
      <c r="F59" s="56"/>
      <c r="G59" s="56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</sheetData>
  <pageMargins left="0.7" right="0.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2"/>
  <sheetViews>
    <sheetView showGridLines="0" workbookViewId="0"/>
  </sheetViews>
  <sheetFormatPr defaultColWidth="9.140625" defaultRowHeight="12.75" x14ac:dyDescent="0.2"/>
  <cols>
    <col min="1" max="1" width="21.42578125" style="62" customWidth="1"/>
    <col min="2" max="2" width="17" style="62" customWidth="1"/>
    <col min="3" max="3" width="17.140625" style="62" customWidth="1"/>
    <col min="4" max="4" width="10.42578125" style="62" customWidth="1"/>
    <col min="5" max="5" width="13.5703125" style="62" customWidth="1"/>
    <col min="6" max="16384" width="9.140625" style="62"/>
  </cols>
  <sheetData>
    <row r="1" spans="1:5" x14ac:dyDescent="0.2">
      <c r="A1" s="61" t="s">
        <v>66</v>
      </c>
      <c r="B1" s="77"/>
      <c r="C1" s="77"/>
      <c r="D1" s="79"/>
      <c r="E1" s="77"/>
    </row>
    <row r="2" spans="1:5" x14ac:dyDescent="0.2">
      <c r="A2" s="61" t="s">
        <v>67</v>
      </c>
      <c r="B2" s="77"/>
      <c r="C2" s="77"/>
      <c r="D2" s="79"/>
      <c r="E2" s="77"/>
    </row>
    <row r="3" spans="1:5" x14ac:dyDescent="0.2">
      <c r="A3" s="61" t="str">
        <f>'Att A pg 3-5'!A3</f>
        <v>2019 Avoided Cost Rate Update</v>
      </c>
      <c r="B3" s="61"/>
      <c r="C3" s="61"/>
      <c r="D3" s="79"/>
    </row>
    <row r="4" spans="1:5" x14ac:dyDescent="0.2">
      <c r="A4" s="63" t="s">
        <v>69</v>
      </c>
      <c r="B4" s="77"/>
      <c r="C4" s="77"/>
      <c r="D4" s="79"/>
      <c r="E4" s="77"/>
    </row>
    <row r="5" spans="1:5" x14ac:dyDescent="0.2">
      <c r="D5" s="79"/>
    </row>
    <row r="8" spans="1:5" x14ac:dyDescent="0.2">
      <c r="A8" s="89" t="s">
        <v>59</v>
      </c>
    </row>
    <row r="9" spans="1:5" x14ac:dyDescent="0.2">
      <c r="A9" s="68" t="s">
        <v>60</v>
      </c>
      <c r="C9" s="69">
        <f>SUM('Att A pg 3-5'!J11:J65)</f>
        <v>1.2273513213704645</v>
      </c>
    </row>
    <row r="10" spans="1:5" x14ac:dyDescent="0.2">
      <c r="A10" s="68" t="s">
        <v>61</v>
      </c>
      <c r="C10" s="69">
        <f>+(('Att A pg 3-5'!G84*(1+'Att A pg 3-5'!G84)^'Att A pg 3-5'!G92)/((1+'Att A pg 3-5'!G84)^'Att A pg 3-5'!G92-1))</f>
        <v>7.6897255587743532E-2</v>
      </c>
    </row>
    <row r="12" spans="1:5" ht="13.5" thickBot="1" x14ac:dyDescent="0.25">
      <c r="A12" s="26" t="s">
        <v>62</v>
      </c>
      <c r="B12" s="27"/>
      <c r="C12" s="90">
        <f>+ROUND(C9*C10,5)</f>
        <v>9.4380000000000006E-2</v>
      </c>
    </row>
    <row r="13" spans="1:5" ht="13.5" thickTop="1" x14ac:dyDescent="0.2">
      <c r="A13" s="26"/>
      <c r="B13" s="27"/>
      <c r="C13" s="27"/>
    </row>
    <row r="31" spans="1:1" x14ac:dyDescent="0.2">
      <c r="A31" s="78" t="s">
        <v>64</v>
      </c>
    </row>
    <row r="32" spans="1:1" x14ac:dyDescent="0.2">
      <c r="A32" s="78" t="s">
        <v>65</v>
      </c>
    </row>
    <row r="33" spans="1:6" x14ac:dyDescent="0.2">
      <c r="A33" s="92" t="s">
        <v>70</v>
      </c>
    </row>
    <row r="37" spans="1:6" x14ac:dyDescent="0.2">
      <c r="D37" s="27"/>
      <c r="E37" s="28"/>
    </row>
    <row r="38" spans="1:6" x14ac:dyDescent="0.2">
      <c r="F38" s="29"/>
    </row>
    <row r="39" spans="1:6" x14ac:dyDescent="0.2">
      <c r="D39" s="27"/>
      <c r="E39" s="30"/>
      <c r="F39" s="29"/>
    </row>
    <row r="40" spans="1:6" x14ac:dyDescent="0.2">
      <c r="A40" s="31"/>
      <c r="B40" s="32"/>
      <c r="C40" s="33"/>
      <c r="D40" s="70"/>
      <c r="E40" s="32"/>
      <c r="F40" s="34"/>
    </row>
    <row r="41" spans="1:6" x14ac:dyDescent="0.2">
      <c r="A41" s="70"/>
      <c r="B41" s="70"/>
      <c r="C41" s="70"/>
      <c r="D41" s="70"/>
      <c r="E41" s="70"/>
      <c r="F41" s="70"/>
    </row>
    <row r="42" spans="1:6" x14ac:dyDescent="0.2">
      <c r="B42" s="70"/>
      <c r="D42" s="70"/>
      <c r="F42" s="70"/>
    </row>
    <row r="46" spans="1:6" x14ac:dyDescent="0.2">
      <c r="A46" s="71"/>
    </row>
    <row r="52" spans="1:6" x14ac:dyDescent="0.2">
      <c r="B52" s="72"/>
      <c r="C52" s="72"/>
      <c r="D52" s="72"/>
      <c r="E52" s="72"/>
    </row>
    <row r="53" spans="1:6" x14ac:dyDescent="0.2">
      <c r="A53" s="73" t="s">
        <v>23</v>
      </c>
      <c r="B53" s="72"/>
      <c r="C53" s="72"/>
      <c r="D53" s="72"/>
      <c r="E53" s="72"/>
    </row>
    <row r="54" spans="1:6" x14ac:dyDescent="0.2">
      <c r="A54" s="74" t="s">
        <v>27</v>
      </c>
      <c r="B54" s="72"/>
      <c r="C54" s="72"/>
      <c r="E54" s="72"/>
      <c r="F54" s="74" t="s">
        <v>24</v>
      </c>
    </row>
    <row r="55" spans="1:6" x14ac:dyDescent="0.2">
      <c r="A55" s="74" t="s">
        <v>25</v>
      </c>
      <c r="B55" s="72"/>
      <c r="C55" s="72"/>
      <c r="E55" s="72"/>
    </row>
    <row r="56" spans="1:6" x14ac:dyDescent="0.2">
      <c r="A56" s="74" t="s">
        <v>26</v>
      </c>
      <c r="B56" s="72"/>
      <c r="C56" s="72"/>
      <c r="E56" s="72"/>
    </row>
    <row r="57" spans="1:6" x14ac:dyDescent="0.2">
      <c r="A57" s="72"/>
      <c r="B57" s="72"/>
      <c r="C57" s="72"/>
      <c r="E57" s="72"/>
    </row>
    <row r="58" spans="1:6" x14ac:dyDescent="0.2">
      <c r="A58" s="75">
        <f>+'Att A pg 3-5'!G84</f>
        <v>7.2160000000000002E-2</v>
      </c>
      <c r="B58" s="75">
        <f>1+'Att A pg 3-5'!G84</f>
        <v>1.07216</v>
      </c>
      <c r="C58" s="75">
        <f>POWER(B58,'Att A pg 3-5'!G92)</f>
        <v>16.232448126019609</v>
      </c>
      <c r="D58" s="75">
        <f>+C58*A58</f>
        <v>1.1713334567735749</v>
      </c>
      <c r="E58" s="72"/>
    </row>
    <row r="59" spans="1:6" x14ac:dyDescent="0.2">
      <c r="A59" s="76">
        <f>+A58+1</f>
        <v>1.07216</v>
      </c>
      <c r="B59" s="75">
        <f>POWER(A59,'Att A pg 3-5'!G92)</f>
        <v>16.232448126019609</v>
      </c>
      <c r="C59" s="75"/>
      <c r="D59" s="75">
        <f>+B59-1</f>
        <v>15.232448126019609</v>
      </c>
      <c r="E59" s="72"/>
    </row>
    <row r="60" spans="1:6" x14ac:dyDescent="0.2">
      <c r="A60" s="75"/>
      <c r="B60" s="75"/>
      <c r="C60" s="75"/>
      <c r="D60" s="75">
        <f>+D58/D59</f>
        <v>7.6897255587743532E-2</v>
      </c>
      <c r="E60" s="72"/>
    </row>
    <row r="61" spans="1:6" x14ac:dyDescent="0.2">
      <c r="A61" s="72"/>
      <c r="B61" s="72"/>
      <c r="C61" s="72"/>
      <c r="E61" s="72"/>
    </row>
    <row r="62" spans="1:6" x14ac:dyDescent="0.2">
      <c r="B62" s="72"/>
      <c r="C62" s="72"/>
      <c r="D62" s="72"/>
      <c r="E62" s="72"/>
    </row>
  </sheetData>
  <printOptions horizontalCentered="1"/>
  <pageMargins left="0.17" right="0.17" top="1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showGridLines="0" workbookViewId="0"/>
  </sheetViews>
  <sheetFormatPr defaultRowHeight="12.75" x14ac:dyDescent="0.2"/>
  <cols>
    <col min="1" max="1" width="25" style="153" customWidth="1"/>
    <col min="2" max="2" width="2.7109375" style="153" customWidth="1"/>
    <col min="3" max="3" width="16.85546875" style="153" bestFit="1" customWidth="1"/>
    <col min="4" max="4" width="2.7109375" style="153" customWidth="1"/>
    <col min="5" max="5" width="16.85546875" style="153" bestFit="1" customWidth="1"/>
    <col min="6" max="16384" width="9.140625" style="153"/>
  </cols>
  <sheetData>
    <row r="1" spans="1:7" x14ac:dyDescent="0.2">
      <c r="A1" s="168" t="s">
        <v>66</v>
      </c>
      <c r="B1" s="167"/>
      <c r="C1" s="167"/>
      <c r="D1" s="167"/>
      <c r="E1" s="167"/>
    </row>
    <row r="2" spans="1:7" x14ac:dyDescent="0.2">
      <c r="A2" s="168" t="s">
        <v>68</v>
      </c>
      <c r="B2" s="167"/>
      <c r="C2" s="167"/>
      <c r="D2" s="167"/>
      <c r="E2" s="167"/>
    </row>
    <row r="3" spans="1:7" x14ac:dyDescent="0.2">
      <c r="A3" s="168" t="s">
        <v>130</v>
      </c>
      <c r="B3" s="167"/>
      <c r="C3" s="167"/>
      <c r="D3" s="167"/>
      <c r="E3" s="167"/>
    </row>
    <row r="4" spans="1:7" x14ac:dyDescent="0.2">
      <c r="A4" s="168" t="s">
        <v>129</v>
      </c>
      <c r="B4" s="167"/>
      <c r="C4" s="167"/>
      <c r="D4" s="167"/>
      <c r="E4" s="167"/>
    </row>
    <row r="5" spans="1:7" x14ac:dyDescent="0.2">
      <c r="A5" s="168"/>
      <c r="B5" s="167"/>
      <c r="C5" s="167"/>
      <c r="D5" s="167"/>
      <c r="E5" s="167"/>
    </row>
    <row r="6" spans="1:7" x14ac:dyDescent="0.2">
      <c r="A6" s="168"/>
      <c r="B6" s="167"/>
      <c r="C6" s="167"/>
      <c r="D6" s="167"/>
      <c r="E6" s="167"/>
    </row>
    <row r="7" spans="1:7" x14ac:dyDescent="0.2">
      <c r="D7" s="166"/>
    </row>
    <row r="8" spans="1:7" x14ac:dyDescent="0.2">
      <c r="A8" s="165" t="s">
        <v>128</v>
      </c>
      <c r="C8" s="164" t="s">
        <v>127</v>
      </c>
      <c r="E8" s="164" t="s">
        <v>126</v>
      </c>
    </row>
    <row r="9" spans="1:7" x14ac:dyDescent="0.2">
      <c r="A9" s="153" t="s">
        <v>125</v>
      </c>
      <c r="C9" s="163">
        <f>'Att B wp1'!W11</f>
        <v>149</v>
      </c>
      <c r="E9" s="163">
        <f>'Att B wp1'!W12</f>
        <v>635</v>
      </c>
    </row>
    <row r="10" spans="1:7" ht="15" customHeight="1" x14ac:dyDescent="0.2"/>
    <row r="11" spans="1:7" x14ac:dyDescent="0.2">
      <c r="A11" s="153" t="s">
        <v>124</v>
      </c>
      <c r="C11" s="162">
        <v>0.10478999999999999</v>
      </c>
      <c r="D11" s="157"/>
      <c r="E11" s="162">
        <f>$C$11</f>
        <v>0.10478999999999999</v>
      </c>
      <c r="G11" s="157"/>
    </row>
    <row r="12" spans="1:7" x14ac:dyDescent="0.2">
      <c r="G12" s="157"/>
    </row>
    <row r="13" spans="1:7" x14ac:dyDescent="0.2">
      <c r="A13" s="153" t="s">
        <v>123</v>
      </c>
      <c r="C13" s="154">
        <f>ROUND(C9*C11,2)</f>
        <v>15.61</v>
      </c>
      <c r="E13" s="154">
        <f>ROUND(E9*E11,2)</f>
        <v>66.540000000000006</v>
      </c>
      <c r="G13" s="157"/>
    </row>
    <row r="14" spans="1:7" x14ac:dyDescent="0.2">
      <c r="G14" s="157"/>
    </row>
    <row r="15" spans="1:7" x14ac:dyDescent="0.2">
      <c r="A15" s="153" t="s">
        <v>122</v>
      </c>
      <c r="C15" s="161">
        <v>7.02</v>
      </c>
      <c r="D15" s="160"/>
      <c r="E15" s="159">
        <f>ROUND(C15*1.5,2)</f>
        <v>10.53</v>
      </c>
      <c r="G15" s="157"/>
    </row>
    <row r="16" spans="1:7" x14ac:dyDescent="0.2">
      <c r="G16" s="157"/>
    </row>
    <row r="17" spans="1:7" ht="13.5" thickBot="1" x14ac:dyDescent="0.25">
      <c r="A17" s="153" t="s">
        <v>121</v>
      </c>
      <c r="C17" s="158">
        <f>SUM(C13:C15)</f>
        <v>22.63</v>
      </c>
      <c r="E17" s="158">
        <f>SUM(E13:E15)</f>
        <v>77.070000000000007</v>
      </c>
      <c r="G17" s="157"/>
    </row>
    <row r="18" spans="1:7" ht="13.5" thickTop="1" x14ac:dyDescent="0.2">
      <c r="G18" s="157"/>
    </row>
    <row r="19" spans="1:7" x14ac:dyDescent="0.2">
      <c r="A19" s="153" t="s">
        <v>120</v>
      </c>
      <c r="C19" s="156">
        <f>ROUND(C17/365,2)</f>
        <v>0.06</v>
      </c>
      <c r="E19" s="156">
        <f>ROUND(E17/365,2)</f>
        <v>0.21</v>
      </c>
    </row>
    <row r="20" spans="1:7" x14ac:dyDescent="0.2">
      <c r="A20" s="155" t="s">
        <v>119</v>
      </c>
      <c r="C20" s="154">
        <f>+ROUND(C19,2)</f>
        <v>0.06</v>
      </c>
      <c r="E20" s="154">
        <f>+ROUND(E19,2)</f>
        <v>0.21</v>
      </c>
    </row>
    <row r="23" spans="1:7" x14ac:dyDescent="0.2">
      <c r="A23" s="153" t="s">
        <v>118</v>
      </c>
    </row>
    <row r="24" spans="1:7" x14ac:dyDescent="0.2">
      <c r="A24" s="153" t="s">
        <v>117</v>
      </c>
    </row>
  </sheetData>
  <printOptions horizontalCentered="1"/>
  <pageMargins left="0.24" right="0.24" top="1" bottom="1" header="0.5" footer="0.5"/>
  <pageSetup orientation="portrait" r:id="rId1"/>
  <headerFooter alignWithMargins="0">
    <oddHeader>&amp;RAttachment B
Page 1 of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showGridLines="0" workbookViewId="0"/>
  </sheetViews>
  <sheetFormatPr defaultRowHeight="12.75" x14ac:dyDescent="0.2"/>
  <cols>
    <col min="1" max="1" width="25.7109375" style="153" customWidth="1"/>
    <col min="2" max="2" width="2.7109375" style="153" customWidth="1"/>
    <col min="3" max="3" width="16.85546875" style="153" bestFit="1" customWidth="1"/>
    <col min="4" max="4" width="2.7109375" style="153" customWidth="1"/>
    <col min="5" max="5" width="16.85546875" style="153" bestFit="1" customWidth="1"/>
    <col min="6" max="16384" width="9.140625" style="153"/>
  </cols>
  <sheetData>
    <row r="1" spans="1:5" x14ac:dyDescent="0.2">
      <c r="A1" s="168" t="s">
        <v>66</v>
      </c>
      <c r="B1" s="167"/>
      <c r="C1" s="167"/>
      <c r="D1" s="167"/>
      <c r="E1" s="167"/>
    </row>
    <row r="2" spans="1:5" x14ac:dyDescent="0.2">
      <c r="A2" s="168" t="s">
        <v>68</v>
      </c>
      <c r="B2" s="167"/>
      <c r="C2" s="167"/>
      <c r="D2" s="167"/>
      <c r="E2" s="167"/>
    </row>
    <row r="3" spans="1:5" x14ac:dyDescent="0.2">
      <c r="A3" s="168" t="s">
        <v>132</v>
      </c>
      <c r="B3" s="167"/>
      <c r="C3" s="167"/>
      <c r="D3" s="167"/>
      <c r="E3" s="167"/>
    </row>
    <row r="4" spans="1:5" x14ac:dyDescent="0.2">
      <c r="A4" s="168" t="str">
        <f>'Att B pg 1'!A4</f>
        <v>2019 Avoided Cost Updates</v>
      </c>
      <c r="B4" s="167"/>
      <c r="C4" s="167"/>
      <c r="D4" s="167"/>
      <c r="E4" s="167"/>
    </row>
    <row r="5" spans="1:5" x14ac:dyDescent="0.2">
      <c r="A5" s="168"/>
      <c r="B5" s="167"/>
      <c r="C5" s="167"/>
      <c r="D5" s="167"/>
      <c r="E5" s="167"/>
    </row>
    <row r="6" spans="1:5" x14ac:dyDescent="0.2">
      <c r="A6" s="168"/>
      <c r="B6" s="167"/>
      <c r="C6" s="167"/>
      <c r="D6" s="167"/>
      <c r="E6" s="167"/>
    </row>
    <row r="7" spans="1:5" x14ac:dyDescent="0.2">
      <c r="C7" s="169" t="s">
        <v>127</v>
      </c>
      <c r="D7" s="166"/>
      <c r="E7" s="169" t="s">
        <v>126</v>
      </c>
    </row>
    <row r="8" spans="1:5" x14ac:dyDescent="0.2">
      <c r="A8" s="165" t="s">
        <v>81</v>
      </c>
      <c r="C8" s="164" t="s">
        <v>131</v>
      </c>
      <c r="E8" s="164" t="s">
        <v>131</v>
      </c>
    </row>
    <row r="9" spans="1:5" x14ac:dyDescent="0.2">
      <c r="A9" s="153" t="s">
        <v>125</v>
      </c>
      <c r="C9" s="163">
        <f>'Att B wp1'!W14</f>
        <v>388</v>
      </c>
      <c r="E9" s="163">
        <f>'Att B wp1'!W15</f>
        <v>676</v>
      </c>
    </row>
    <row r="10" spans="1:5" ht="15" customHeight="1" x14ac:dyDescent="0.2"/>
    <row r="11" spans="1:5" x14ac:dyDescent="0.2">
      <c r="A11" s="153" t="s">
        <v>124</v>
      </c>
      <c r="C11" s="162">
        <f>'Att B pg 1'!$C$11</f>
        <v>0.10478999999999999</v>
      </c>
      <c r="D11" s="157"/>
      <c r="E11" s="162">
        <f>$C$11</f>
        <v>0.10478999999999999</v>
      </c>
    </row>
    <row r="13" spans="1:5" x14ac:dyDescent="0.2">
      <c r="A13" s="153" t="s">
        <v>123</v>
      </c>
      <c r="C13" s="154">
        <f>ROUND(C9*C11,2)</f>
        <v>40.659999999999997</v>
      </c>
      <c r="E13" s="154">
        <f>ROUND(E9*E11,2)</f>
        <v>70.84</v>
      </c>
    </row>
    <row r="15" spans="1:5" x14ac:dyDescent="0.2">
      <c r="A15" s="153" t="s">
        <v>122</v>
      </c>
      <c r="C15" s="159">
        <f>+ROUND('Att B pg 1'!C15*3,2)</f>
        <v>21.06</v>
      </c>
      <c r="D15" s="160"/>
      <c r="E15" s="159">
        <f>ROUND('Att B pg 1'!C15*3.5,2)</f>
        <v>24.57</v>
      </c>
    </row>
    <row r="17" spans="1:5" ht="13.5" thickBot="1" x14ac:dyDescent="0.25">
      <c r="A17" s="153" t="s">
        <v>121</v>
      </c>
      <c r="C17" s="158">
        <f>SUM(C13:C15)</f>
        <v>61.72</v>
      </c>
      <c r="E17" s="158">
        <f>SUM(E13:E15)</f>
        <v>95.41</v>
      </c>
    </row>
    <row r="18" spans="1:5" ht="13.5" thickTop="1" x14ac:dyDescent="0.2"/>
    <row r="19" spans="1:5" x14ac:dyDescent="0.2">
      <c r="A19" s="153" t="s">
        <v>120</v>
      </c>
      <c r="C19" s="156">
        <f>ROUND(C17/365,2)</f>
        <v>0.17</v>
      </c>
      <c r="E19" s="156">
        <f>ROUND(E17/365,2)</f>
        <v>0.26</v>
      </c>
    </row>
    <row r="20" spans="1:5" x14ac:dyDescent="0.2">
      <c r="A20" s="155" t="s">
        <v>119</v>
      </c>
      <c r="C20" s="154">
        <f>ROUND(C19,2)</f>
        <v>0.17</v>
      </c>
      <c r="D20" s="154"/>
      <c r="E20" s="154">
        <f>ROUND(E19,2)</f>
        <v>0.26</v>
      </c>
    </row>
    <row r="23" spans="1:5" x14ac:dyDescent="0.2">
      <c r="A23" s="153" t="s">
        <v>118</v>
      </c>
    </row>
    <row r="24" spans="1:5" x14ac:dyDescent="0.2">
      <c r="A24" s="153" t="s">
        <v>117</v>
      </c>
    </row>
  </sheetData>
  <printOptions horizontalCentered="1"/>
  <pageMargins left="0.24" right="0.24" top="1" bottom="1" header="0.5" footer="0.5"/>
  <pageSetup orientation="portrait" r:id="rId1"/>
  <headerFooter alignWithMargins="0">
    <oddHeader>&amp;RAttachment B
Page 2 of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25"/>
  <sheetViews>
    <sheetView showGridLines="0" workbookViewId="0"/>
  </sheetViews>
  <sheetFormatPr defaultRowHeight="12.75" x14ac:dyDescent="0.2"/>
  <cols>
    <col min="1" max="1" width="5.42578125" style="153" customWidth="1"/>
    <col min="2" max="2" width="24.28515625" style="153" customWidth="1"/>
    <col min="3" max="4" width="10.28515625" style="153" hidden="1" customWidth="1"/>
    <col min="5" max="6" width="9.28515625" style="153" hidden="1" customWidth="1"/>
    <col min="7" max="15" width="9.140625" style="153" hidden="1" customWidth="1"/>
    <col min="16" max="18" width="9" style="153" hidden="1" customWidth="1"/>
    <col min="19" max="21" width="9" style="153" customWidth="1"/>
    <col min="22" max="22" width="2" style="153" customWidth="1"/>
    <col min="23" max="23" width="7.5703125" style="153" bestFit="1" customWidth="1"/>
    <col min="24" max="24" width="1.7109375" style="153" customWidth="1"/>
    <col min="25" max="16384" width="9.140625" style="153"/>
  </cols>
  <sheetData>
    <row r="1" spans="1:24" x14ac:dyDescent="0.2">
      <c r="A1" s="168" t="s">
        <v>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x14ac:dyDescent="0.2">
      <c r="A2" s="168" t="s">
        <v>68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4" x14ac:dyDescent="0.2">
      <c r="A3" s="168" t="s">
        <v>141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4" x14ac:dyDescent="0.2">
      <c r="A4" s="168" t="s">
        <v>140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x14ac:dyDescent="0.2">
      <c r="A5" s="188" t="s">
        <v>142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</row>
    <row r="6" spans="1:24" x14ac:dyDescent="0.2">
      <c r="A6" s="18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</row>
    <row r="8" spans="1:24" x14ac:dyDescent="0.2">
      <c r="W8" s="187" t="s">
        <v>139</v>
      </c>
    </row>
    <row r="9" spans="1:24" x14ac:dyDescent="0.2">
      <c r="A9" s="186"/>
      <c r="B9" s="186"/>
      <c r="C9" s="185">
        <v>1998</v>
      </c>
      <c r="D9" s="185">
        <v>1999</v>
      </c>
      <c r="E9" s="185">
        <v>2000</v>
      </c>
      <c r="F9" s="185">
        <v>2001</v>
      </c>
      <c r="G9" s="185">
        <v>2002</v>
      </c>
      <c r="H9" s="185">
        <v>2003</v>
      </c>
      <c r="I9" s="185">
        <v>2004</v>
      </c>
      <c r="J9" s="185">
        <v>2005</v>
      </c>
      <c r="K9" s="185">
        <f t="shared" ref="K9:R9" si="0">J9+1</f>
        <v>2006</v>
      </c>
      <c r="L9" s="185">
        <f t="shared" si="0"/>
        <v>2007</v>
      </c>
      <c r="M9" s="185">
        <f t="shared" si="0"/>
        <v>2008</v>
      </c>
      <c r="N9" s="185">
        <f t="shared" si="0"/>
        <v>2009</v>
      </c>
      <c r="O9" s="185">
        <f t="shared" si="0"/>
        <v>2010</v>
      </c>
      <c r="P9" s="185">
        <f t="shared" si="0"/>
        <v>2011</v>
      </c>
      <c r="Q9" s="185">
        <f t="shared" si="0"/>
        <v>2012</v>
      </c>
      <c r="R9" s="185">
        <f t="shared" si="0"/>
        <v>2013</v>
      </c>
      <c r="S9" s="185">
        <v>2016</v>
      </c>
      <c r="T9" s="185">
        <v>2017</v>
      </c>
      <c r="U9" s="185">
        <v>2018</v>
      </c>
      <c r="W9" s="184" t="s">
        <v>83</v>
      </c>
    </row>
    <row r="10" spans="1:24" x14ac:dyDescent="0.2">
      <c r="A10" s="176" t="s">
        <v>138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W10" s="182"/>
    </row>
    <row r="11" spans="1:24" x14ac:dyDescent="0.2">
      <c r="A11" s="176"/>
      <c r="B11" s="176" t="s">
        <v>137</v>
      </c>
      <c r="C11" s="181">
        <v>106</v>
      </c>
      <c r="D11" s="181">
        <v>119</v>
      </c>
      <c r="E11" s="181">
        <v>111</v>
      </c>
      <c r="F11" s="181">
        <v>97</v>
      </c>
      <c r="G11" s="180">
        <v>97</v>
      </c>
      <c r="H11" s="180">
        <v>94</v>
      </c>
      <c r="I11" s="180">
        <v>88</v>
      </c>
      <c r="J11" s="180">
        <v>85</v>
      </c>
      <c r="K11" s="180">
        <v>90</v>
      </c>
      <c r="L11" s="180">
        <v>106</v>
      </c>
      <c r="M11" s="180">
        <v>109</v>
      </c>
      <c r="N11" s="180">
        <v>115</v>
      </c>
      <c r="O11" s="180">
        <v>120</v>
      </c>
      <c r="P11" s="180">
        <v>126</v>
      </c>
      <c r="Q11" s="180">
        <v>136</v>
      </c>
      <c r="R11" s="180">
        <v>139</v>
      </c>
      <c r="S11" s="179">
        <v>142</v>
      </c>
      <c r="T11" s="179">
        <v>150</v>
      </c>
      <c r="U11" s="179">
        <v>156</v>
      </c>
      <c r="W11" s="177">
        <f>ROUND(AVERAGE(S11:U11),0)</f>
        <v>149</v>
      </c>
    </row>
    <row r="12" spans="1:24" x14ac:dyDescent="0.2">
      <c r="A12" s="176"/>
      <c r="B12" s="176" t="s">
        <v>136</v>
      </c>
      <c r="C12" s="175">
        <v>543</v>
      </c>
      <c r="D12" s="175">
        <v>565</v>
      </c>
      <c r="E12" s="175">
        <v>577</v>
      </c>
      <c r="F12" s="175">
        <v>518</v>
      </c>
      <c r="G12" s="174">
        <v>475</v>
      </c>
      <c r="H12" s="174">
        <v>455</v>
      </c>
      <c r="I12" s="174">
        <v>416</v>
      </c>
      <c r="J12" s="174">
        <v>404</v>
      </c>
      <c r="K12" s="174">
        <v>415</v>
      </c>
      <c r="L12" s="174">
        <v>417</v>
      </c>
      <c r="M12" s="174">
        <v>425</v>
      </c>
      <c r="N12" s="174">
        <v>464</v>
      </c>
      <c r="O12" s="174">
        <v>495</v>
      </c>
      <c r="P12" s="174">
        <v>527</v>
      </c>
      <c r="Q12" s="174">
        <v>579</v>
      </c>
      <c r="R12" s="174">
        <v>589</v>
      </c>
      <c r="S12" s="173">
        <v>615</v>
      </c>
      <c r="T12" s="173">
        <v>627</v>
      </c>
      <c r="U12" s="173">
        <v>664</v>
      </c>
      <c r="W12" s="177">
        <f>ROUND(AVERAGE(S12:U12),0)</f>
        <v>635</v>
      </c>
    </row>
    <row r="13" spans="1:24" x14ac:dyDescent="0.2">
      <c r="A13" s="176"/>
      <c r="B13" s="176"/>
      <c r="C13" s="175"/>
      <c r="D13" s="175"/>
      <c r="E13" s="175"/>
      <c r="F13" s="175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3"/>
      <c r="T13" s="173"/>
      <c r="U13" s="173"/>
      <c r="W13" s="178"/>
    </row>
    <row r="14" spans="1:24" x14ac:dyDescent="0.2">
      <c r="A14" s="176"/>
      <c r="B14" s="176" t="s">
        <v>135</v>
      </c>
      <c r="C14" s="175">
        <v>319</v>
      </c>
      <c r="D14" s="175">
        <v>329</v>
      </c>
      <c r="E14" s="175">
        <v>291</v>
      </c>
      <c r="F14" s="175">
        <v>281</v>
      </c>
      <c r="G14" s="174">
        <v>278</v>
      </c>
      <c r="H14" s="174">
        <v>276</v>
      </c>
      <c r="I14" s="174">
        <v>278</v>
      </c>
      <c r="J14" s="174">
        <v>329</v>
      </c>
      <c r="K14" s="174">
        <v>319</v>
      </c>
      <c r="L14" s="174">
        <v>323</v>
      </c>
      <c r="M14" s="174">
        <v>328</v>
      </c>
      <c r="N14" s="174">
        <v>335</v>
      </c>
      <c r="O14" s="174">
        <v>344</v>
      </c>
      <c r="P14" s="174">
        <v>351</v>
      </c>
      <c r="Q14" s="174">
        <v>366</v>
      </c>
      <c r="R14" s="174">
        <v>371</v>
      </c>
      <c r="S14" s="173">
        <v>374</v>
      </c>
      <c r="T14" s="173">
        <v>391</v>
      </c>
      <c r="U14" s="173">
        <v>400</v>
      </c>
      <c r="W14" s="177">
        <f>ROUND(AVERAGE(S14:U14),0)</f>
        <v>388</v>
      </c>
    </row>
    <row r="15" spans="1:24" x14ac:dyDescent="0.2">
      <c r="A15" s="176"/>
      <c r="B15" s="176" t="s">
        <v>134</v>
      </c>
      <c r="C15" s="175">
        <v>733</v>
      </c>
      <c r="D15" s="175">
        <v>772</v>
      </c>
      <c r="E15" s="175">
        <v>627</v>
      </c>
      <c r="F15" s="175">
        <v>528</v>
      </c>
      <c r="G15" s="174">
        <v>535</v>
      </c>
      <c r="H15" s="174">
        <v>515</v>
      </c>
      <c r="I15" s="174">
        <v>476</v>
      </c>
      <c r="J15" s="174">
        <v>459</v>
      </c>
      <c r="K15" s="174">
        <v>468</v>
      </c>
      <c r="L15" s="174">
        <v>450</v>
      </c>
      <c r="M15" s="174">
        <v>459</v>
      </c>
      <c r="N15" s="174">
        <v>497</v>
      </c>
      <c r="O15" s="174">
        <v>529</v>
      </c>
      <c r="P15" s="174">
        <v>562</v>
      </c>
      <c r="Q15" s="174">
        <v>616</v>
      </c>
      <c r="R15" s="174">
        <v>627</v>
      </c>
      <c r="S15" s="173">
        <v>653</v>
      </c>
      <c r="T15" s="173">
        <v>669</v>
      </c>
      <c r="U15" s="173">
        <v>707</v>
      </c>
      <c r="W15" s="177">
        <f>ROUND(AVERAGE(S15:U15),0)</f>
        <v>676</v>
      </c>
    </row>
    <row r="16" spans="1:24" x14ac:dyDescent="0.2">
      <c r="A16" s="176"/>
      <c r="B16" s="176"/>
      <c r="C16" s="175"/>
      <c r="D16" s="175" t="s">
        <v>133</v>
      </c>
      <c r="E16" s="175"/>
      <c r="F16" s="175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3"/>
      <c r="U16" s="173"/>
      <c r="V16" s="170"/>
      <c r="W16" s="172"/>
    </row>
    <row r="18" spans="2:21" x14ac:dyDescent="0.2">
      <c r="B18" s="171"/>
      <c r="L18" s="170"/>
      <c r="M18" s="170"/>
      <c r="N18" s="170"/>
      <c r="O18" s="170"/>
      <c r="P18" s="170"/>
      <c r="Q18" s="170"/>
      <c r="R18" s="170"/>
      <c r="S18" s="170"/>
      <c r="T18" s="170"/>
      <c r="U18" s="170"/>
    </row>
    <row r="19" spans="2:21" x14ac:dyDescent="0.2">
      <c r="L19" s="157"/>
      <c r="M19" s="157"/>
      <c r="N19" s="157"/>
      <c r="O19" s="157"/>
      <c r="P19" s="157"/>
      <c r="Q19" s="157"/>
      <c r="R19" s="157"/>
      <c r="S19" s="157"/>
      <c r="T19" s="157"/>
      <c r="U19" s="157"/>
    </row>
    <row r="21" spans="2:21" x14ac:dyDescent="0.2">
      <c r="B21" s="171"/>
      <c r="L21" s="170"/>
      <c r="M21" s="170"/>
      <c r="N21" s="170"/>
      <c r="O21" s="170"/>
      <c r="P21" s="170"/>
      <c r="Q21" s="170"/>
      <c r="R21" s="170"/>
      <c r="S21" s="170"/>
      <c r="T21" s="170"/>
      <c r="U21" s="170"/>
    </row>
    <row r="22" spans="2:21" x14ac:dyDescent="0.2">
      <c r="L22" s="157"/>
      <c r="M22" s="157"/>
      <c r="N22" s="157"/>
      <c r="O22" s="157"/>
      <c r="P22" s="157"/>
      <c r="Q22" s="157"/>
      <c r="R22" s="157"/>
      <c r="S22" s="157"/>
      <c r="T22" s="157"/>
      <c r="U22" s="157"/>
    </row>
    <row r="24" spans="2:21" x14ac:dyDescent="0.2">
      <c r="B24" s="171"/>
      <c r="L24" s="170"/>
      <c r="M24" s="170"/>
      <c r="N24" s="170"/>
      <c r="O24" s="170"/>
      <c r="P24" s="170"/>
      <c r="Q24" s="170"/>
      <c r="R24" s="170"/>
      <c r="S24" s="170"/>
      <c r="T24" s="170"/>
      <c r="U24" s="170"/>
    </row>
    <row r="25" spans="2:21" x14ac:dyDescent="0.2">
      <c r="L25" s="157"/>
      <c r="M25" s="157"/>
      <c r="N25" s="157"/>
      <c r="O25" s="157"/>
      <c r="P25" s="157"/>
      <c r="Q25" s="157"/>
      <c r="R25" s="157"/>
      <c r="S25" s="157"/>
      <c r="T25" s="157"/>
      <c r="U25" s="157"/>
    </row>
  </sheetData>
  <printOptions horizontalCentered="1"/>
  <pageMargins left="0.17" right="0.17" top="1" bottom="0.27" header="0.5" footer="0.2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88"/>
  <sheetViews>
    <sheetView showGridLines="0" zoomScaleNormal="100" workbookViewId="0">
      <pane ySplit="10" topLeftCell="A11" activePane="bottomLeft" state="frozen"/>
      <selection pane="bottomLeft" activeCell="A11" sqref="A11"/>
    </sheetView>
  </sheetViews>
  <sheetFormatPr defaultColWidth="9.140625" defaultRowHeight="12.75" x14ac:dyDescent="0.2"/>
  <cols>
    <col min="1" max="1" width="3.5703125" style="94" customWidth="1"/>
    <col min="2" max="2" width="6.85546875" style="94" customWidth="1"/>
    <col min="3" max="3" width="11.42578125" style="94" bestFit="1" customWidth="1"/>
    <col min="4" max="5" width="10" style="94" bestFit="1" customWidth="1"/>
    <col min="6" max="6" width="8.140625" style="94" bestFit="1" customWidth="1"/>
    <col min="7" max="7" width="9.5703125" style="94" customWidth="1"/>
    <col min="8" max="8" width="8.140625" style="94" bestFit="1" customWidth="1"/>
    <col min="9" max="11" width="10.85546875" style="94" customWidth="1"/>
    <col min="12" max="12" width="9.28515625" style="94" bestFit="1" customWidth="1"/>
    <col min="13" max="13" width="1.7109375" style="94" customWidth="1"/>
    <col min="14" max="14" width="10.28515625" style="94" bestFit="1" customWidth="1"/>
    <col min="15" max="15" width="9.5703125" style="94" bestFit="1" customWidth="1"/>
    <col min="16" max="16" width="9.140625" style="94" bestFit="1" customWidth="1"/>
    <col min="17" max="17" width="8.140625" style="94" bestFit="1" customWidth="1"/>
    <col min="18" max="18" width="8.85546875" style="94" bestFit="1" customWidth="1"/>
    <col min="19" max="19" width="11.28515625" style="94" customWidth="1"/>
    <col min="20" max="20" width="9.5703125" style="94" customWidth="1"/>
    <col min="21" max="21" width="3.42578125" style="94" customWidth="1"/>
    <col min="22" max="22" width="9.140625" style="94"/>
    <col min="23" max="23" width="12.5703125" style="94" bestFit="1" customWidth="1"/>
    <col min="24" max="16384" width="9.140625" style="94"/>
  </cols>
  <sheetData>
    <row r="1" spans="1:29" x14ac:dyDescent="0.2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10"/>
    </row>
    <row r="2" spans="1:29" x14ac:dyDescent="0.2">
      <c r="A2" s="39" t="str">
        <f>'Att B wp5'!A2</f>
        <v>Electric Utility- South Dakota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10"/>
    </row>
    <row r="3" spans="1:29" x14ac:dyDescent="0.2">
      <c r="A3" s="39" t="s">
        <v>77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10"/>
    </row>
    <row r="4" spans="1:29" s="4" customFormat="1" x14ac:dyDescent="0.2">
      <c r="A4" s="1" t="str">
        <f>'Att B wp5'!A4</f>
        <v>Levelized Fixed Charge Rate - Electric Meters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83"/>
      <c r="Q4" s="14"/>
      <c r="R4" s="15"/>
      <c r="S4" s="38"/>
      <c r="T4" s="38"/>
    </row>
    <row r="5" spans="1:29" s="4" customFormat="1" x14ac:dyDescent="0.2">
      <c r="A5" s="38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4"/>
      <c r="Q5" s="14"/>
      <c r="R5" s="15"/>
      <c r="S5" s="38"/>
      <c r="T5" s="38"/>
    </row>
    <row r="6" spans="1:29" s="4" customFormat="1" x14ac:dyDescent="0.2">
      <c r="A6" s="7"/>
      <c r="B6" s="36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7"/>
      <c r="P6" s="85"/>
      <c r="Q6" s="35"/>
      <c r="R6" s="24"/>
      <c r="S6" s="25"/>
      <c r="T6" s="25"/>
    </row>
    <row r="7" spans="1:29" x14ac:dyDescent="0.2">
      <c r="C7" s="209" t="s">
        <v>34</v>
      </c>
      <c r="D7" s="209" t="s">
        <v>35</v>
      </c>
      <c r="E7" s="209" t="s">
        <v>37</v>
      </c>
      <c r="F7" s="209" t="s">
        <v>36</v>
      </c>
      <c r="G7" s="209" t="s">
        <v>38</v>
      </c>
      <c r="H7" s="209" t="s">
        <v>39</v>
      </c>
      <c r="I7" s="209" t="s">
        <v>40</v>
      </c>
      <c r="J7" s="209" t="s">
        <v>41</v>
      </c>
      <c r="K7" s="209" t="s">
        <v>42</v>
      </c>
      <c r="L7" s="209" t="s">
        <v>43</v>
      </c>
      <c r="M7" s="209"/>
      <c r="N7" s="209" t="s">
        <v>44</v>
      </c>
      <c r="O7" s="209" t="s">
        <v>45</v>
      </c>
      <c r="P7" s="208"/>
    </row>
    <row r="8" spans="1:29" s="4" customFormat="1" x14ac:dyDescent="0.2">
      <c r="A8" s="16"/>
      <c r="B8" s="16"/>
      <c r="C8" s="25"/>
      <c r="D8" s="24"/>
      <c r="E8" s="25"/>
      <c r="F8" s="25"/>
      <c r="G8" s="25"/>
      <c r="H8" s="24"/>
      <c r="I8" s="35" t="s">
        <v>17</v>
      </c>
      <c r="J8" s="24"/>
      <c r="K8" s="25" t="s">
        <v>19</v>
      </c>
      <c r="L8" s="25"/>
      <c r="M8" s="25"/>
      <c r="N8" s="24" t="s">
        <v>16</v>
      </c>
      <c r="O8" s="24" t="s">
        <v>21</v>
      </c>
      <c r="P8" s="91"/>
    </row>
    <row r="9" spans="1:29" s="4" customFormat="1" x14ac:dyDescent="0.2">
      <c r="C9" s="25" t="s">
        <v>75</v>
      </c>
      <c r="D9" s="24"/>
      <c r="E9" s="24" t="s">
        <v>15</v>
      </c>
      <c r="F9" s="24"/>
      <c r="G9" s="37" t="s">
        <v>30</v>
      </c>
      <c r="H9" s="24" t="s">
        <v>13</v>
      </c>
      <c r="I9" s="35" t="s">
        <v>55</v>
      </c>
      <c r="J9" s="24" t="s">
        <v>17</v>
      </c>
      <c r="K9" s="45" t="s">
        <v>17</v>
      </c>
      <c r="L9" s="25"/>
      <c r="M9" s="25"/>
      <c r="N9" s="24" t="s">
        <v>20</v>
      </c>
      <c r="O9" s="24" t="s">
        <v>22</v>
      </c>
      <c r="P9" s="91" t="s">
        <v>48</v>
      </c>
      <c r="V9" s="243"/>
      <c r="W9" s="243"/>
      <c r="X9" s="243"/>
      <c r="Y9" s="243"/>
      <c r="Z9" s="3"/>
      <c r="AA9" s="243"/>
      <c r="AB9" s="243"/>
      <c r="AC9" s="3"/>
    </row>
    <row r="10" spans="1:29" s="4" customFormat="1" x14ac:dyDescent="0.2">
      <c r="B10" s="80" t="s">
        <v>2</v>
      </c>
      <c r="C10" s="80" t="s">
        <v>76</v>
      </c>
      <c r="D10" s="46" t="s">
        <v>0</v>
      </c>
      <c r="E10" s="46" t="s">
        <v>20</v>
      </c>
      <c r="F10" s="46" t="s">
        <v>29</v>
      </c>
      <c r="G10" s="47" t="s">
        <v>33</v>
      </c>
      <c r="H10" s="46" t="s">
        <v>1</v>
      </c>
      <c r="I10" s="48" t="s">
        <v>18</v>
      </c>
      <c r="J10" s="46" t="s">
        <v>55</v>
      </c>
      <c r="K10" s="80" t="s">
        <v>55</v>
      </c>
      <c r="L10" s="80" t="s">
        <v>12</v>
      </c>
      <c r="M10" s="103"/>
      <c r="N10" s="46" t="s">
        <v>14</v>
      </c>
      <c r="O10" s="46" t="s">
        <v>16</v>
      </c>
      <c r="P10" s="91" t="s">
        <v>49</v>
      </c>
      <c r="V10" s="103"/>
      <c r="W10" s="103"/>
      <c r="X10" s="103"/>
      <c r="Y10" s="103"/>
      <c r="Z10" s="3"/>
      <c r="AA10" s="3"/>
      <c r="AB10" s="3"/>
      <c r="AC10" s="3"/>
    </row>
    <row r="11" spans="1:29" x14ac:dyDescent="0.2">
      <c r="A11" s="5">
        <v>1</v>
      </c>
      <c r="B11" s="201">
        <f>IF('Att B wp2'!$G$86&gt;=A11,A11," ")</f>
        <v>1</v>
      </c>
      <c r="C11" s="200">
        <v>1</v>
      </c>
      <c r="D11" s="190">
        <f>+IF('Att B wp2'!$G$86&gt;='Att B wp2'!A11,'Att B wp2'!$G$79," ")</f>
        <v>8.448E-2</v>
      </c>
      <c r="E11" s="190">
        <f>+IF('Att B wp2'!$G$86&gt;='Att B wp2'!A11, ((100/'Att B wp2'!$G$86)/100),"")</f>
        <v>0.05</v>
      </c>
      <c r="F11" s="190">
        <v>0</v>
      </c>
      <c r="G11" s="190">
        <f>+IF('Att B wp2'!$G$86&gt;='Att B wp2'!A11,'Att B wp4'!$E$11," ")</f>
        <v>5.8399999999999997E-3</v>
      </c>
      <c r="H11" s="190">
        <f>+IF('Att B wp2'!$G$86&gt;='Att B wp2'!A11,(+D11+E11+F11+G11)," ")</f>
        <v>0.14032</v>
      </c>
      <c r="I11" s="190">
        <f>+IF('Att B wp2'!$G$86&gt;='Att B wp2'!A11,(1/((1+'Att B wp2'!$G$78)^'Att B wp2'!B11))," ")</f>
        <v>0.93269661244590363</v>
      </c>
      <c r="J11" s="190">
        <f>+IF('Att B wp2'!$G$86&gt;='Att B wp2'!A11,'Att B wp2'!H11*'Att B wp2'!I11," ")</f>
        <v>0.13087598865840919</v>
      </c>
      <c r="K11" s="190">
        <f>+IF('Att B wp2'!$G$86&gt;='Att B wp2'!A11,'Att B wp2'!J11," ")</f>
        <v>0.13087598865840919</v>
      </c>
      <c r="L11" s="190">
        <f>+IF('Att B wp2'!$G$86&gt;='Att B wp2'!A11,'Att B wp2'!K11*'Att B wp2'!$G$78*(1+'Att B wp2'!$G$78)^'Att B wp2'!B11/((1+'Att B wp2'!$G$78)^'Att B wp2'!B11-1)," ")</f>
        <v>0.14032</v>
      </c>
      <c r="M11" s="190"/>
      <c r="N11" s="58">
        <f>+IF('Att B wp2'!$G$86&gt;='Att B wp2'!A11,'Att B wp3'!D7," ")</f>
        <v>0.1</v>
      </c>
      <c r="O11" s="190">
        <f>+IF('Att B wp2'!$G$86&gt;='Att B wp2'!A11,(('Att B wp2'!N11-'Att B wp2'!E11)*('Att B wp2'!$G$83))," ")</f>
        <v>1.0500000000000001E-2</v>
      </c>
      <c r="P11" s="206">
        <f>IF(+'Att B wp2'!$G$86&gt;'Att B wp2'!A11,+'Att B wp2'!O11,"")</f>
        <v>1.0500000000000001E-2</v>
      </c>
      <c r="Q11" s="190"/>
      <c r="R11" s="190"/>
      <c r="S11" s="190"/>
      <c r="T11" s="198"/>
      <c r="V11" s="204"/>
      <c r="W11" s="205"/>
      <c r="X11" s="204"/>
      <c r="Y11" s="204"/>
      <c r="Z11" s="207"/>
      <c r="AA11" s="204"/>
      <c r="AB11" s="204"/>
      <c r="AC11" s="207"/>
    </row>
    <row r="12" spans="1:29" x14ac:dyDescent="0.2">
      <c r="A12" s="5">
        <v>2</v>
      </c>
      <c r="B12" s="201">
        <f>IF('Att B wp2'!$G$86&gt;=A12,A12," ")</f>
        <v>2</v>
      </c>
      <c r="C12" s="200">
        <f>+IF('Att B wp2'!$G$86&gt;='Att B wp2'!A12,('Att B wp2'!C11-'Att B wp2'!E11-'Att B wp2'!O11)," ")</f>
        <v>0.9395</v>
      </c>
      <c r="D12" s="190">
        <f>+IF('Att B wp2'!$G$86&gt;='Att B wp2'!A12,'Att B wp2'!$G$79*C12," ")</f>
        <v>7.9368960000000002E-2</v>
      </c>
      <c r="E12" s="190">
        <f>+IF('Att B wp2'!$G$86&gt;='Att B wp2'!A12, ((100/'Att B wp2'!$G$86)/100),"")</f>
        <v>0.05</v>
      </c>
      <c r="F12" s="190">
        <v>0</v>
      </c>
      <c r="G12" s="190">
        <f>+IF('Att B wp2'!$G$86&gt;='Att B wp2'!A12,'Att B wp4'!$E$11," ")</f>
        <v>5.8399999999999997E-3</v>
      </c>
      <c r="H12" s="190">
        <f>+IF('Att B wp2'!$G$86&gt;='Att B wp2'!A12,(+D12+E12+F12+G12)," ")</f>
        <v>0.13520896000000002</v>
      </c>
      <c r="I12" s="190">
        <f>+IF('Att B wp2'!$G$86&gt;='Att B wp2'!A12,(1/((1+'Att B wp2'!$G$78)^'Att B wp2'!B12))," ")</f>
        <v>0.86992297086806403</v>
      </c>
      <c r="J12" s="190">
        <f>+IF('Att B wp2'!$G$86&gt;='Att B wp2'!A12,'Att B wp2'!H12*'Att B wp2'!I12," ")</f>
        <v>0.11762138017118125</v>
      </c>
      <c r="K12" s="190">
        <f>+IF('Att B wp2'!$G$86&gt;='Att B wp2'!A12,'Att B wp2'!K11+'Att B wp2'!J12," ")</f>
        <v>0.24849736882959045</v>
      </c>
      <c r="L12" s="190">
        <f>+IF('Att B wp2'!$G$86&gt;='Att B wp2'!A12,'Att B wp2'!K12*'Att B wp2'!$G$78*(1+'Att B wp2'!$G$78)^'Att B wp2'!B12/((1+'Att B wp2'!$G$78)^'Att B wp2'!B12-1)," ")</f>
        <v>0.13785347231873984</v>
      </c>
      <c r="M12" s="190"/>
      <c r="N12" s="58">
        <f>+IF('Att B wp2'!$G$86&gt;='Att B wp2'!A12,'Att B wp3'!D8," ")</f>
        <v>0.18</v>
      </c>
      <c r="O12" s="190">
        <f>+IF('Att B wp2'!$G$86&gt;='Att B wp2'!A12,(('Att B wp2'!N12-'Att B wp2'!E13)*('Att B wp2'!$G$83))," ")</f>
        <v>2.7300000000000001E-2</v>
      </c>
      <c r="P12" s="206">
        <f>IF(+'Att B wp2'!$G$86&gt;='Att B wp2'!A12,+'Att B wp2'!O12+P11,"")</f>
        <v>3.78E-2</v>
      </c>
      <c r="Q12" s="190"/>
      <c r="R12" s="190"/>
      <c r="S12" s="190"/>
      <c r="T12" s="198"/>
      <c r="V12" s="190"/>
      <c r="W12" s="205"/>
      <c r="X12" s="204"/>
      <c r="Y12" s="190"/>
      <c r="AA12" s="190"/>
      <c r="AB12" s="190"/>
    </row>
    <row r="13" spans="1:29" x14ac:dyDescent="0.2">
      <c r="A13" s="5">
        <v>3</v>
      </c>
      <c r="B13" s="201">
        <f>IF('Att B wp2'!$G$86&gt;=A13,A13," ")</f>
        <v>3</v>
      </c>
      <c r="C13" s="200">
        <f>+IF('Att B wp2'!$G$86&gt;='Att B wp2'!A13,('Att B wp2'!C12-'Att B wp2'!E12-'Att B wp2'!O12)," ")</f>
        <v>0.86219999999999997</v>
      </c>
      <c r="D13" s="190">
        <f>+IF('Att B wp2'!$G$86&gt;='Att B wp2'!A13,'Att B wp2'!$G$79*C13," ")</f>
        <v>7.2838656000000002E-2</v>
      </c>
      <c r="E13" s="190">
        <f>+IF('Att B wp2'!$G$86&gt;='Att B wp2'!A13, ((100/'Att B wp2'!$G$86)/100),"")</f>
        <v>0.05</v>
      </c>
      <c r="F13" s="190">
        <v>0</v>
      </c>
      <c r="G13" s="190">
        <f>+IF('Att B wp2'!$G$86&gt;='Att B wp2'!A13,'Att B wp4'!$E$11," ")</f>
        <v>5.8399999999999997E-3</v>
      </c>
      <c r="H13" s="190">
        <f>+IF('Att B wp2'!$G$86&gt;='Att B wp2'!A13,(+D13+E13+F13+G13)," ")</f>
        <v>0.128678656</v>
      </c>
      <c r="I13" s="190">
        <f>+IF('Att B wp2'!$G$86&gt;='Att B wp2'!A13,(1/((1+'Att B wp2'!$G$78)^'Att B wp2'!B13))," ")</f>
        <v>0.8113742080175198</v>
      </c>
      <c r="J13" s="190">
        <f>+IF('Att B wp2'!$G$86&gt;='Att B wp2'!A13,'Att B wp2'!H13*'Att B wp2'!I13," ")</f>
        <v>0.10440654260075888</v>
      </c>
      <c r="K13" s="190">
        <f>+IF('Att B wp2'!$G$86&gt;='Att B wp2'!A13,'Att B wp2'!K12+'Att B wp2'!J13," ")</f>
        <v>0.35290391143034933</v>
      </c>
      <c r="L13" s="190">
        <f>+IF('Att B wp2'!$G$86&gt;='Att B wp2'!A13,'Att B wp2'!K13*'Att B wp2'!$G$78*(1+'Att B wp2'!$G$78)^'Att B wp2'!B13/((1+'Att B wp2'!$G$78)^'Att B wp2'!B13-1)," ")</f>
        <v>0.13500564255379927</v>
      </c>
      <c r="M13" s="190"/>
      <c r="N13" s="58">
        <f>+IF('Att B wp2'!$G$86&gt;='Att B wp2'!A13,'Att B wp3'!D9," ")</f>
        <v>0.14399999999999999</v>
      </c>
      <c r="O13" s="190">
        <f>+IF('Att B wp2'!$G$86&gt;='Att B wp2'!A13,(('Att B wp2'!N13-'Att B wp2'!E14)*('Att B wp2'!$G$83))," ")</f>
        <v>1.9739999999999997E-2</v>
      </c>
      <c r="P13" s="206">
        <f>IF(+'Att B wp2'!$G$86&gt;='Att B wp2'!A13,+'Att B wp2'!O13+P12,"")</f>
        <v>5.7539999999999994E-2</v>
      </c>
      <c r="Q13" s="190"/>
      <c r="R13" s="190"/>
      <c r="S13" s="190"/>
      <c r="T13" s="198"/>
      <c r="V13" s="190"/>
      <c r="W13" s="205"/>
      <c r="X13" s="204"/>
      <c r="Y13" s="190"/>
      <c r="AA13" s="190"/>
      <c r="AB13" s="190"/>
    </row>
    <row r="14" spans="1:29" x14ac:dyDescent="0.2">
      <c r="A14" s="5">
        <v>4</v>
      </c>
      <c r="B14" s="201">
        <f>IF('Att B wp2'!$G$86&gt;=A14,A14," ")</f>
        <v>4</v>
      </c>
      <c r="C14" s="200">
        <f>+IF('Att B wp2'!$G$86&gt;='Att B wp2'!A14,('Att B wp2'!C13-'Att B wp2'!E13-'Att B wp2'!O13)," ")</f>
        <v>0.79245999999999994</v>
      </c>
      <c r="D14" s="190">
        <f>+IF('Att B wp2'!$G$86&gt;='Att B wp2'!A14,'Att B wp2'!$G$79*C14," ")</f>
        <v>6.6947020799999993E-2</v>
      </c>
      <c r="E14" s="190">
        <f>+IF('Att B wp2'!$G$86&gt;='Att B wp2'!A14, ((100/'Att B wp2'!$G$86)/100),"")</f>
        <v>0.05</v>
      </c>
      <c r="F14" s="190">
        <v>0</v>
      </c>
      <c r="G14" s="190">
        <f>+IF('Att B wp2'!$G$86&gt;='Att B wp2'!A14,'Att B wp4'!$E$11," ")</f>
        <v>5.8399999999999997E-3</v>
      </c>
      <c r="H14" s="190">
        <f>+IF('Att B wp2'!$G$86&gt;='Att B wp2'!A14,(+D14+E14+F14+G14)," ")</f>
        <v>0.12278702079999999</v>
      </c>
      <c r="I14" s="190">
        <f>+IF('Att B wp2'!$G$86&gt;='Att B wp2'!A14,(1/((1+'Att B wp2'!$G$78)^'Att B wp2'!B14))," ")</f>
        <v>0.75676597524391853</v>
      </c>
      <c r="J14" s="190">
        <f>+IF('Att B wp2'!$G$86&gt;='Att B wp2'!A14,'Att B wp2'!H14*'Att B wp2'!I14," ")</f>
        <v>9.2921039543007303E-2</v>
      </c>
      <c r="K14" s="190">
        <f>+IF('Att B wp2'!$G$86&gt;='Att B wp2'!A14,'Att B wp2'!K13+'Att B wp2'!J14," ")</f>
        <v>0.44582495097335662</v>
      </c>
      <c r="L14" s="190">
        <f>+IF('Att B wp2'!$G$86&gt;='Att B wp2'!A14,'Att B wp2'!K14*'Att B wp2'!$G$78*(1+'Att B wp2'!$G$78)^'Att B wp2'!B14/((1+'Att B wp2'!$G$78)^'Att B wp2'!B14-1)," ")</f>
        <v>0.13226245174579784</v>
      </c>
      <c r="M14" s="190"/>
      <c r="N14" s="58">
        <f>+IF('Att B wp2'!$G$86&gt;='Att B wp2'!A14,'Att B wp3'!D10," ")</f>
        <v>0.1152</v>
      </c>
      <c r="O14" s="190">
        <f>+IF('Att B wp2'!$G$86&gt;='Att B wp2'!A14,(('Att B wp2'!N14-'Att B wp2'!E14)*('Att B wp2'!$G$83))," ")</f>
        <v>1.3691999999999998E-2</v>
      </c>
      <c r="P14" s="206">
        <f>IF(+'Att B wp2'!$G$86&gt;='Att B wp2'!A14,+'Att B wp2'!O14+P13,"")</f>
        <v>7.123199999999999E-2</v>
      </c>
      <c r="Q14" s="190"/>
      <c r="R14" s="190"/>
      <c r="S14" s="190"/>
      <c r="T14" s="198"/>
      <c r="V14" s="190"/>
      <c r="W14" s="205"/>
      <c r="X14" s="204"/>
      <c r="Y14" s="190"/>
      <c r="AA14" s="190"/>
      <c r="AB14" s="190"/>
    </row>
    <row r="15" spans="1:29" x14ac:dyDescent="0.2">
      <c r="A15" s="5">
        <v>5</v>
      </c>
      <c r="B15" s="201">
        <f>IF('Att B wp2'!$G$86&gt;=A15,A15," ")</f>
        <v>5</v>
      </c>
      <c r="C15" s="200">
        <f>+IF('Att B wp2'!$G$86&gt;='Att B wp2'!A15,('Att B wp2'!C14-'Att B wp2'!E14-'Att B wp2'!O14)," ")</f>
        <v>0.72876799999999986</v>
      </c>
      <c r="D15" s="190">
        <f>+IF('Att B wp2'!$G$86&gt;='Att B wp2'!A15,'Att B wp2'!$G$79*C15," ")</f>
        <v>6.1566320639999991E-2</v>
      </c>
      <c r="E15" s="190">
        <f>+IF('Att B wp2'!$G$86&gt;='Att B wp2'!A15, ((100/'Att B wp2'!$G$86)/100),"")</f>
        <v>0.05</v>
      </c>
      <c r="F15" s="190">
        <v>0</v>
      </c>
      <c r="G15" s="190">
        <f>+IF('Att B wp2'!$G$86&gt;='Att B wp2'!A15,'Att B wp4'!$E$11," ")</f>
        <v>5.8399999999999997E-3</v>
      </c>
      <c r="H15" s="190">
        <f>+IF('Att B wp2'!$G$86&gt;='Att B wp2'!A15,(+D15+E15+F15+G15)," ")</f>
        <v>0.11740632063999999</v>
      </c>
      <c r="I15" s="190">
        <f>+IF('Att B wp2'!$G$86&gt;='Att B wp2'!A15,(1/((1+'Att B wp2'!$G$78)^'Att B wp2'!B15))," ")</f>
        <v>0.70583306152432346</v>
      </c>
      <c r="J15" s="190">
        <f>+IF('Att B wp2'!$G$86&gt;='Att B wp2'!A15,'Att B wp2'!H15*'Att B wp2'!I15," ")</f>
        <v>8.2869262739637559E-2</v>
      </c>
      <c r="K15" s="190">
        <f>+IF('Att B wp2'!$G$86&gt;='Att B wp2'!A15,'Att B wp2'!K14+'Att B wp2'!J15," ")</f>
        <v>0.52869421371299419</v>
      </c>
      <c r="L15" s="190">
        <f>+IF('Att B wp2'!$G$86&gt;='Att B wp2'!A15,'Att B wp2'!K15*'Att B wp2'!$G$78*(1+'Att B wp2'!$G$78)^'Att B wp2'!B15/((1+'Att B wp2'!$G$78)^'Att B wp2'!B15-1)," ")</f>
        <v>0.12969021827952351</v>
      </c>
      <c r="M15" s="190"/>
      <c r="N15" s="58">
        <f>+IF('Att B wp2'!$G$86&gt;='Att B wp2'!A15,'Att B wp3'!D11," ")</f>
        <v>9.2200000000000004E-2</v>
      </c>
      <c r="O15" s="190">
        <f>+IF('Att B wp2'!$G$86&gt;='Att B wp2'!A15,(('Att B wp2'!N15-'Att B wp2'!E15)*('Att B wp2'!$G$83))," ")</f>
        <v>8.8620000000000001E-3</v>
      </c>
      <c r="P15" s="206">
        <f>IF(+'Att B wp2'!$G$86&gt;='Att B wp2'!A15,+'Att B wp2'!O15+P14,"")</f>
        <v>8.0093999999999985E-2</v>
      </c>
      <c r="Q15" s="190"/>
      <c r="R15" s="190"/>
      <c r="S15" s="190"/>
      <c r="T15" s="198"/>
      <c r="V15" s="190"/>
      <c r="W15" s="205"/>
      <c r="X15" s="204"/>
      <c r="Y15" s="190"/>
      <c r="AA15" s="190"/>
      <c r="AB15" s="190"/>
    </row>
    <row r="16" spans="1:29" x14ac:dyDescent="0.2">
      <c r="A16" s="5">
        <v>6</v>
      </c>
      <c r="B16" s="201">
        <f>IF('Att B wp2'!$G$86&gt;=A16,A16," ")</f>
        <v>6</v>
      </c>
      <c r="C16" s="200">
        <f>+IF('Att B wp2'!$G$86&gt;='Att B wp2'!A16,('Att B wp2'!C15-'Att B wp2'!E15-'Att B wp2'!O15)," ")</f>
        <v>0.66990599999999978</v>
      </c>
      <c r="D16" s="190">
        <f>+IF('Att B wp2'!$G$86&gt;='Att B wp2'!A16,'Att B wp2'!$G$79*C16," ")</f>
        <v>5.6593658879999981E-2</v>
      </c>
      <c r="E16" s="190">
        <f>+IF('Att B wp2'!$G$86&gt;='Att B wp2'!A16, ((100/'Att B wp2'!$G$86)/100),"")</f>
        <v>0.05</v>
      </c>
      <c r="F16" s="190">
        <v>0</v>
      </c>
      <c r="G16" s="190">
        <f>+IF('Att B wp2'!$G$86&gt;='Att B wp2'!A16,'Att B wp4'!$E$11," ")</f>
        <v>5.8399999999999997E-3</v>
      </c>
      <c r="H16" s="190">
        <f>+IF('Att B wp2'!$G$86&gt;='Att B wp2'!A16,(+D16+E16+F16+G16)," ")</f>
        <v>0.11243365887999998</v>
      </c>
      <c r="I16" s="190">
        <f>+IF('Att B wp2'!$G$86&gt;='Att B wp2'!A16,(1/((1+'Att B wp2'!$G$78)^'Att B wp2'!B16))," ")</f>
        <v>0.65832810543605746</v>
      </c>
      <c r="J16" s="190">
        <f>+IF('Att B wp2'!$G$86&gt;='Att B wp2'!A16,'Att B wp2'!H16*'Att B wp2'!I16," ")</f>
        <v>7.401823763771434E-2</v>
      </c>
      <c r="K16" s="190">
        <f>+IF('Att B wp2'!$G$86&gt;='Att B wp2'!A16,'Att B wp2'!K15+'Att B wp2'!J16," ")</f>
        <v>0.6027124513507085</v>
      </c>
      <c r="L16" s="190">
        <f>+IF('Att B wp2'!$G$86&gt;='Att B wp2'!A16,'Att B wp2'!K16*'Att B wp2'!$G$78*(1+'Att B wp2'!$G$78)^'Att B wp2'!B16/((1+'Att B wp2'!$G$78)^'Att B wp2'!B16-1)," ")</f>
        <v>0.127290922026154</v>
      </c>
      <c r="M16" s="190"/>
      <c r="N16" s="58">
        <f>+IF('Att B wp2'!$G$86&gt;='Att B wp2'!A16,'Att B wp3'!D12," ")</f>
        <v>7.3700000000000002E-2</v>
      </c>
      <c r="O16" s="190">
        <f>+IF('Att B wp2'!$G$86&gt;='Att B wp2'!A16,(('Att B wp2'!N16-'Att B wp2'!E16)*('Att B wp2'!$G$83))," ")</f>
        <v>4.9769999999999997E-3</v>
      </c>
      <c r="P16" s="206">
        <f>IF(+'Att B wp2'!$G$86&gt;='Att B wp2'!A16,+'Att B wp2'!O16+P15,"")</f>
        <v>8.507099999999998E-2</v>
      </c>
      <c r="Q16" s="190"/>
      <c r="R16" s="190"/>
      <c r="S16" s="190"/>
      <c r="T16" s="198"/>
      <c r="V16" s="190"/>
      <c r="W16" s="205"/>
      <c r="X16" s="204"/>
      <c r="Y16" s="190"/>
      <c r="AA16" s="190"/>
      <c r="AB16" s="190"/>
    </row>
    <row r="17" spans="1:28" x14ac:dyDescent="0.2">
      <c r="A17" s="5">
        <v>7</v>
      </c>
      <c r="B17" s="201">
        <f>IF('Att B wp2'!$G$86&gt;=A17,A17," ")</f>
        <v>7</v>
      </c>
      <c r="C17" s="200">
        <f>+IF('Att B wp2'!$G$86&gt;='Att B wp2'!A17,('Att B wp2'!C16-'Att B wp2'!E16-'Att B wp2'!O16)," ")</f>
        <v>0.61492899999999973</v>
      </c>
      <c r="D17" s="190">
        <f>+IF('Att B wp2'!$G$86&gt;='Att B wp2'!A17,'Att B wp2'!$G$79*C17," ")</f>
        <v>5.1949201919999979E-2</v>
      </c>
      <c r="E17" s="190">
        <f>+IF('Att B wp2'!$G$86&gt;='Att B wp2'!A17, ((100/'Att B wp2'!$G$86)/100),"")</f>
        <v>0.05</v>
      </c>
      <c r="F17" s="190">
        <v>0</v>
      </c>
      <c r="G17" s="190">
        <f>+IF('Att B wp2'!$G$86&gt;='Att B wp2'!A17,'Att B wp4'!$E$11," ")</f>
        <v>5.8399999999999997E-3</v>
      </c>
      <c r="H17" s="190">
        <f>+IF('Att B wp2'!$G$86&gt;='Att B wp2'!A17,(+D17+E17+F17+G17)," ")</f>
        <v>0.10778920191999998</v>
      </c>
      <c r="I17" s="190">
        <f>+IF('Att B wp2'!$G$86&gt;='Att B wp2'!A17,(1/((1+'Att B wp2'!$G$78)^'Att B wp2'!B17))," ")</f>
        <v>0.61402039381814044</v>
      </c>
      <c r="J17" s="190">
        <f>+IF('Att B wp2'!$G$86&gt;='Att B wp2'!A17,'Att B wp2'!H17*'Att B wp2'!I17," ")</f>
        <v>6.6184768212261449E-2</v>
      </c>
      <c r="K17" s="190">
        <f>+IF('Att B wp2'!$G$86&gt;='Att B wp2'!A17,'Att B wp2'!K16+'Att B wp2'!J17," ")</f>
        <v>0.66889721956296999</v>
      </c>
      <c r="L17" s="190">
        <f>+IF('Att B wp2'!$G$86&gt;='Att B wp2'!A17,'Att B wp2'!K17*'Att B wp2'!$G$78*(1+'Att B wp2'!$G$78)^'Att B wp2'!B17/((1+'Att B wp2'!$G$78)^'Att B wp2'!B17-1)," ")</f>
        <v>0.12505226335953606</v>
      </c>
      <c r="M17" s="190"/>
      <c r="N17" s="58">
        <f>+IF('Att B wp2'!$G$86&gt;='Att B wp2'!A17,'Att B wp3'!D13," ")</f>
        <v>6.5500000000000003E-2</v>
      </c>
      <c r="O17" s="190">
        <f>+IF('Att B wp2'!$G$86&gt;='Att B wp2'!A17,(('Att B wp2'!N17-'Att B wp2'!E17)*('Att B wp2'!$G$83))," ")</f>
        <v>3.2549999999999996E-3</v>
      </c>
      <c r="P17" s="206">
        <f>IF(+'Att B wp2'!$G$86&gt;='Att B wp2'!A17,+'Att B wp2'!O17+P16,"")</f>
        <v>8.8325999999999974E-2</v>
      </c>
      <c r="Q17" s="190"/>
      <c r="R17" s="190"/>
      <c r="S17" s="190"/>
      <c r="T17" s="198"/>
      <c r="V17" s="190"/>
      <c r="W17" s="205"/>
      <c r="X17" s="204"/>
      <c r="Y17" s="190"/>
      <c r="AA17" s="190"/>
      <c r="AB17" s="190"/>
    </row>
    <row r="18" spans="1:28" x14ac:dyDescent="0.2">
      <c r="A18" s="5">
        <v>8</v>
      </c>
      <c r="B18" s="201">
        <f>IF('Att B wp2'!$G$86&gt;=A18,A18," ")</f>
        <v>8</v>
      </c>
      <c r="C18" s="200">
        <f>+IF('Att B wp2'!$G$86&gt;='Att B wp2'!A18,('Att B wp2'!C17-'Att B wp2'!E17-'Att B wp2'!O17)," ")</f>
        <v>0.56167399999999967</v>
      </c>
      <c r="D18" s="190">
        <f>+IF('Att B wp2'!$G$86&gt;='Att B wp2'!A18,'Att B wp2'!$G$79*C18," ")</f>
        <v>4.7450219519999975E-2</v>
      </c>
      <c r="E18" s="190">
        <f>+IF('Att B wp2'!$G$86&gt;='Att B wp2'!A18, ((100/'Att B wp2'!$G$86)/100),"")</f>
        <v>0.05</v>
      </c>
      <c r="F18" s="190">
        <v>0</v>
      </c>
      <c r="G18" s="190">
        <f>+IF('Att B wp2'!$G$86&gt;='Att B wp2'!A18,'Att B wp4'!$E$11," ")</f>
        <v>5.8399999999999997E-3</v>
      </c>
      <c r="H18" s="190">
        <f>+IF('Att B wp2'!$G$86&gt;='Att B wp2'!A18,(+D18+E18+F18+G18)," ")</f>
        <v>0.10329021951999998</v>
      </c>
      <c r="I18" s="190">
        <f>+IF('Att B wp2'!$G$86&gt;='Att B wp2'!A18,(1/((1+'Att B wp2'!$G$78)^'Att B wp2'!B18))," ")</f>
        <v>0.57269474128687925</v>
      </c>
      <c r="J18" s="190">
        <f>+IF('Att B wp2'!$G$86&gt;='Att B wp2'!A18,'Att B wp2'!H18*'Att B wp2'!I18," ")</f>
        <v>5.9153765545471353E-2</v>
      </c>
      <c r="K18" s="190">
        <f>+IF('Att B wp2'!$G$86&gt;='Att B wp2'!A18,'Att B wp2'!K17+'Att B wp2'!J18," ")</f>
        <v>0.72805098510844135</v>
      </c>
      <c r="L18" s="190">
        <f>+IF('Att B wp2'!$G$86&gt;='Att B wp2'!A18,'Att B wp2'!K18*'Att B wp2'!$G$78*(1+'Att B wp2'!$G$78)^'Att B wp2'!B18/((1+'Att B wp2'!$G$78)^'Att B wp2'!B18-1)," ")</f>
        <v>0.12294760715944346</v>
      </c>
      <c r="M18" s="190"/>
      <c r="N18" s="58">
        <f>+IF('Att B wp2'!$G$86&gt;='Att B wp2'!A18,'Att B wp3'!D14," ")</f>
        <v>6.5500000000000003E-2</v>
      </c>
      <c r="O18" s="190">
        <f>+IF('Att B wp2'!$G$86&gt;='Att B wp2'!A18,(('Att B wp2'!N18-'Att B wp2'!E18)*('Att B wp2'!$G$83))," ")</f>
        <v>3.2549999999999996E-3</v>
      </c>
      <c r="P18" s="206">
        <f>IF(+'Att B wp2'!$G$86&gt;='Att B wp2'!A18,+'Att B wp2'!O18+P17,"")</f>
        <v>9.1580999999999968E-2</v>
      </c>
      <c r="Q18" s="190"/>
      <c r="R18" s="190"/>
      <c r="S18" s="190"/>
      <c r="T18" s="198"/>
      <c r="V18" s="190"/>
      <c r="W18" s="205"/>
      <c r="X18" s="204"/>
      <c r="Y18" s="190"/>
      <c r="AA18" s="190"/>
      <c r="AB18" s="190"/>
    </row>
    <row r="19" spans="1:28" x14ac:dyDescent="0.2">
      <c r="A19" s="5">
        <v>9</v>
      </c>
      <c r="B19" s="201">
        <f>IF('Att B wp2'!$G$86&gt;=A19,A19," ")</f>
        <v>9</v>
      </c>
      <c r="C19" s="200">
        <f>+IF('Att B wp2'!$G$86&gt;='Att B wp2'!A19,('Att B wp2'!C18-'Att B wp2'!E18-'Att B wp2'!O18)," ")</f>
        <v>0.50841899999999962</v>
      </c>
      <c r="D19" s="190">
        <f>+IF('Att B wp2'!$G$86&gt;='Att B wp2'!A19,'Att B wp2'!$G$79*C19," ")</f>
        <v>4.2951237119999965E-2</v>
      </c>
      <c r="E19" s="190">
        <f>+IF('Att B wp2'!$G$86&gt;='Att B wp2'!A19, ((100/'Att B wp2'!$G$86)/100),"")</f>
        <v>0.05</v>
      </c>
      <c r="F19" s="190">
        <v>0</v>
      </c>
      <c r="G19" s="190">
        <f>+IF('Att B wp2'!$G$86&gt;='Att B wp2'!A19,'Att B wp4'!$E$11," ")</f>
        <v>5.8399999999999997E-3</v>
      </c>
      <c r="H19" s="190">
        <f>+IF('Att B wp2'!$G$86&gt;='Att B wp2'!A19,(+D19+E19+F19+G19)," ")</f>
        <v>9.8791237119999972E-2</v>
      </c>
      <c r="I19" s="190">
        <f>+IF('Att B wp2'!$G$86&gt;='Att B wp2'!A19,(1/((1+'Att B wp2'!$G$78)^'Att B wp2'!B19))," ")</f>
        <v>0.53415044516385535</v>
      </c>
      <c r="J19" s="190">
        <f>+IF('Att B wp2'!$G$86&gt;='Att B wp2'!A19,'Att B wp2'!H19*'Att B wp2'!I19," ")</f>
        <v>5.2769383285935979E-2</v>
      </c>
      <c r="K19" s="190">
        <f>+IF('Att B wp2'!$G$86&gt;='Att B wp2'!A19,'Att B wp2'!K18+'Att B wp2'!J19," ")</f>
        <v>0.7808203683943773</v>
      </c>
      <c r="L19" s="190">
        <f>+IF('Att B wp2'!$G$86&gt;='Att B wp2'!A19,'Att B wp2'!K19*'Att B wp2'!$G$78*(1+'Att B wp2'!$G$78)^'Att B wp2'!B19/((1+'Att B wp2'!$G$78)^'Att B wp2'!B19-1)," ")</f>
        <v>0.12094891408269436</v>
      </c>
      <c r="M19" s="190"/>
      <c r="N19" s="58">
        <f>+IF('Att B wp2'!$G$86&gt;='Att B wp2'!A19,'Att B wp3'!D15," ")</f>
        <v>6.5600000000000006E-2</v>
      </c>
      <c r="O19" s="190">
        <f>+IF('Att B wp2'!$G$86&gt;='Att B wp2'!A19,(('Att B wp2'!N19-'Att B wp2'!E19)*('Att B wp2'!$G$83))," ")</f>
        <v>3.2760000000000003E-3</v>
      </c>
      <c r="P19" s="206">
        <f>IF(+'Att B wp2'!$G$86&gt;='Att B wp2'!A19,+'Att B wp2'!O19+P18,"")</f>
        <v>9.4856999999999969E-2</v>
      </c>
      <c r="Q19" s="190"/>
      <c r="R19" s="190"/>
      <c r="S19" s="190"/>
      <c r="T19" s="198"/>
      <c r="V19" s="190"/>
      <c r="W19" s="205"/>
      <c r="X19" s="204"/>
      <c r="Y19" s="190"/>
      <c r="AA19" s="190"/>
      <c r="AB19" s="190"/>
    </row>
    <row r="20" spans="1:28" x14ac:dyDescent="0.2">
      <c r="A20" s="5">
        <v>10</v>
      </c>
      <c r="B20" s="201">
        <f>IF('Att B wp2'!$G$86&gt;=A20,A20," ")</f>
        <v>10</v>
      </c>
      <c r="C20" s="200">
        <f>+IF('Att B wp2'!$G$86&gt;='Att B wp2'!A20,('Att B wp2'!C19-'Att B wp2'!E19-'Att B wp2'!O19)," ")</f>
        <v>0.45514299999999963</v>
      </c>
      <c r="D20" s="190">
        <f>+IF('Att B wp2'!$G$86&gt;='Att B wp2'!A20,'Att B wp2'!$G$79*C20," ")</f>
        <v>3.8450480639999972E-2</v>
      </c>
      <c r="E20" s="190">
        <f>+IF('Att B wp2'!$G$86&gt;='Att B wp2'!A20, ((100/'Att B wp2'!$G$86)/100),"")</f>
        <v>0.05</v>
      </c>
      <c r="F20" s="190">
        <v>0</v>
      </c>
      <c r="G20" s="190">
        <f>+IF('Att B wp2'!$G$86&gt;='Att B wp2'!A20,'Att B wp4'!$E$11," ")</f>
        <v>5.8399999999999997E-3</v>
      </c>
      <c r="H20" s="190">
        <f>+IF('Att B wp2'!$G$86&gt;='Att B wp2'!A20,(+D20+E20+F20+G20)," ")</f>
        <v>9.4290480639999966E-2</v>
      </c>
      <c r="I20" s="190">
        <f>+IF('Att B wp2'!$G$86&gt;='Att B wp2'!A20,(1/((1+'Att B wp2'!$G$78)^'Att B wp2'!B20))," ")</f>
        <v>0.49820031074079929</v>
      </c>
      <c r="J20" s="190">
        <f>+IF('Att B wp2'!$G$86&gt;='Att B wp2'!A20,'Att B wp2'!H20*'Att B wp2'!I20," ")</f>
        <v>4.6975546754747299E-2</v>
      </c>
      <c r="K20" s="190">
        <f>+IF('Att B wp2'!$G$86&gt;='Att B wp2'!A20,'Att B wp2'!K19+'Att B wp2'!J20," ")</f>
        <v>0.82779591514912454</v>
      </c>
      <c r="L20" s="190">
        <f>+IF('Att B wp2'!$G$86&gt;='Att B wp2'!A20,'Att B wp2'!K20*'Att B wp2'!$G$78*(1+'Att B wp2'!$G$78)^'Att B wp2'!B20/((1+'Att B wp2'!$G$78)^'Att B wp2'!B20-1)," ")</f>
        <v>0.1190390399112141</v>
      </c>
      <c r="M20" s="190"/>
      <c r="N20" s="58">
        <f>+IF('Att B wp2'!$G$86&gt;='Att B wp2'!A20,'Att B wp3'!D16," ")</f>
        <v>6.5500000000000003E-2</v>
      </c>
      <c r="O20" s="190">
        <f>+IF('Att B wp2'!$G$86&gt;='Att B wp2'!A20,(('Att B wp2'!N20-'Att B wp2'!E20)*('Att B wp2'!$G$83))," ")</f>
        <v>3.2549999999999996E-3</v>
      </c>
      <c r="P20" s="206">
        <f>IF(+'Att B wp2'!$G$86&gt;='Att B wp2'!A20,+'Att B wp2'!O20+P19,"")</f>
        <v>9.8111999999999963E-2</v>
      </c>
      <c r="Q20" s="190"/>
      <c r="R20" s="190"/>
      <c r="S20" s="190"/>
      <c r="T20" s="198"/>
      <c r="V20" s="190"/>
      <c r="W20" s="205"/>
      <c r="X20" s="204"/>
      <c r="Y20" s="190"/>
      <c r="AA20" s="190"/>
      <c r="AB20" s="190"/>
    </row>
    <row r="21" spans="1:28" x14ac:dyDescent="0.2">
      <c r="A21" s="5">
        <v>11</v>
      </c>
      <c r="B21" s="201">
        <f>IF('Att B wp2'!$G$86&gt;=A21,A21," ")</f>
        <v>11</v>
      </c>
      <c r="C21" s="200">
        <f>+IF('Att B wp2'!$G$86&gt;='Att B wp2'!A21,('Att B wp2'!C20-'Att B wp2'!E20-'Att B wp2'!O20)," ")</f>
        <v>0.40188799999999963</v>
      </c>
      <c r="D21" s="190">
        <f>+IF('Att B wp2'!$G$86&gt;='Att B wp2'!A21,'Att B wp2'!$G$79*C21," ")</f>
        <v>3.3951498239999968E-2</v>
      </c>
      <c r="E21" s="190">
        <f>+IF('Att B wp2'!$G$86&gt;='Att B wp2'!A21, ((100/'Att B wp2'!$G$86)/100),"")</f>
        <v>0.05</v>
      </c>
      <c r="F21" s="190">
        <v>0</v>
      </c>
      <c r="G21" s="190">
        <f>+IF('Att B wp2'!$G$86&gt;='Att B wp2'!A21,'Att B wp4'!$E$11," ")</f>
        <v>5.8399999999999997E-3</v>
      </c>
      <c r="H21" s="190">
        <f>+IF('Att B wp2'!$G$86&gt;='Att B wp2'!A21,(+D21+E21+F21+G21)," ")</f>
        <v>8.9791498239999976E-2</v>
      </c>
      <c r="I21" s="190">
        <f>+IF('Att B wp2'!$G$86&gt;='Att B wp2'!A21,(1/((1+'Att B wp2'!$G$78)^'Att B wp2'!B21))," ")</f>
        <v>0.46466974214744</v>
      </c>
      <c r="J21" s="190">
        <f>+IF('Att B wp2'!$G$86&gt;='Att B wp2'!A21,'Att B wp2'!H21*'Att B wp2'!I21," ")</f>
        <v>4.17233923342131E-2</v>
      </c>
      <c r="K21" s="190">
        <f>+IF('Att B wp2'!$G$86&gt;='Att B wp2'!A21,'Att B wp2'!K20+'Att B wp2'!J21," ")</f>
        <v>0.86951930748333761</v>
      </c>
      <c r="L21" s="190">
        <f>+IF('Att B wp2'!$G$86&gt;='Att B wp2'!A21,'Att B wp2'!K21*'Att B wp2'!$G$78*(1+'Att B wp2'!$G$78)^'Att B wp2'!B21/((1+'Att B wp2'!$G$78)^'Att B wp2'!B21-1)," ")</f>
        <v>0.1172071115122334</v>
      </c>
      <c r="M21" s="190"/>
      <c r="N21" s="58">
        <f>+IF('Att B wp2'!$G$86&gt;='Att B wp2'!A21,'Att B wp3'!D17," ")</f>
        <v>3.2800000000000003E-2</v>
      </c>
      <c r="O21" s="190">
        <f>+IF('Att B wp2'!$G$86&gt;='Att B wp2'!A21,(('Att B wp2'!N21-'Att B wp2'!E21)*('Att B wp2'!$G$83))," ")</f>
        <v>-3.6119999999999998E-3</v>
      </c>
      <c r="P21" s="206">
        <f>IF(+'Att B wp2'!$G$86&gt;='Att B wp2'!A21,+'Att B wp2'!O21+P20,"")</f>
        <v>9.4499999999999959E-2</v>
      </c>
      <c r="Q21" s="190"/>
      <c r="R21" s="190"/>
      <c r="S21" s="190"/>
      <c r="T21" s="198"/>
      <c r="V21" s="190"/>
      <c r="W21" s="205"/>
      <c r="X21" s="204"/>
      <c r="Y21" s="190"/>
      <c r="AA21" s="190"/>
      <c r="AB21" s="190"/>
    </row>
    <row r="22" spans="1:28" x14ac:dyDescent="0.2">
      <c r="A22" s="5">
        <v>12</v>
      </c>
      <c r="B22" s="201">
        <f>IF('Att B wp2'!$G$86&gt;=A22,A22," ")</f>
        <v>12</v>
      </c>
      <c r="C22" s="200">
        <f>+IF('Att B wp2'!$G$86&gt;='Att B wp2'!A22,('Att B wp2'!C21-'Att B wp2'!E21-'Att B wp2'!O21)," ")</f>
        <v>0.35549999999999965</v>
      </c>
      <c r="D22" s="190">
        <f>+IF('Att B wp2'!$G$86&gt;='Att B wp2'!A22,'Att B wp2'!$G$79*C22," ")</f>
        <v>3.0032639999999972E-2</v>
      </c>
      <c r="E22" s="190">
        <f>+IF('Att B wp2'!$G$86&gt;='Att B wp2'!A22, ((100/'Att B wp2'!$G$86)/100),"")</f>
        <v>0.05</v>
      </c>
      <c r="F22" s="190">
        <v>0</v>
      </c>
      <c r="G22" s="190">
        <f>+IF('Att B wp2'!$G$86&gt;='Att B wp2'!A22,'Att B wp4'!$E$11," ")</f>
        <v>5.8399999999999997E-3</v>
      </c>
      <c r="H22" s="190">
        <f>+IF('Att B wp2'!$G$86&gt;='Att B wp2'!A22,(+D22+E22+F22+G22)," ")</f>
        <v>8.5872639999999972E-2</v>
      </c>
      <c r="I22" s="190">
        <f>+IF('Att B wp2'!$G$86&gt;='Att B wp2'!A22,(1/((1+'Att B wp2'!$G$78)^'Att B wp2'!B22))," ")</f>
        <v>0.4333958944070288</v>
      </c>
      <c r="J22" s="190">
        <f>+IF('Att B wp2'!$G$86&gt;='Att B wp2'!A22,'Att B wp2'!H22*'Att B wp2'!I22," ")</f>
        <v>3.7216849617892789E-2</v>
      </c>
      <c r="K22" s="190">
        <f>+IF('Att B wp2'!$G$86&gt;='Att B wp2'!A22,'Att B wp2'!K21+'Att B wp2'!J22," ")</f>
        <v>0.90673615710123046</v>
      </c>
      <c r="L22" s="190">
        <f>+IF('Att B wp2'!$G$86&gt;='Att B wp2'!A22,'Att B wp2'!K22*'Att B wp2'!$G$78*(1+'Att B wp2'!$G$78)^'Att B wp2'!B22/((1+'Att B wp2'!$G$78)^'Att B wp2'!B22-1)," ")</f>
        <v>0.11547759793930525</v>
      </c>
      <c r="M22" s="190"/>
      <c r="N22" s="58">
        <f>+IF('Att B wp2'!$G$86&gt;='Att B wp2'!A22,'Att B wp3'!D18," ")</f>
        <v>0</v>
      </c>
      <c r="O22" s="190">
        <f>+IF('Att B wp2'!$G$86&gt;='Att B wp2'!A22,(('Att B wp2'!N22-'Att B wp2'!E22)*('Att B wp2'!$G$83))," ")</f>
        <v>-1.0500000000000001E-2</v>
      </c>
      <c r="P22" s="206">
        <f>IF(+'Att B wp2'!$G$86&gt;='Att B wp2'!A22,+'Att B wp2'!O22+P21,"")</f>
        <v>8.3999999999999964E-2</v>
      </c>
      <c r="Q22" s="190"/>
      <c r="R22" s="190"/>
      <c r="S22" s="190"/>
      <c r="T22" s="198"/>
      <c r="V22" s="190"/>
      <c r="W22" s="205"/>
      <c r="X22" s="204"/>
      <c r="Y22" s="190"/>
      <c r="AA22" s="190"/>
      <c r="AB22" s="190"/>
    </row>
    <row r="23" spans="1:28" x14ac:dyDescent="0.2">
      <c r="A23" s="5">
        <v>13</v>
      </c>
      <c r="B23" s="201">
        <f>IF('Att B wp2'!$G$86&gt;=A23,A23," ")</f>
        <v>13</v>
      </c>
      <c r="C23" s="200">
        <f>+IF('Att B wp2'!$G$86&gt;='Att B wp2'!A23,('Att B wp2'!C22-'Att B wp2'!E22-'Att B wp2'!O22)," ")</f>
        <v>0.31599999999999967</v>
      </c>
      <c r="D23" s="190">
        <f>+IF('Att B wp2'!$G$86&gt;='Att B wp2'!A23,'Att B wp2'!$G$79*C23," ")</f>
        <v>2.6695679999999972E-2</v>
      </c>
      <c r="E23" s="190">
        <f>+IF('Att B wp2'!$G$86&gt;='Att B wp2'!A23, ((100/'Att B wp2'!$G$86)/100),"")</f>
        <v>0.05</v>
      </c>
      <c r="F23" s="190">
        <v>0</v>
      </c>
      <c r="G23" s="190">
        <f>+IF('Att B wp2'!$G$86&gt;='Att B wp2'!A23,'Att B wp4'!$E$11," ")</f>
        <v>5.8399999999999997E-3</v>
      </c>
      <c r="H23" s="190">
        <f>+IF('Att B wp2'!$G$86&gt;='Att B wp2'!A23,(+D23+E23+F23+G23)," ")</f>
        <v>8.2535679999999972E-2</v>
      </c>
      <c r="I23" s="190">
        <f>+IF('Att B wp2'!$G$86&gt;='Att B wp2'!A23,(1/((1+'Att B wp2'!$G$78)^'Att B wp2'!B23))," ")</f>
        <v>0.40422688256139827</v>
      </c>
      <c r="J23" s="190">
        <f>+IF('Att B wp2'!$G$86&gt;='Att B wp2'!A23,'Att B wp2'!H23*'Att B wp2'!I23," ")</f>
        <v>3.3363140626485134E-2</v>
      </c>
      <c r="K23" s="190">
        <f>+IF('Att B wp2'!$G$86&gt;='Att B wp2'!A23,'Att B wp2'!K22+'Att B wp2'!J23," ")</f>
        <v>0.94009929772771561</v>
      </c>
      <c r="L23" s="190">
        <f>+IF('Att B wp2'!$G$86&gt;='Att B wp2'!A23,'Att B wp2'!K23*'Att B wp2'!$G$78*(1+'Att B wp2'!$G$78)^'Att B wp2'!B23/((1+'Att B wp2'!$G$78)^'Att B wp2'!B23-1)," ")</f>
        <v>0.11386476384783013</v>
      </c>
      <c r="M23" s="190"/>
      <c r="N23" s="58">
        <f>+IF('Att B wp2'!$G$86&gt;='Att B wp2'!A23,'Att B wp3'!D19," ")</f>
        <v>0</v>
      </c>
      <c r="O23" s="190">
        <f>+IF('Att B wp2'!$G$86&gt;='Att B wp2'!A23,(('Att B wp2'!N23-'Att B wp2'!E23)*('Att B wp2'!$G$83))," ")</f>
        <v>-1.0500000000000001E-2</v>
      </c>
      <c r="P23" s="206">
        <f>IF(+'Att B wp2'!$G$86&gt;='Att B wp2'!A23,+'Att B wp2'!O23+P22,"")</f>
        <v>7.3499999999999968E-2</v>
      </c>
      <c r="Q23" s="190"/>
      <c r="R23" s="190"/>
      <c r="S23" s="190"/>
      <c r="T23" s="198"/>
      <c r="V23" s="190"/>
      <c r="W23" s="205"/>
      <c r="X23" s="204"/>
      <c r="Y23" s="190"/>
      <c r="AA23" s="190"/>
      <c r="AB23" s="190"/>
    </row>
    <row r="24" spans="1:28" x14ac:dyDescent="0.2">
      <c r="A24" s="5">
        <v>14</v>
      </c>
      <c r="B24" s="201">
        <f>IF('Att B wp2'!$G$86&gt;=A24,A24," ")</f>
        <v>14</v>
      </c>
      <c r="C24" s="200">
        <f>+IF('Att B wp2'!$G$86&gt;='Att B wp2'!A24,('Att B wp2'!C23-'Att B wp2'!E23-'Att B wp2'!O23)," ")</f>
        <v>0.27649999999999969</v>
      </c>
      <c r="D24" s="190">
        <f>+IF('Att B wp2'!$G$86&gt;='Att B wp2'!A24,'Att B wp2'!$G$79*C24," ")</f>
        <v>2.3358719999999975E-2</v>
      </c>
      <c r="E24" s="190">
        <f>+IF('Att B wp2'!$G$86&gt;='Att B wp2'!A24, ((100/'Att B wp2'!$G$86)/100),"")</f>
        <v>0.05</v>
      </c>
      <c r="F24" s="190">
        <v>0</v>
      </c>
      <c r="G24" s="190">
        <f>+IF('Att B wp2'!$G$86&gt;='Att B wp2'!A24,'Att B wp4'!$E$11," ")</f>
        <v>5.8399999999999997E-3</v>
      </c>
      <c r="H24" s="190">
        <f>+IF('Att B wp2'!$G$86&gt;='Att B wp2'!A24,(+D24+E24+F24+G24)," ")</f>
        <v>7.9198719999999972E-2</v>
      </c>
      <c r="I24" s="190">
        <f>+IF('Att B wp2'!$G$86&gt;='Att B wp2'!A24,(1/((1+'Att B wp2'!$G$78)^'Att B wp2'!B24))," ")</f>
        <v>0.37702104402458425</v>
      </c>
      <c r="J24" s="190">
        <f>+IF('Att B wp2'!$G$86&gt;='Att B wp2'!A24,'Att B wp2'!H24*'Att B wp2'!I24," ")</f>
        <v>2.985958409981071E-2</v>
      </c>
      <c r="K24" s="190">
        <f>+IF('Att B wp2'!$G$86&gt;='Att B wp2'!A24,'Att B wp2'!K23+'Att B wp2'!J24," ")</f>
        <v>0.96995888182752632</v>
      </c>
      <c r="L24" s="190">
        <f>+IF('Att B wp2'!$G$86&gt;='Att B wp2'!A24,'Att B wp2'!K24*'Att B wp2'!$G$78*(1+'Att B wp2'!$G$78)^'Att B wp2'!B24/((1+'Att B wp2'!$G$78)^'Att B wp2'!B24-1)," ")</f>
        <v>0.11235087837451185</v>
      </c>
      <c r="M24" s="190"/>
      <c r="N24" s="58">
        <f>+IF('Att B wp2'!$G$86&gt;='Att B wp2'!A24,'Att B wp3'!D20," ")</f>
        <v>0</v>
      </c>
      <c r="O24" s="190">
        <f>+IF('Att B wp2'!$G$86&gt;='Att B wp2'!A24,(('Att B wp2'!N24-'Att B wp2'!E24)*('Att B wp2'!$G$83))," ")</f>
        <v>-1.0500000000000001E-2</v>
      </c>
      <c r="P24" s="206">
        <f>IF(+'Att B wp2'!$G$86&gt;='Att B wp2'!A24,+'Att B wp2'!O24+P23,"")</f>
        <v>6.2999999999999973E-2</v>
      </c>
      <c r="Q24" s="190"/>
      <c r="R24" s="190"/>
      <c r="S24" s="190"/>
      <c r="T24" s="198"/>
      <c r="V24" s="190"/>
      <c r="W24" s="205"/>
      <c r="X24" s="204"/>
      <c r="Y24" s="190"/>
      <c r="AA24" s="190"/>
      <c r="AB24" s="190"/>
    </row>
    <row r="25" spans="1:28" x14ac:dyDescent="0.2">
      <c r="A25" s="5">
        <v>15</v>
      </c>
      <c r="B25" s="201">
        <f>IF('Att B wp2'!$G$86&gt;=A25,A25," ")</f>
        <v>15</v>
      </c>
      <c r="C25" s="200">
        <f>+IF('Att B wp2'!$G$86&gt;='Att B wp2'!A25,('Att B wp2'!C24-'Att B wp2'!E24-'Att B wp2'!O24)," ")</f>
        <v>0.23699999999999971</v>
      </c>
      <c r="D25" s="190">
        <f>+IF('Att B wp2'!$G$86&gt;='Att B wp2'!A25,'Att B wp2'!$G$79*C25," ")</f>
        <v>2.0021759999999975E-2</v>
      </c>
      <c r="E25" s="190">
        <f>+IF('Att B wp2'!$G$86&gt;='Att B wp2'!A25, ((100/'Att B wp2'!$G$86)/100),"")</f>
        <v>0.05</v>
      </c>
      <c r="F25" s="190">
        <v>0</v>
      </c>
      <c r="G25" s="190">
        <f>+IF('Att B wp2'!$G$86&gt;='Att B wp2'!A25,'Att B wp4'!$E$11," ")</f>
        <v>5.8399999999999997E-3</v>
      </c>
      <c r="H25" s="190">
        <f>+IF('Att B wp2'!$G$86&gt;='Att B wp2'!A25,(+D25+E25+F25+G25)," ")</f>
        <v>7.5861759999999973E-2</v>
      </c>
      <c r="I25" s="190">
        <f>+IF('Att B wp2'!$G$86&gt;='Att B wp2'!A25,(1/((1+'Att B wp2'!$G$78)^'Att B wp2'!B25))," ")</f>
        <v>0.35164625058254761</v>
      </c>
      <c r="J25" s="190">
        <f>+IF('Att B wp2'!$G$86&gt;='Att B wp2'!A25,'Att B wp2'!H25*'Att B wp2'!I25," ")</f>
        <v>2.6676503466593077E-2</v>
      </c>
      <c r="K25" s="190">
        <f>+IF('Att B wp2'!$G$86&gt;='Att B wp2'!A25,'Att B wp2'!K24+'Att B wp2'!J25," ")</f>
        <v>0.99663538529411944</v>
      </c>
      <c r="L25" s="190">
        <f>+IF('Att B wp2'!$G$86&gt;='Att B wp2'!A25,'Att B wp2'!K25*'Att B wp2'!$G$78*(1+'Att B wp2'!$G$78)^'Att B wp2'!B25/((1+'Att B wp2'!$G$78)^'Att B wp2'!B25-1)," ")</f>
        <v>0.11092279402631892</v>
      </c>
      <c r="M25" s="190"/>
      <c r="N25" s="58">
        <f>+IF('Att B wp2'!$G$86&gt;='Att B wp2'!A25,'Att B wp3'!D21," ")</f>
        <v>0</v>
      </c>
      <c r="O25" s="190">
        <f>+IF('Att B wp2'!$G$86&gt;='Att B wp2'!A25,(('Att B wp2'!N25-'Att B wp2'!E25)*('Att B wp2'!$G$83))," ")</f>
        <v>-1.0500000000000001E-2</v>
      </c>
      <c r="P25" s="206">
        <f>IF(+'Att B wp2'!$G$86&gt;='Att B wp2'!A25,+'Att B wp2'!O25+P24,"")</f>
        <v>5.249999999999997E-2</v>
      </c>
      <c r="Q25" s="190"/>
      <c r="R25" s="190"/>
      <c r="S25" s="190"/>
      <c r="T25" s="198"/>
      <c r="V25" s="190"/>
      <c r="W25" s="205"/>
      <c r="X25" s="204"/>
      <c r="Y25" s="190"/>
      <c r="AA25" s="190"/>
      <c r="AB25" s="190"/>
    </row>
    <row r="26" spans="1:28" x14ac:dyDescent="0.2">
      <c r="A26" s="5">
        <v>16</v>
      </c>
      <c r="B26" s="201">
        <f>IF('Att B wp2'!$G$86&gt;=A26,A26," ")</f>
        <v>16</v>
      </c>
      <c r="C26" s="200">
        <f>+IF('Att B wp2'!$G$86&gt;='Att B wp2'!A26,('Att B wp2'!C25-'Att B wp2'!E25-'Att B wp2'!O25)," ")</f>
        <v>0.19749999999999973</v>
      </c>
      <c r="D26" s="190">
        <f>+IF('Att B wp2'!$G$86&gt;='Att B wp2'!A26,'Att B wp2'!$G$79*C26," ")</f>
        <v>1.6684799999999979E-2</v>
      </c>
      <c r="E26" s="190">
        <f>+IF('Att B wp2'!$G$86&gt;='Att B wp2'!A26, ((100/'Att B wp2'!$G$86)/100),"")</f>
        <v>0.05</v>
      </c>
      <c r="F26" s="190">
        <v>0</v>
      </c>
      <c r="G26" s="190">
        <f>+IF('Att B wp2'!$G$86&gt;='Att B wp2'!A26,'Att B wp4'!$E$11," ")</f>
        <v>5.8399999999999997E-3</v>
      </c>
      <c r="H26" s="190">
        <f>+IF('Att B wp2'!$G$86&gt;='Att B wp2'!A26,(+D26+E26+F26+G26)," ")</f>
        <v>7.2524799999999986E-2</v>
      </c>
      <c r="I26" s="190">
        <f>+IF('Att B wp2'!$G$86&gt;='Att B wp2'!A26,(1/((1+'Att B wp2'!$G$78)^'Att B wp2'!B26))," ")</f>
        <v>0.32797926669764549</v>
      </c>
      <c r="J26" s="190">
        <f>+IF('Att B wp2'!$G$86&gt;='Att B wp2'!A26,'Att B wp2'!H26*'Att B wp2'!I26," ")</f>
        <v>2.3786630721393396E-2</v>
      </c>
      <c r="K26" s="190">
        <f>+IF('Att B wp2'!$G$86&gt;='Att B wp2'!A26,'Att B wp2'!K25+'Att B wp2'!J26," ")</f>
        <v>1.0204220160155129</v>
      </c>
      <c r="L26" s="190">
        <f>+IF('Att B wp2'!$G$86&gt;='Att B wp2'!A26,'Att B wp2'!K26*'Att B wp2'!$G$78*(1+'Att B wp2'!$G$78)^'Att B wp2'!B26/((1+'Att B wp2'!$G$78)^'Att B wp2'!B26-1)," ")</f>
        <v>0.10957050731729474</v>
      </c>
      <c r="M26" s="190"/>
      <c r="N26" s="58">
        <f>+IF('Att B wp2'!$G$86&gt;='Att B wp2'!A26,'Att B wp3'!D22," ")</f>
        <v>0</v>
      </c>
      <c r="O26" s="190">
        <f>+IF('Att B wp2'!$G$86&gt;='Att B wp2'!A26,(('Att B wp2'!N26-'Att B wp2'!E26)*('Att B wp2'!$G$83))," ")</f>
        <v>-1.0500000000000001E-2</v>
      </c>
      <c r="P26" s="206">
        <f>IF(+'Att B wp2'!$G$86&gt;='Att B wp2'!A26,+'Att B wp2'!O26+P25,"")</f>
        <v>4.1999999999999968E-2</v>
      </c>
      <c r="Q26" s="190"/>
      <c r="R26" s="190"/>
      <c r="S26" s="190"/>
      <c r="T26" s="198"/>
      <c r="V26" s="190"/>
      <c r="W26" s="205"/>
      <c r="X26" s="204"/>
      <c r="Y26" s="190"/>
      <c r="AA26" s="190"/>
      <c r="AB26" s="190"/>
    </row>
    <row r="27" spans="1:28" x14ac:dyDescent="0.2">
      <c r="A27" s="5">
        <v>17</v>
      </c>
      <c r="B27" s="201">
        <f>IF('Att B wp2'!$G$86&gt;=A27,A27," ")</f>
        <v>17</v>
      </c>
      <c r="C27" s="200">
        <f>+IF('Att B wp2'!$G$86&gt;='Att B wp2'!A27,('Att B wp2'!C26-'Att B wp2'!E26-'Att B wp2'!O26)," ")</f>
        <v>0.15799999999999975</v>
      </c>
      <c r="D27" s="190">
        <f>+IF('Att B wp2'!$G$86&gt;='Att B wp2'!A27,'Att B wp2'!$G$79*C27," ")</f>
        <v>1.3347839999999979E-2</v>
      </c>
      <c r="E27" s="190">
        <f>+IF('Att B wp2'!$G$86&gt;='Att B wp2'!A27, ((100/'Att B wp2'!$G$86)/100),"")</f>
        <v>0.05</v>
      </c>
      <c r="F27" s="190">
        <v>0</v>
      </c>
      <c r="G27" s="190">
        <f>+IF('Att B wp2'!$G$86&gt;='Att B wp2'!A27,'Att B wp4'!$E$11," ")</f>
        <v>5.8399999999999997E-3</v>
      </c>
      <c r="H27" s="190">
        <f>+IF('Att B wp2'!$G$86&gt;='Att B wp2'!A27,(+D27+E27+F27+G27)," ")</f>
        <v>6.9187839999999987E-2</v>
      </c>
      <c r="I27" s="190">
        <f>+IF('Att B wp2'!$G$86&gt;='Att B wp2'!A27,(1/((1+'Att B wp2'!$G$78)^'Att B wp2'!B27))," ")</f>
        <v>0.30590515100138549</v>
      </c>
      <c r="J27" s="190">
        <f>+IF('Att B wp2'!$G$86&gt;='Att B wp2'!A27,'Att B wp2'!H27*'Att B wp2'!I27," ")</f>
        <v>2.1164916642659695E-2</v>
      </c>
      <c r="K27" s="190">
        <f>+IF('Att B wp2'!$G$86&gt;='Att B wp2'!A27,'Att B wp2'!K26+'Att B wp2'!J27," ")</f>
        <v>1.0415869326581726</v>
      </c>
      <c r="L27" s="190">
        <f>+IF('Att B wp2'!$G$86&gt;='Att B wp2'!A27,'Att B wp2'!K27*'Att B wp2'!$G$78*(1+'Att B wp2'!$G$78)^'Att B wp2'!B27/((1+'Att B wp2'!$G$78)^'Att B wp2'!B27-1)," ")</f>
        <v>0.10828622798317837</v>
      </c>
      <c r="M27" s="190"/>
      <c r="N27" s="58">
        <f>+IF('Att B wp2'!$G$86&gt;='Att B wp2'!A27,'Att B wp3'!D23," ")</f>
        <v>0</v>
      </c>
      <c r="O27" s="190">
        <f>+IF('Att B wp2'!$G$86&gt;='Att B wp2'!A27,(('Att B wp2'!N27-'Att B wp2'!E27)*('Att B wp2'!$G$83))," ")</f>
        <v>-1.0500000000000001E-2</v>
      </c>
      <c r="P27" s="206">
        <f>IF(+'Att B wp2'!$G$86&gt;='Att B wp2'!A27,+'Att B wp2'!O27+P26,"")</f>
        <v>3.1499999999999966E-2</v>
      </c>
      <c r="Q27" s="190"/>
      <c r="R27" s="190"/>
      <c r="S27" s="190"/>
      <c r="T27" s="198"/>
      <c r="V27" s="190"/>
      <c r="W27" s="205"/>
      <c r="X27" s="204"/>
      <c r="Y27" s="190"/>
      <c r="AA27" s="190"/>
      <c r="AB27" s="190"/>
    </row>
    <row r="28" spans="1:28" x14ac:dyDescent="0.2">
      <c r="A28" s="5">
        <v>18</v>
      </c>
      <c r="B28" s="201">
        <f>IF('Att B wp2'!$G$86&gt;=A28,A28," ")</f>
        <v>18</v>
      </c>
      <c r="C28" s="200">
        <f>+IF('Att B wp2'!$G$86&gt;='Att B wp2'!A28,('Att B wp2'!C27-'Att B wp2'!E27-'Att B wp2'!O27)," ")</f>
        <v>0.11849999999999974</v>
      </c>
      <c r="D28" s="190">
        <f>+IF('Att B wp2'!$G$86&gt;='Att B wp2'!A28,'Att B wp2'!$G$79*C28," ")</f>
        <v>1.0010879999999979E-2</v>
      </c>
      <c r="E28" s="190">
        <f>+IF('Att B wp2'!$G$86&gt;='Att B wp2'!A28, ((100/'Att B wp2'!$G$86)/100),"")</f>
        <v>0.05</v>
      </c>
      <c r="F28" s="190">
        <v>0</v>
      </c>
      <c r="G28" s="190">
        <f>+IF('Att B wp2'!$G$86&gt;='Att B wp2'!A28,'Att B wp4'!$E$11," ")</f>
        <v>5.8399999999999997E-3</v>
      </c>
      <c r="H28" s="190">
        <f>+IF('Att B wp2'!$G$86&gt;='Att B wp2'!A28,(+D28+E28+F28+G28)," ")</f>
        <v>6.5850879999999987E-2</v>
      </c>
      <c r="I28" s="190">
        <f>+IF('Att B wp2'!$G$86&gt;='Att B wp2'!A28,(1/((1+'Att B wp2'!$G$78)^'Att B wp2'!B28))," ")</f>
        <v>0.28531669806874488</v>
      </c>
      <c r="J28" s="190">
        <f>+IF('Att B wp2'!$G$86&gt;='Att B wp2'!A28,'Att B wp2'!H28*'Att B wp2'!I28," ")</f>
        <v>1.8788355646521145E-2</v>
      </c>
      <c r="K28" s="190">
        <f>+IF('Att B wp2'!$G$86&gt;='Att B wp2'!A28,'Att B wp2'!K27+'Att B wp2'!J28," ")</f>
        <v>1.0603752883046937</v>
      </c>
      <c r="L28" s="190">
        <f>+IF('Att B wp2'!$G$86&gt;='Att B wp2'!A28,'Att B wp2'!K28*'Att B wp2'!$G$78*(1+'Att B wp2'!$G$78)^'Att B wp2'!B28/((1+'Att B wp2'!$G$78)^'Att B wp2'!B28-1)," ")</f>
        <v>0.10706375900668068</v>
      </c>
      <c r="M28" s="190"/>
      <c r="N28" s="58">
        <f>+IF('Att B wp2'!$G$86&gt;='Att B wp2'!A28,'Att B wp3'!D24," ")</f>
        <v>0</v>
      </c>
      <c r="O28" s="190">
        <f>+IF('Att B wp2'!$G$86&gt;='Att B wp2'!A28,(('Att B wp2'!N28-'Att B wp2'!E28)*('Att B wp2'!$G$83))," ")</f>
        <v>-1.0500000000000001E-2</v>
      </c>
      <c r="P28" s="206">
        <f>IF(+'Att B wp2'!$G$86&gt;='Att B wp2'!A28,+'Att B wp2'!O28+P27,"")</f>
        <v>2.0999999999999963E-2</v>
      </c>
      <c r="Q28" s="190"/>
      <c r="R28" s="190"/>
      <c r="S28" s="190"/>
      <c r="T28" s="198"/>
      <c r="V28" s="190"/>
      <c r="W28" s="205"/>
      <c r="X28" s="204"/>
      <c r="Y28" s="190"/>
      <c r="AA28" s="190"/>
      <c r="AB28" s="190"/>
    </row>
    <row r="29" spans="1:28" x14ac:dyDescent="0.2">
      <c r="A29" s="5">
        <v>19</v>
      </c>
      <c r="B29" s="201">
        <f>IF('Att B wp2'!$G$86&gt;=A29,A29," ")</f>
        <v>19</v>
      </c>
      <c r="C29" s="200">
        <f>+IF('Att B wp2'!$G$86&gt;='Att B wp2'!A29,('Att B wp2'!C28-'Att B wp2'!E28-'Att B wp2'!O28)," ")</f>
        <v>7.8999999999999737E-2</v>
      </c>
      <c r="D29" s="190">
        <f>+IF('Att B wp2'!$G$86&gt;='Att B wp2'!A29,'Att B wp2'!$G$79*C29," ")</f>
        <v>6.6739199999999782E-3</v>
      </c>
      <c r="E29" s="190">
        <f>+IF('Att B wp2'!$G$86&gt;='Att B wp2'!A29, ((100/'Att B wp2'!$G$86)/100),"")</f>
        <v>0.05</v>
      </c>
      <c r="F29" s="190">
        <v>0</v>
      </c>
      <c r="G29" s="190">
        <f>+IF('Att B wp2'!$G$86&gt;='Att B wp2'!A29,'Att B wp4'!$E$11," ")</f>
        <v>5.8399999999999997E-3</v>
      </c>
      <c r="H29" s="190">
        <f>+IF('Att B wp2'!$G$86&gt;='Att B wp2'!A29,(+D29+E29+F29+G29)," ")</f>
        <v>6.2513919999999987E-2</v>
      </c>
      <c r="I29" s="190">
        <f>+IF('Att B wp2'!$G$86&gt;='Att B wp2'!A29,(1/((1+'Att B wp2'!$G$78)^'Att B wp2'!B29))," ")</f>
        <v>0.266113917762969</v>
      </c>
      <c r="J29" s="190">
        <f>+IF('Att B wp2'!$G$86&gt;='Att B wp2'!A29,'Att B wp2'!H29*'Att B wp2'!I29," ")</f>
        <v>1.6635824165920819E-2</v>
      </c>
      <c r="K29" s="190">
        <f>+IF('Att B wp2'!$G$86&gt;='Att B wp2'!A29,'Att B wp2'!K28+'Att B wp2'!J29," ")</f>
        <v>1.0770111124706145</v>
      </c>
      <c r="L29" s="190">
        <f>+IF('Att B wp2'!$G$86&gt;='Att B wp2'!A29,'Att B wp2'!K29*'Att B wp2'!$G$78*(1+'Att B wp2'!$G$78)^'Att B wp2'!B29/((1+'Att B wp2'!$G$78)^'Att B wp2'!B29-1)," ")</f>
        <v>0.10589807295293335</v>
      </c>
      <c r="M29" s="190"/>
      <c r="N29" s="58">
        <f>+IF('Att B wp2'!$G$86&gt;='Att B wp2'!A29,'Att B wp3'!D25," ")</f>
        <v>0</v>
      </c>
      <c r="O29" s="190">
        <f>+IF('Att B wp2'!$G$86&gt;='Att B wp2'!A29,(('Att B wp2'!N29-'Att B wp2'!E29)*('Att B wp2'!$G$83))," ")</f>
        <v>-1.0500000000000001E-2</v>
      </c>
      <c r="P29" s="206">
        <f>IF(+'Att B wp2'!$G$86&gt;='Att B wp2'!A29,+'Att B wp2'!O29+P28,"")</f>
        <v>1.0499999999999962E-2</v>
      </c>
      <c r="Q29" s="190"/>
      <c r="R29" s="190"/>
      <c r="S29" s="190"/>
      <c r="T29" s="198"/>
      <c r="V29" s="190"/>
      <c r="W29" s="205"/>
      <c r="X29" s="204"/>
      <c r="Y29" s="190"/>
      <c r="AA29" s="190"/>
      <c r="AB29" s="190"/>
    </row>
    <row r="30" spans="1:28" x14ac:dyDescent="0.2">
      <c r="A30" s="5">
        <v>20</v>
      </c>
      <c r="B30" s="201">
        <f>IF('Att B wp2'!$G$86&gt;=A30,A30," ")</f>
        <v>20</v>
      </c>
      <c r="C30" s="200">
        <f>+IF('Att B wp2'!$G$86&gt;='Att B wp2'!A30,('Att B wp2'!C29-'Att B wp2'!E29-'Att B wp2'!O29)," ")</f>
        <v>3.9499999999999737E-2</v>
      </c>
      <c r="D30" s="190">
        <f>+IF('Att B wp2'!$G$86&gt;='Att B wp2'!A30,'Att B wp2'!$G$79*C30," ")</f>
        <v>3.3369599999999778E-3</v>
      </c>
      <c r="E30" s="190">
        <f>+IF('Att B wp2'!$G$86&gt;='Att B wp2'!A30, ((100/'Att B wp2'!$G$86)/100),"")</f>
        <v>0.05</v>
      </c>
      <c r="F30" s="190">
        <v>0</v>
      </c>
      <c r="G30" s="190">
        <f>+IF('Att B wp2'!$G$86&gt;='Att B wp2'!A30,'Att B wp4'!$E$11," ")</f>
        <v>5.8399999999999997E-3</v>
      </c>
      <c r="H30" s="190">
        <f>+IF('Att B wp2'!$G$86&gt;='Att B wp2'!A30,(+D30+E30+F30+G30)," ")</f>
        <v>5.917695999999998E-2</v>
      </c>
      <c r="I30" s="190">
        <f>+IF('Att B wp2'!$G$86&gt;='Att B wp2'!A30,(1/((1+'Att B wp2'!$G$78)^'Att B wp2'!B30))," ")</f>
        <v>0.24820354962222896</v>
      </c>
      <c r="J30" s="190">
        <f>+IF('Att B wp2'!$G$86&gt;='Att B wp2'!A30,'Att B wp2'!H30*'Att B wp2'!I30," ")</f>
        <v>1.4687931527852654E-2</v>
      </c>
      <c r="K30" s="190">
        <f>+IF('Att B wp2'!$G$86&gt;='Att B wp2'!A30,'Att B wp2'!K29+'Att B wp2'!J30," ")</f>
        <v>1.0916990439984673</v>
      </c>
      <c r="L30" s="190">
        <f>+IF('Att B wp2'!$G$86&gt;='Att B wp2'!A30,'Att B wp2'!K30*'Att B wp2'!$G$78*(1+'Att B wp2'!$G$78)^'Att B wp2'!B30/((1+'Att B wp2'!$G$78)^'Att B wp2'!B30-1)," ")</f>
        <v>0.10478501591134762</v>
      </c>
      <c r="M30" s="190"/>
      <c r="N30" s="58">
        <f>+IF('Att B wp2'!$G$86&gt;='Att B wp2'!A30,'Att B wp3'!D26," ")</f>
        <v>0</v>
      </c>
      <c r="O30" s="190">
        <f>+IF('Att B wp2'!$G$86&gt;='Att B wp2'!A30,(('Att B wp2'!N30-'Att B wp2'!E30)*('Att B wp2'!$G$83))," ")</f>
        <v>-1.0500000000000001E-2</v>
      </c>
      <c r="P30" s="206">
        <f>IF(+'Att B wp2'!$G$86&gt;='Att B wp2'!A30,+'Att B wp2'!O30+P29,"")</f>
        <v>-3.8163916471489756E-17</v>
      </c>
      <c r="Q30" s="190"/>
      <c r="R30" s="190"/>
      <c r="S30" s="190"/>
      <c r="T30" s="198"/>
      <c r="V30" s="190"/>
      <c r="W30" s="205"/>
      <c r="X30" s="204"/>
      <c r="Y30" s="190"/>
      <c r="AA30" s="190"/>
      <c r="AB30" s="190"/>
    </row>
    <row r="31" spans="1:28" hidden="1" x14ac:dyDescent="0.2">
      <c r="A31" s="5">
        <v>21</v>
      </c>
      <c r="B31" s="201" t="str">
        <f>IF('Att B wp2'!$G$86&gt;=A31,A31," ")</f>
        <v xml:space="preserve"> </v>
      </c>
      <c r="C31" s="200" t="str">
        <f>+IF('Att B wp2'!$G$86&gt;='Att B wp2'!A31,('Att B wp2'!C30-'Att B wp2'!E30-'Att B wp2'!O30)," ")</f>
        <v xml:space="preserve"> </v>
      </c>
      <c r="D31" s="190" t="str">
        <f>+IF('Att B wp2'!$G$86&gt;='Att B wp2'!A31,'Att B wp2'!$G$79*C31," ")</f>
        <v xml:space="preserve"> </v>
      </c>
      <c r="E31" s="190" t="str">
        <f>+IF('Att B wp2'!$G$86&gt;='Att B wp2'!A31, ((100/'Att B wp2'!$G$86)/100),"")</f>
        <v/>
      </c>
      <c r="F31" s="190">
        <v>0</v>
      </c>
      <c r="G31" s="190" t="str">
        <f>+IF('Att B wp2'!$G$86&gt;='Att B wp2'!A31,'Att B wp4'!$E$11," ")</f>
        <v xml:space="preserve"> </v>
      </c>
      <c r="H31" s="190" t="str">
        <f>+IF('Att B wp2'!$G$86&gt;='Att B wp2'!A31,(+D31+E31+F31+G31)," ")</f>
        <v xml:space="preserve"> </v>
      </c>
      <c r="I31" s="190" t="str">
        <f>+IF('Att B wp2'!$G$86&gt;='Att B wp2'!A31,(1/((1+'Att B wp2'!$G$78)^'Att B wp2'!B31))," ")</f>
        <v xml:space="preserve"> </v>
      </c>
      <c r="J31" s="190" t="str">
        <f>+IF('Att B wp2'!$G$86&gt;='Att B wp2'!A31,'Att B wp2'!H31*'Att B wp2'!I31," ")</f>
        <v xml:space="preserve"> </v>
      </c>
      <c r="K31" s="190" t="str">
        <f>+IF('Att B wp2'!$G$86&gt;='Att B wp2'!A31,'Att B wp2'!K30+'Att B wp2'!J31," ")</f>
        <v xml:space="preserve"> </v>
      </c>
      <c r="L31" s="190" t="str">
        <f>+IF('Att B wp2'!$G$86&gt;='Att B wp2'!A31,'Att B wp2'!K31*'Att B wp2'!$G$78*(1+'Att B wp2'!$G$78)^'Att B wp2'!B31/((1+'Att B wp2'!$G$78)^'Att B wp2'!B31-1)," ")</f>
        <v xml:space="preserve"> </v>
      </c>
      <c r="M31" s="190"/>
      <c r="N31" s="58" t="str">
        <f>+IF('Att B wp2'!$G$86&gt;='Att B wp2'!A31,'Att B wp3'!F27," ")</f>
        <v xml:space="preserve"> </v>
      </c>
      <c r="O31" s="190" t="str">
        <f>+IF('Att B wp2'!$G$86&gt;='Att B wp2'!A31,(('Att B wp2'!N31-'Att B wp2'!E31)*('Att B wp2'!$G$83))," ")</f>
        <v xml:space="preserve"> </v>
      </c>
      <c r="P31" s="206" t="str">
        <f>IF(+'Att B wp2'!$G$86&gt;='Att B wp2'!A31,+'Att B wp2'!O31+P30,"")</f>
        <v/>
      </c>
      <c r="Q31" s="190"/>
      <c r="R31" s="190"/>
      <c r="S31" s="190"/>
      <c r="T31" s="198"/>
      <c r="V31" s="190"/>
      <c r="W31" s="205"/>
      <c r="X31" s="204"/>
      <c r="Y31" s="190"/>
      <c r="AA31" s="190"/>
      <c r="AB31" s="190"/>
    </row>
    <row r="32" spans="1:28" hidden="1" x14ac:dyDescent="0.2">
      <c r="A32" s="5">
        <v>22</v>
      </c>
      <c r="B32" s="201" t="str">
        <f>IF('Att B wp2'!$G$86&gt;=A32,A32," ")</f>
        <v xml:space="preserve"> </v>
      </c>
      <c r="C32" s="200" t="str">
        <f>+IF('Att B wp2'!$G$86&gt;='Att B wp2'!A32,('Att B wp2'!C31-'Att B wp2'!E31-'Att B wp2'!O31)," ")</f>
        <v xml:space="preserve"> </v>
      </c>
      <c r="D32" s="190" t="str">
        <f>+IF('Att B wp2'!$G$86&gt;='Att B wp2'!A32,'Att B wp2'!$G$79*C32," ")</f>
        <v xml:space="preserve"> </v>
      </c>
      <c r="E32" s="190" t="str">
        <f>+IF('Att B wp2'!$G$86&gt;='Att B wp2'!A32, ((100/'Att B wp2'!$G$86)/100),"")</f>
        <v/>
      </c>
      <c r="F32" s="190">
        <v>0</v>
      </c>
      <c r="G32" s="190" t="str">
        <f>+IF('Att B wp2'!$G$86&gt;='Att B wp2'!A32,'Att B wp4'!$E$11," ")</f>
        <v xml:space="preserve"> </v>
      </c>
      <c r="H32" s="190" t="str">
        <f>+IF('Att B wp2'!$G$86&gt;='Att B wp2'!A32,(+D32+E32+F32+G32)," ")</f>
        <v xml:space="preserve"> </v>
      </c>
      <c r="I32" s="190" t="str">
        <f>+IF('Att B wp2'!$G$86&gt;='Att B wp2'!A32,(1/((1+'Att B wp2'!$G$78)^'Att B wp2'!B32))," ")</f>
        <v xml:space="preserve"> </v>
      </c>
      <c r="J32" s="190" t="str">
        <f>+IF('Att B wp2'!$G$86&gt;='Att B wp2'!A32,'Att B wp2'!H32*'Att B wp2'!I32," ")</f>
        <v xml:space="preserve"> </v>
      </c>
      <c r="K32" s="190" t="str">
        <f>+IF('Att B wp2'!$G$86&gt;='Att B wp2'!A32,'Att B wp2'!K31+'Att B wp2'!J32," ")</f>
        <v xml:space="preserve"> </v>
      </c>
      <c r="L32" s="190" t="str">
        <f>+IF('Att B wp2'!$G$86&gt;='Att B wp2'!A32,'Att B wp2'!K32*'Att B wp2'!$G$78*(1+'Att B wp2'!$G$78)^'Att B wp2'!B32/((1+'Att B wp2'!$G$78)^'Att B wp2'!B32-1)," ")</f>
        <v xml:space="preserve"> </v>
      </c>
      <c r="M32" s="190"/>
      <c r="N32" s="58" t="str">
        <f>+IF('Att B wp2'!$G$86&gt;='Att B wp2'!A32,'Att B wp3'!F28," ")</f>
        <v xml:space="preserve"> </v>
      </c>
      <c r="O32" s="190" t="str">
        <f>+IF('Att B wp2'!$G$86&gt;='Att B wp2'!A32,(('Att B wp2'!N32-'Att B wp2'!E32)*('Att B wp2'!$G$83))," ")</f>
        <v xml:space="preserve"> </v>
      </c>
      <c r="P32" s="206" t="str">
        <f>IF(+'Att B wp2'!$G$86&gt;='Att B wp2'!A32,+'Att B wp2'!O32+P31,"")</f>
        <v/>
      </c>
      <c r="Q32" s="190"/>
      <c r="R32" s="190"/>
      <c r="S32" s="190"/>
      <c r="T32" s="198"/>
      <c r="V32" s="190"/>
      <c r="W32" s="205"/>
      <c r="X32" s="204"/>
      <c r="Y32" s="190"/>
      <c r="AA32" s="190"/>
      <c r="AB32" s="190"/>
    </row>
    <row r="33" spans="1:28" hidden="1" x14ac:dyDescent="0.2">
      <c r="A33" s="5">
        <v>23</v>
      </c>
      <c r="B33" s="201" t="str">
        <f>IF('Att B wp2'!$G$86&gt;=A33,A33," ")</f>
        <v xml:space="preserve"> </v>
      </c>
      <c r="C33" s="200" t="str">
        <f>+IF('Att B wp2'!$G$86&gt;='Att B wp2'!A33,('Att B wp2'!C32-'Att B wp2'!E32-'Att B wp2'!O32)," ")</f>
        <v xml:space="preserve"> </v>
      </c>
      <c r="D33" s="190" t="str">
        <f>+IF('Att B wp2'!$G$86&gt;='Att B wp2'!A33,'Att B wp2'!$G$79*C33," ")</f>
        <v xml:space="preserve"> </v>
      </c>
      <c r="E33" s="190" t="str">
        <f>+IF('Att B wp2'!$G$86&gt;='Att B wp2'!A33, ((100/'Att B wp2'!$G$86)/100),"")</f>
        <v/>
      </c>
      <c r="F33" s="190">
        <v>0</v>
      </c>
      <c r="G33" s="190" t="str">
        <f>+IF('Att B wp2'!$G$86&gt;='Att B wp2'!A33,'Att B wp4'!$E$11," ")</f>
        <v xml:space="preserve"> </v>
      </c>
      <c r="H33" s="190" t="str">
        <f>+IF('Att B wp2'!$G$86&gt;='Att B wp2'!A33,(+D33+E33+F33+G33)," ")</f>
        <v xml:space="preserve"> </v>
      </c>
      <c r="I33" s="190" t="str">
        <f>+IF('Att B wp2'!$G$86&gt;='Att B wp2'!A33,(1/((1+'Att B wp2'!$G$78)^'Att B wp2'!B33))," ")</f>
        <v xml:space="preserve"> </v>
      </c>
      <c r="J33" s="190" t="str">
        <f>+IF('Att B wp2'!$G$86&gt;='Att B wp2'!A33,'Att B wp2'!H33*'Att B wp2'!I33," ")</f>
        <v xml:space="preserve"> </v>
      </c>
      <c r="K33" s="190" t="str">
        <f>+IF('Att B wp2'!$G$86&gt;='Att B wp2'!A33,'Att B wp2'!K32+'Att B wp2'!J33," ")</f>
        <v xml:space="preserve"> </v>
      </c>
      <c r="L33" s="190" t="str">
        <f>+IF('Att B wp2'!$G$86&gt;='Att B wp2'!A33,'Att B wp2'!K33*'Att B wp2'!$G$78*(1+'Att B wp2'!$G$78)^'Att B wp2'!B33/((1+'Att B wp2'!$G$78)^'Att B wp2'!B33-1)," ")</f>
        <v xml:space="preserve"> </v>
      </c>
      <c r="M33" s="190"/>
      <c r="N33" s="58" t="str">
        <f>+IF('Att B wp2'!$G$86&gt;='Att B wp2'!A33,'Att B wp3'!F29," ")</f>
        <v xml:space="preserve"> </v>
      </c>
      <c r="O33" s="190" t="str">
        <f>+IF('Att B wp2'!$G$86&gt;='Att B wp2'!A33,(('Att B wp2'!N33-'Att B wp2'!E33)*('Att B wp2'!$G$83))," ")</f>
        <v xml:space="preserve"> </v>
      </c>
      <c r="P33" s="206" t="str">
        <f>IF(+'Att B wp2'!$G$86&gt;='Att B wp2'!A33,+'Att B wp2'!O33+P32,"")</f>
        <v/>
      </c>
      <c r="Q33" s="190"/>
      <c r="R33" s="190"/>
      <c r="S33" s="190"/>
      <c r="T33" s="198"/>
      <c r="V33" s="190"/>
      <c r="W33" s="205"/>
      <c r="X33" s="204"/>
      <c r="Y33" s="190"/>
      <c r="AA33" s="190"/>
      <c r="AB33" s="190"/>
    </row>
    <row r="34" spans="1:28" hidden="1" x14ac:dyDescent="0.2">
      <c r="A34" s="5">
        <v>24</v>
      </c>
      <c r="B34" s="201" t="str">
        <f>IF('Att B wp2'!$G$86&gt;=A34,A34," ")</f>
        <v xml:space="preserve"> </v>
      </c>
      <c r="C34" s="200" t="str">
        <f>+IF('Att B wp2'!$G$86&gt;='Att B wp2'!A34,('Att B wp2'!C33-'Att B wp2'!E33-'Att B wp2'!O33)," ")</f>
        <v xml:space="preserve"> </v>
      </c>
      <c r="D34" s="190" t="str">
        <f>+IF('Att B wp2'!$G$86&gt;='Att B wp2'!A34,'Att B wp2'!$G$79*C34," ")</f>
        <v xml:space="preserve"> </v>
      </c>
      <c r="E34" s="190" t="str">
        <f>+IF('Att B wp2'!$G$86&gt;='Att B wp2'!A34, ((100/'Att B wp2'!$G$86)/100),"")</f>
        <v/>
      </c>
      <c r="F34" s="190">
        <v>0</v>
      </c>
      <c r="G34" s="190" t="str">
        <f>+IF('Att B wp2'!$G$86&gt;='Att B wp2'!A34,'Att B wp4'!$E$11," ")</f>
        <v xml:space="preserve"> </v>
      </c>
      <c r="H34" s="190" t="str">
        <f>+IF('Att B wp2'!$G$86&gt;='Att B wp2'!A34,(+D34+E34+F34+G34)," ")</f>
        <v xml:space="preserve"> </v>
      </c>
      <c r="I34" s="190" t="str">
        <f>+IF('Att B wp2'!$G$86&gt;='Att B wp2'!A34,(1/((1+'Att B wp2'!$G$78)^'Att B wp2'!B34))," ")</f>
        <v xml:space="preserve"> </v>
      </c>
      <c r="J34" s="190" t="str">
        <f>+IF('Att B wp2'!$G$86&gt;='Att B wp2'!A34,'Att B wp2'!H34*'Att B wp2'!I34," ")</f>
        <v xml:space="preserve"> </v>
      </c>
      <c r="K34" s="190" t="str">
        <f>+IF('Att B wp2'!$G$86&gt;='Att B wp2'!A34,'Att B wp2'!K33+'Att B wp2'!J34," ")</f>
        <v xml:space="preserve"> </v>
      </c>
      <c r="L34" s="190" t="str">
        <f>+IF('Att B wp2'!$G$86&gt;='Att B wp2'!A34,'Att B wp2'!K34*'Att B wp2'!$G$78*(1+'Att B wp2'!$G$78)^'Att B wp2'!B34/((1+'Att B wp2'!$G$78)^'Att B wp2'!B34-1)," ")</f>
        <v xml:space="preserve"> </v>
      </c>
      <c r="M34" s="190"/>
      <c r="N34" s="58" t="str">
        <f>+IF('Att B wp2'!$G$86&gt;='Att B wp2'!A34,'Att B wp3'!F30," ")</f>
        <v xml:space="preserve"> </v>
      </c>
      <c r="O34" s="190" t="str">
        <f>+IF('Att B wp2'!$G$86&gt;='Att B wp2'!A34,(('Att B wp2'!N34-'Att B wp2'!E34)*('Att B wp2'!$G$83))," ")</f>
        <v xml:space="preserve"> </v>
      </c>
      <c r="P34" s="206" t="str">
        <f>IF(+'Att B wp2'!$G$86&gt;='Att B wp2'!A34,+'Att B wp2'!O34+P33,"")</f>
        <v/>
      </c>
      <c r="Q34" s="190"/>
      <c r="R34" s="190"/>
      <c r="S34" s="190"/>
      <c r="T34" s="198"/>
      <c r="V34" s="190"/>
      <c r="W34" s="205"/>
      <c r="X34" s="204"/>
      <c r="Y34" s="190"/>
      <c r="AA34" s="190"/>
      <c r="AB34" s="190"/>
    </row>
    <row r="35" spans="1:28" hidden="1" x14ac:dyDescent="0.2">
      <c r="A35" s="5">
        <v>25</v>
      </c>
      <c r="B35" s="201" t="str">
        <f>IF('Att B wp2'!$G$86&gt;=A35,A35," ")</f>
        <v xml:space="preserve"> </v>
      </c>
      <c r="C35" s="200" t="str">
        <f>+IF('Att B wp2'!$G$86&gt;='Att B wp2'!A35,('Att B wp2'!C34-'Att B wp2'!E34-'Att B wp2'!O34)," ")</f>
        <v xml:space="preserve"> </v>
      </c>
      <c r="D35" s="190" t="str">
        <f>+IF('Att B wp2'!$G$86&gt;='Att B wp2'!A35,'Att B wp2'!$G$79*C35," ")</f>
        <v xml:space="preserve"> </v>
      </c>
      <c r="E35" s="190" t="str">
        <f>+IF('Att B wp2'!$G$86&gt;='Att B wp2'!A35, ((100/'Att B wp2'!$G$86)/100),"")</f>
        <v/>
      </c>
      <c r="F35" s="190">
        <v>0</v>
      </c>
      <c r="G35" s="190" t="str">
        <f>+IF('Att B wp2'!$G$86&gt;='Att B wp2'!A35,'Att B wp4'!$E$11," ")</f>
        <v xml:space="preserve"> </v>
      </c>
      <c r="H35" s="190" t="str">
        <f>+IF('Att B wp2'!$G$86&gt;='Att B wp2'!A35,(+D35+E35+F35+G35)," ")</f>
        <v xml:space="preserve"> </v>
      </c>
      <c r="I35" s="190" t="str">
        <f>+IF('Att B wp2'!$G$86&gt;='Att B wp2'!A35,(1/((1+'Att B wp2'!$G$78)^'Att B wp2'!B35))," ")</f>
        <v xml:space="preserve"> </v>
      </c>
      <c r="J35" s="190" t="str">
        <f>+IF('Att B wp2'!$G$86&gt;='Att B wp2'!A35,'Att B wp2'!H35*'Att B wp2'!I35," ")</f>
        <v xml:space="preserve"> </v>
      </c>
      <c r="K35" s="190" t="str">
        <f>+IF('Att B wp2'!$G$86&gt;='Att B wp2'!A35,'Att B wp2'!K34+'Att B wp2'!J35," ")</f>
        <v xml:space="preserve"> </v>
      </c>
      <c r="L35" s="190" t="str">
        <f>+IF('Att B wp2'!$G$86&gt;='Att B wp2'!A35,'Att B wp2'!K35*'Att B wp2'!$G$78*(1+'Att B wp2'!$G$78)^'Att B wp2'!B35/((1+'Att B wp2'!$G$78)^'Att B wp2'!B35-1)," ")</f>
        <v xml:space="preserve"> </v>
      </c>
      <c r="M35" s="190"/>
      <c r="N35" s="58" t="str">
        <f>+IF('Att B wp2'!$G$86&gt;='Att B wp2'!A35,'Att B wp3'!F31," ")</f>
        <v xml:space="preserve"> </v>
      </c>
      <c r="O35" s="190" t="str">
        <f>+IF('Att B wp2'!$G$86&gt;='Att B wp2'!A35,(('Att B wp2'!N35-'Att B wp2'!E35)*('Att B wp2'!$G$83))," ")</f>
        <v xml:space="preserve"> </v>
      </c>
      <c r="P35" s="206" t="str">
        <f>IF(+'Att B wp2'!$G$86&gt;='Att B wp2'!A35,+'Att B wp2'!O35+P34,"")</f>
        <v/>
      </c>
      <c r="Q35" s="190"/>
      <c r="R35" s="190"/>
      <c r="S35" s="190"/>
      <c r="T35" s="198"/>
      <c r="V35" s="190"/>
      <c r="W35" s="205"/>
      <c r="X35" s="204"/>
      <c r="Y35" s="190"/>
      <c r="AA35" s="190"/>
      <c r="AB35" s="190"/>
    </row>
    <row r="36" spans="1:28" hidden="1" x14ac:dyDescent="0.2">
      <c r="A36" s="5">
        <v>26</v>
      </c>
      <c r="B36" s="201" t="str">
        <f>IF('Att B wp2'!$G$86&gt;=A36,A36," ")</f>
        <v xml:space="preserve"> </v>
      </c>
      <c r="C36" s="200" t="str">
        <f>+IF('Att B wp2'!$G$86&gt;='Att B wp2'!A36,('Att B wp2'!C35-'Att B wp2'!E35-'Att B wp2'!O35)," ")</f>
        <v xml:space="preserve"> </v>
      </c>
      <c r="D36" s="190" t="str">
        <f>+IF('Att B wp2'!$G$86&gt;='Att B wp2'!A36,'Att B wp2'!$G$79*C36," ")</f>
        <v xml:space="preserve"> </v>
      </c>
      <c r="E36" s="190" t="str">
        <f>+IF('Att B wp2'!$G$86&gt;='Att B wp2'!A36, ((100/'Att B wp2'!$G$86)/100),"")</f>
        <v/>
      </c>
      <c r="F36" s="190">
        <v>0</v>
      </c>
      <c r="G36" s="190" t="str">
        <f>+IF('Att B wp2'!$G$86&gt;='Att B wp2'!A36,'Att B wp4'!$E$11," ")</f>
        <v xml:space="preserve"> </v>
      </c>
      <c r="H36" s="190" t="str">
        <f>+IF('Att B wp2'!$G$86&gt;='Att B wp2'!A36,(+D36+E36+F36+G36)," ")</f>
        <v xml:space="preserve"> </v>
      </c>
      <c r="I36" s="190" t="str">
        <f>+IF('Att B wp2'!$G$86&gt;='Att B wp2'!A36,(1/((1+'Att B wp2'!$G$78)^'Att B wp2'!B36))," ")</f>
        <v xml:space="preserve"> </v>
      </c>
      <c r="J36" s="190" t="str">
        <f>+IF('Att B wp2'!$G$86&gt;='Att B wp2'!A36,'Att B wp2'!H36*'Att B wp2'!I36," ")</f>
        <v xml:space="preserve"> </v>
      </c>
      <c r="K36" s="190" t="str">
        <f>+IF('Att B wp2'!$G$86&gt;='Att B wp2'!A36,'Att B wp2'!K35+'Att B wp2'!J36," ")</f>
        <v xml:space="preserve"> </v>
      </c>
      <c r="L36" s="190" t="str">
        <f>+IF('Att B wp2'!$G$86&gt;='Att B wp2'!A36,'Att B wp2'!K36*'Att B wp2'!$G$78*(1+'Att B wp2'!$G$78)^'Att B wp2'!B36/((1+'Att B wp2'!$G$78)^'Att B wp2'!B36-1)," ")</f>
        <v xml:space="preserve"> </v>
      </c>
      <c r="M36" s="190"/>
      <c r="N36" s="58" t="str">
        <f>+IF('Att B wp2'!$G$86&gt;='Att B wp2'!A36,'Att B wp3'!F32," ")</f>
        <v xml:space="preserve"> </v>
      </c>
      <c r="O36" s="190" t="str">
        <f>+IF('Att B wp2'!$G$86&gt;='Att B wp2'!A36,(('Att B wp2'!N36-'Att B wp2'!E36)*('Att B wp2'!$G$83))," ")</f>
        <v xml:space="preserve"> </v>
      </c>
      <c r="P36" s="206" t="str">
        <f>IF(+'Att B wp2'!$G$86&gt;='Att B wp2'!A36,+'Att B wp2'!O36+P35,"")</f>
        <v/>
      </c>
      <c r="Q36" s="190"/>
      <c r="R36" s="190"/>
      <c r="S36" s="190"/>
      <c r="T36" s="198"/>
      <c r="V36" s="190"/>
      <c r="W36" s="205"/>
      <c r="X36" s="204"/>
      <c r="Y36" s="190"/>
      <c r="AA36" s="190"/>
      <c r="AB36" s="190"/>
    </row>
    <row r="37" spans="1:28" hidden="1" x14ac:dyDescent="0.2">
      <c r="A37" s="5">
        <v>27</v>
      </c>
      <c r="B37" s="201" t="str">
        <f>IF('Att B wp2'!$G$86&gt;=A37,A37," ")</f>
        <v xml:space="preserve"> </v>
      </c>
      <c r="C37" s="200" t="str">
        <f>+IF('Att B wp2'!$G$86&gt;='Att B wp2'!A37,('Att B wp2'!C36-'Att B wp2'!E36-'Att B wp2'!O36)," ")</f>
        <v xml:space="preserve"> </v>
      </c>
      <c r="D37" s="190" t="str">
        <f>+IF('Att B wp2'!$G$86&gt;='Att B wp2'!A37,'Att B wp2'!$G$79*C37," ")</f>
        <v xml:space="preserve"> </v>
      </c>
      <c r="E37" s="190" t="str">
        <f>+IF('Att B wp2'!$G$86&gt;='Att B wp2'!A37, ((100/'Att B wp2'!$G$86)/100),"")</f>
        <v/>
      </c>
      <c r="F37" s="190">
        <v>0</v>
      </c>
      <c r="G37" s="190" t="str">
        <f>+IF('Att B wp2'!$G$86&gt;='Att B wp2'!A37,'Att B wp4'!$E$11," ")</f>
        <v xml:space="preserve"> </v>
      </c>
      <c r="H37" s="190" t="str">
        <f>+IF('Att B wp2'!$G$86&gt;='Att B wp2'!A37,(+D37+E37+F37+G37)," ")</f>
        <v xml:space="preserve"> </v>
      </c>
      <c r="I37" s="190" t="str">
        <f>+IF('Att B wp2'!$G$86&gt;='Att B wp2'!A37,(1/((1+'Att B wp2'!$G$78)^'Att B wp2'!B37))," ")</f>
        <v xml:space="preserve"> </v>
      </c>
      <c r="J37" s="190" t="str">
        <f>+IF('Att B wp2'!$G$86&gt;='Att B wp2'!A37,'Att B wp2'!H37*'Att B wp2'!I37," ")</f>
        <v xml:space="preserve"> </v>
      </c>
      <c r="K37" s="190" t="str">
        <f>+IF('Att B wp2'!$G$86&gt;='Att B wp2'!A37,'Att B wp2'!K36+'Att B wp2'!J37," ")</f>
        <v xml:space="preserve"> </v>
      </c>
      <c r="L37" s="190" t="str">
        <f>+IF('Att B wp2'!$G$86&gt;='Att B wp2'!A37,'Att B wp2'!K37*'Att B wp2'!$G$78*(1+'Att B wp2'!$G$78)^'Att B wp2'!B37/((1+'Att B wp2'!$G$78)^'Att B wp2'!B37-1)," ")</f>
        <v xml:space="preserve"> </v>
      </c>
      <c r="M37" s="190"/>
      <c r="N37" s="58" t="str">
        <f>+IF('Att B wp2'!$G$86&gt;='Att B wp2'!A37,'Att B wp3'!F33," ")</f>
        <v xml:space="preserve"> </v>
      </c>
      <c r="O37" s="190" t="str">
        <f>+IF('Att B wp2'!$G$86&gt;='Att B wp2'!A37,(('Att B wp2'!N37-'Att B wp2'!E37)*('Att B wp2'!$G$83))," ")</f>
        <v xml:space="preserve"> </v>
      </c>
      <c r="P37" s="206" t="str">
        <f>IF(+'Att B wp2'!$G$86&gt;='Att B wp2'!A37,+'Att B wp2'!O37+P36,"")</f>
        <v/>
      </c>
      <c r="Q37" s="190"/>
      <c r="R37" s="190"/>
      <c r="S37" s="190"/>
      <c r="T37" s="198"/>
      <c r="V37" s="190"/>
      <c r="W37" s="205"/>
      <c r="X37" s="204"/>
      <c r="Y37" s="190"/>
      <c r="AA37" s="190"/>
      <c r="AB37" s="190"/>
    </row>
    <row r="38" spans="1:28" hidden="1" x14ac:dyDescent="0.2">
      <c r="A38" s="5">
        <v>28</v>
      </c>
      <c r="B38" s="201" t="str">
        <f>IF('Att B wp2'!$G$86&gt;=A38,A38," ")</f>
        <v xml:space="preserve"> </v>
      </c>
      <c r="C38" s="200" t="str">
        <f>+IF('Att B wp2'!$G$86&gt;='Att B wp2'!A38,('Att B wp2'!C37-'Att B wp2'!E37-'Att B wp2'!O37)," ")</f>
        <v xml:space="preserve"> </v>
      </c>
      <c r="D38" s="190" t="str">
        <f>+IF('Att B wp2'!$G$86&gt;='Att B wp2'!A38,'Att B wp2'!$G$79*C38," ")</f>
        <v xml:space="preserve"> </v>
      </c>
      <c r="E38" s="190" t="str">
        <f>+IF('Att B wp2'!$G$86&gt;='Att B wp2'!A38, ((100/'Att B wp2'!$G$86)/100),"")</f>
        <v/>
      </c>
      <c r="F38" s="190">
        <v>0</v>
      </c>
      <c r="G38" s="190" t="str">
        <f>+IF('Att B wp2'!$G$86&gt;='Att B wp2'!A38,'Att B wp4'!$E$11," ")</f>
        <v xml:space="preserve"> </v>
      </c>
      <c r="H38" s="190" t="str">
        <f>+IF('Att B wp2'!$G$86&gt;='Att B wp2'!A38,(+D38+E38+F38+G38)," ")</f>
        <v xml:space="preserve"> </v>
      </c>
      <c r="I38" s="190" t="str">
        <f>+IF('Att B wp2'!$G$86&gt;='Att B wp2'!A38,(1/((1+'Att B wp2'!$G$78)^'Att B wp2'!B38))," ")</f>
        <v xml:space="preserve"> </v>
      </c>
      <c r="J38" s="190" t="str">
        <f>+IF('Att B wp2'!$G$86&gt;='Att B wp2'!A38,'Att B wp2'!H38*'Att B wp2'!I38," ")</f>
        <v xml:space="preserve"> </v>
      </c>
      <c r="K38" s="190" t="str">
        <f>+IF('Att B wp2'!$G$86&gt;='Att B wp2'!A38,'Att B wp2'!K37+'Att B wp2'!J38," ")</f>
        <v xml:space="preserve"> </v>
      </c>
      <c r="L38" s="190" t="str">
        <f>+IF('Att B wp2'!$G$86&gt;='Att B wp2'!A38,'Att B wp2'!K38*'Att B wp2'!$G$78*(1+'Att B wp2'!$G$78)^'Att B wp2'!B38/((1+'Att B wp2'!$G$78)^'Att B wp2'!B38-1)," ")</f>
        <v xml:space="preserve"> </v>
      </c>
      <c r="M38" s="190"/>
      <c r="N38" s="58" t="str">
        <f>+IF('Att B wp2'!$G$86&gt;='Att B wp2'!A38,'Att B wp3'!F34," ")</f>
        <v xml:space="preserve"> </v>
      </c>
      <c r="O38" s="190" t="str">
        <f>+IF('Att B wp2'!$G$86&gt;='Att B wp2'!A38,(('Att B wp2'!N38-'Att B wp2'!E38)*('Att B wp2'!$G$83))," ")</f>
        <v xml:space="preserve"> </v>
      </c>
      <c r="P38" s="206" t="str">
        <f>IF(+'Att B wp2'!$G$86&gt;='Att B wp2'!A38,+'Att B wp2'!O38+P37,"")</f>
        <v/>
      </c>
      <c r="Q38" s="190"/>
      <c r="R38" s="190"/>
      <c r="S38" s="190"/>
      <c r="T38" s="198"/>
      <c r="V38" s="190"/>
      <c r="W38" s="205"/>
      <c r="X38" s="204"/>
      <c r="Y38" s="190"/>
      <c r="AA38" s="190"/>
      <c r="AB38" s="190"/>
    </row>
    <row r="39" spans="1:28" hidden="1" x14ac:dyDescent="0.2">
      <c r="A39" s="5">
        <v>29</v>
      </c>
      <c r="B39" s="201" t="str">
        <f>IF('Att B wp2'!$G$86&gt;=A39,A39," ")</f>
        <v xml:space="preserve"> </v>
      </c>
      <c r="C39" s="200" t="str">
        <f>+IF('Att B wp2'!$G$86&gt;='Att B wp2'!A39,('Att B wp2'!C38-'Att B wp2'!E38-'Att B wp2'!O38)," ")</f>
        <v xml:space="preserve"> </v>
      </c>
      <c r="D39" s="190" t="str">
        <f>+IF('Att B wp2'!$G$86&gt;='Att B wp2'!A39,'Att B wp2'!$G$79*C39," ")</f>
        <v xml:space="preserve"> </v>
      </c>
      <c r="E39" s="190" t="str">
        <f>+IF('Att B wp2'!$G$86&gt;='Att B wp2'!A39, ((100/'Att B wp2'!$G$86)/100),"")</f>
        <v/>
      </c>
      <c r="F39" s="190">
        <v>0</v>
      </c>
      <c r="G39" s="190" t="str">
        <f>+IF('Att B wp2'!$G$86&gt;='Att B wp2'!A39,'Att B wp4'!$E$11," ")</f>
        <v xml:space="preserve"> </v>
      </c>
      <c r="H39" s="190" t="str">
        <f>+IF('Att B wp2'!$G$86&gt;='Att B wp2'!A39,(+D39+E39+F39+G39)," ")</f>
        <v xml:space="preserve"> </v>
      </c>
      <c r="I39" s="190" t="str">
        <f>+IF('Att B wp2'!$G$86&gt;='Att B wp2'!A39,(1/((1+'Att B wp2'!$G$78)^'Att B wp2'!B39))," ")</f>
        <v xml:space="preserve"> </v>
      </c>
      <c r="J39" s="190" t="str">
        <f>+IF('Att B wp2'!$G$86&gt;='Att B wp2'!A39,'Att B wp2'!H39*'Att B wp2'!I39," ")</f>
        <v xml:space="preserve"> </v>
      </c>
      <c r="K39" s="190" t="str">
        <f>+IF('Att B wp2'!$G$86&gt;='Att B wp2'!A39,'Att B wp2'!K38+'Att B wp2'!J39," ")</f>
        <v xml:space="preserve"> </v>
      </c>
      <c r="L39" s="190" t="str">
        <f>+IF('Att B wp2'!$G$86&gt;='Att B wp2'!A39,'Att B wp2'!K39*'Att B wp2'!$G$78*(1+'Att B wp2'!$G$78)^'Att B wp2'!B39/((1+'Att B wp2'!$G$78)^'Att B wp2'!B39-1)," ")</f>
        <v xml:space="preserve"> </v>
      </c>
      <c r="M39" s="190"/>
      <c r="N39" s="58" t="str">
        <f>+IF('Att B wp2'!$G$86&gt;='Att B wp2'!A39,'Att B wp3'!F35," ")</f>
        <v xml:space="preserve"> </v>
      </c>
      <c r="O39" s="190" t="str">
        <f>+IF('Att B wp2'!$G$86&gt;='Att B wp2'!A39,(('Att B wp2'!N39-'Att B wp2'!E39)*('Att B wp2'!$G$83))," ")</f>
        <v xml:space="preserve"> </v>
      </c>
      <c r="P39" s="206" t="str">
        <f>IF(+'Att B wp2'!$G$86&gt;='Att B wp2'!A39,+'Att B wp2'!O39+P38,"")</f>
        <v/>
      </c>
      <c r="Q39" s="190"/>
      <c r="R39" s="190"/>
      <c r="S39" s="190"/>
      <c r="T39" s="198"/>
      <c r="V39" s="190"/>
      <c r="W39" s="205"/>
      <c r="X39" s="204"/>
      <c r="Y39" s="190"/>
      <c r="AA39" s="190"/>
      <c r="AB39" s="190"/>
    </row>
    <row r="40" spans="1:28" hidden="1" x14ac:dyDescent="0.2">
      <c r="A40" s="5">
        <v>30</v>
      </c>
      <c r="B40" s="201" t="str">
        <f>IF('Att B wp2'!$G$86&gt;=A40,A40," ")</f>
        <v xml:space="preserve"> </v>
      </c>
      <c r="C40" s="200" t="str">
        <f>+IF('Att B wp2'!$G$86&gt;='Att B wp2'!A40,('Att B wp2'!C39-'Att B wp2'!E39-'Att B wp2'!O39)," ")</f>
        <v xml:space="preserve"> </v>
      </c>
      <c r="D40" s="190" t="str">
        <f>+IF('Att B wp2'!$G$86&gt;='Att B wp2'!A40,'Att B wp2'!$G$79*C40," ")</f>
        <v xml:space="preserve"> </v>
      </c>
      <c r="E40" s="190" t="str">
        <f>+IF('Att B wp2'!$G$86&gt;='Att B wp2'!A40, ((100/'Att B wp2'!$G$86)/100),"")</f>
        <v/>
      </c>
      <c r="F40" s="190">
        <v>0</v>
      </c>
      <c r="G40" s="190" t="str">
        <f>+IF('Att B wp2'!$G$86&gt;='Att B wp2'!A40,'Att B wp4'!$E$11," ")</f>
        <v xml:space="preserve"> </v>
      </c>
      <c r="H40" s="190" t="str">
        <f>+IF('Att B wp2'!$G$86&gt;='Att B wp2'!A40,(+D40+E40+F40+G40)," ")</f>
        <v xml:space="preserve"> </v>
      </c>
      <c r="I40" s="190" t="str">
        <f>+IF('Att B wp2'!$G$86&gt;='Att B wp2'!A40,(1/((1+'Att B wp2'!$G$78)^'Att B wp2'!B40))," ")</f>
        <v xml:space="preserve"> </v>
      </c>
      <c r="J40" s="190" t="str">
        <f>+IF('Att B wp2'!$G$86&gt;='Att B wp2'!A40,'Att B wp2'!H40*'Att B wp2'!I40," ")</f>
        <v xml:space="preserve"> </v>
      </c>
      <c r="K40" s="190" t="str">
        <f>+IF('Att B wp2'!$G$86&gt;='Att B wp2'!A40,'Att B wp2'!K39+'Att B wp2'!J40," ")</f>
        <v xml:space="preserve"> </v>
      </c>
      <c r="L40" s="190" t="str">
        <f>+IF('Att B wp2'!$G$86&gt;='Att B wp2'!A40,'Att B wp2'!K40*'Att B wp2'!$G$78*(1+'Att B wp2'!$G$78)^'Att B wp2'!B40/((1+'Att B wp2'!$G$78)^'Att B wp2'!B40-1)," ")</f>
        <v xml:space="preserve"> </v>
      </c>
      <c r="M40" s="190"/>
      <c r="N40" s="58" t="str">
        <f>+IF('Att B wp2'!$G$86&gt;='Att B wp2'!A40,'Att B wp3'!F36," ")</f>
        <v xml:space="preserve"> </v>
      </c>
      <c r="O40" s="190" t="str">
        <f>+IF('Att B wp2'!$G$86&gt;='Att B wp2'!A40,(('Att B wp2'!N40-'Att B wp2'!E40)*('Att B wp2'!$G$83))," ")</f>
        <v xml:space="preserve"> </v>
      </c>
      <c r="P40" s="206" t="str">
        <f>IF(+'Att B wp2'!$G$86&gt;='Att B wp2'!A40,+'Att B wp2'!O40+P39,"")</f>
        <v/>
      </c>
      <c r="Q40" s="190"/>
      <c r="R40" s="190"/>
      <c r="S40" s="190"/>
      <c r="T40" s="198"/>
      <c r="V40" s="190"/>
      <c r="W40" s="205"/>
      <c r="X40" s="204"/>
      <c r="Y40" s="190"/>
      <c r="AA40" s="190"/>
      <c r="AB40" s="190"/>
    </row>
    <row r="41" spans="1:28" ht="11.25" hidden="1" customHeight="1" x14ac:dyDescent="0.2">
      <c r="A41" s="5">
        <v>31</v>
      </c>
      <c r="B41" s="201" t="str">
        <f>IF('Att B wp2'!$G$86&gt;=A41,A41," ")</f>
        <v xml:space="preserve"> </v>
      </c>
      <c r="C41" s="200" t="str">
        <f>+IF('Att B wp2'!$G$86&gt;='Att B wp2'!A41,('Att B wp2'!C40-'Att B wp2'!E40-'Att B wp2'!O40)," ")</f>
        <v xml:space="preserve"> </v>
      </c>
      <c r="D41" s="190" t="str">
        <f>+IF('Att B wp2'!$G$86&gt;='Att B wp2'!A41,'Att B wp2'!$G$79*C41," ")</f>
        <v xml:space="preserve"> </v>
      </c>
      <c r="E41" s="190" t="str">
        <f>+IF('Att B wp2'!$G$86&gt;='Att B wp2'!A41, ((100/'Att B wp2'!$G$86)/100),"")</f>
        <v/>
      </c>
      <c r="F41" s="190">
        <v>0</v>
      </c>
      <c r="G41" s="190" t="str">
        <f>+IF('Att B wp2'!$G$86&gt;='Att B wp2'!A41,'Att B wp4'!$E$11," ")</f>
        <v xml:space="preserve"> </v>
      </c>
      <c r="H41" s="190" t="str">
        <f>+IF('Att B wp2'!$G$86&gt;='Att B wp2'!A41,(+D41+E41+F41+G41)," ")</f>
        <v xml:space="preserve"> </v>
      </c>
      <c r="I41" s="190" t="str">
        <f>+IF('Att B wp2'!$G$86&gt;='Att B wp2'!A41,(1/((1+'Att B wp2'!$G$78)^'Att B wp2'!B41))," ")</f>
        <v xml:space="preserve"> </v>
      </c>
      <c r="J41" s="190" t="str">
        <f>+IF('Att B wp2'!$G$86&gt;='Att B wp2'!A41,'Att B wp2'!H41*'Att B wp2'!I41," ")</f>
        <v xml:space="preserve"> </v>
      </c>
      <c r="K41" s="190" t="str">
        <f>+IF('Att B wp2'!$G$86&gt;='Att B wp2'!A41,'Att B wp2'!K40+'Att B wp2'!J41," ")</f>
        <v xml:space="preserve"> </v>
      </c>
      <c r="L41" s="190" t="str">
        <f>+IF('Att B wp2'!$G$86&gt;='Att B wp2'!A41,'Att B wp2'!K41*'Att B wp2'!$G$78*(1+'Att B wp2'!$G$78)^'Att B wp2'!B41/((1+'Att B wp2'!$G$78)^'Att B wp2'!B41-1)," ")</f>
        <v xml:space="preserve"> </v>
      </c>
      <c r="M41" s="190"/>
      <c r="N41" s="58" t="str">
        <f>+IF('Att B wp2'!$G$86&gt;='Att B wp2'!A41,'Att B wp3'!F37," ")</f>
        <v xml:space="preserve"> </v>
      </c>
      <c r="O41" s="190" t="str">
        <f>+IF('Att B wp2'!$G$86&gt;='Att B wp2'!A41,(('Att B wp2'!N41-'Att B wp2'!E41)*('Att B wp2'!$G$83))," ")</f>
        <v xml:space="preserve"> </v>
      </c>
      <c r="P41" s="206" t="str">
        <f>IF(+'Att B wp2'!$G$86&gt;='Att B wp2'!A41,+'Att B wp2'!O41+P40,"")</f>
        <v/>
      </c>
      <c r="Q41" s="190"/>
      <c r="R41" s="190"/>
      <c r="S41" s="190"/>
      <c r="T41" s="198"/>
      <c r="V41" s="190"/>
      <c r="W41" s="205"/>
      <c r="X41" s="204"/>
      <c r="Y41" s="190"/>
      <c r="AA41" s="190"/>
      <c r="AB41" s="190"/>
    </row>
    <row r="42" spans="1:28" hidden="1" x14ac:dyDescent="0.2">
      <c r="A42" s="5">
        <v>32</v>
      </c>
      <c r="B42" s="201" t="str">
        <f>IF('Att B wp2'!$G$86&gt;=A42,A42," ")</f>
        <v xml:space="preserve"> </v>
      </c>
      <c r="C42" s="200" t="str">
        <f>+IF('Att B wp2'!$G$86&gt;='Att B wp2'!A42,('Att B wp2'!C41-'Att B wp2'!E41-'Att B wp2'!O41)," ")</f>
        <v xml:space="preserve"> </v>
      </c>
      <c r="D42" s="190" t="str">
        <f>+IF('Att B wp2'!$G$86&gt;='Att B wp2'!A42,'Att B wp2'!$G$79*C42," ")</f>
        <v xml:space="preserve"> </v>
      </c>
      <c r="E42" s="190" t="str">
        <f>+IF('Att B wp2'!$G$86&gt;='Att B wp2'!A42, ((100/'Att B wp2'!$G$86)/100),"")</f>
        <v/>
      </c>
      <c r="F42" s="190">
        <v>0</v>
      </c>
      <c r="G42" s="190" t="str">
        <f>+IF('Att B wp2'!$G$86&gt;='Att B wp2'!A42,'Att B wp4'!$E$11," ")</f>
        <v xml:space="preserve"> </v>
      </c>
      <c r="H42" s="190" t="str">
        <f>+IF('Att B wp2'!$G$86&gt;='Att B wp2'!A42,(+D42+E42+F42+G42)," ")</f>
        <v xml:space="preserve"> </v>
      </c>
      <c r="I42" s="190" t="str">
        <f>+IF('Att B wp2'!$G$86&gt;='Att B wp2'!A42,(1/((1+'Att B wp2'!$G$78)^'Att B wp2'!B42))," ")</f>
        <v xml:space="preserve"> </v>
      </c>
      <c r="J42" s="190" t="str">
        <f>+IF('Att B wp2'!$G$86&gt;='Att B wp2'!A42,'Att B wp2'!H42*'Att B wp2'!I42," ")</f>
        <v xml:space="preserve"> </v>
      </c>
      <c r="K42" s="190" t="str">
        <f>+IF('Att B wp2'!$G$86&gt;='Att B wp2'!A42,'Att B wp2'!K41+'Att B wp2'!J42," ")</f>
        <v xml:space="preserve"> </v>
      </c>
      <c r="L42" s="190" t="str">
        <f>+IF('Att B wp2'!$G$86&gt;='Att B wp2'!A42,'Att B wp2'!K42*'Att B wp2'!$G$78*(1+'Att B wp2'!$G$78)^'Att B wp2'!B42/((1+'Att B wp2'!$G$78)^'Att B wp2'!B42-1)," ")</f>
        <v xml:space="preserve"> </v>
      </c>
      <c r="M42" s="190"/>
      <c r="N42" s="58" t="str">
        <f>+IF('Att B wp2'!$G$86&gt;='Att B wp2'!A42,'Att B wp3'!F38," ")</f>
        <v xml:space="preserve"> </v>
      </c>
      <c r="O42" s="190" t="str">
        <f>+IF('Att B wp2'!$G$86&gt;='Att B wp2'!A42,(('Att B wp2'!N42-'Att B wp2'!E42)*('Att B wp2'!$G$83))," ")</f>
        <v xml:space="preserve"> </v>
      </c>
      <c r="P42" s="206" t="str">
        <f>IF(+'Att B wp2'!$G$86&gt;='Att B wp2'!A42,+'Att B wp2'!O42+P41,"")</f>
        <v/>
      </c>
      <c r="Q42" s="190"/>
      <c r="R42" s="190"/>
      <c r="S42" s="190"/>
      <c r="T42" s="198"/>
      <c r="V42" s="190"/>
      <c r="W42" s="205"/>
      <c r="X42" s="204"/>
      <c r="Y42" s="190"/>
      <c r="AA42" s="190"/>
      <c r="AB42" s="190"/>
    </row>
    <row r="43" spans="1:28" hidden="1" x14ac:dyDescent="0.2">
      <c r="A43" s="5">
        <v>33</v>
      </c>
      <c r="B43" s="201" t="str">
        <f>IF('Att B wp2'!$G$86&gt;=A43,A43," ")</f>
        <v xml:space="preserve"> </v>
      </c>
      <c r="C43" s="200" t="str">
        <f>+IF('Att B wp2'!$G$86&gt;='Att B wp2'!A43,('Att B wp2'!C42-'Att B wp2'!E42-'Att B wp2'!O42)," ")</f>
        <v xml:space="preserve"> </v>
      </c>
      <c r="D43" s="190" t="str">
        <f>+IF('Att B wp2'!$G$86&gt;='Att B wp2'!A43,'Att B wp2'!$G$79*C43," ")</f>
        <v xml:space="preserve"> </v>
      </c>
      <c r="E43" s="190" t="str">
        <f>+IF('Att B wp2'!$G$86&gt;='Att B wp2'!A43, ((100/'Att B wp2'!$G$86)/100),"")</f>
        <v/>
      </c>
      <c r="F43" s="190">
        <v>0</v>
      </c>
      <c r="G43" s="190" t="str">
        <f>+IF('Att B wp2'!$G$86&gt;='Att B wp2'!A43,'Att B wp4'!$E$11," ")</f>
        <v xml:space="preserve"> </v>
      </c>
      <c r="H43" s="190" t="str">
        <f>+IF('Att B wp2'!$G$86&gt;='Att B wp2'!A43,(+D43+E43+F43+G43)," ")</f>
        <v xml:space="preserve"> </v>
      </c>
      <c r="I43" s="190" t="str">
        <f>+IF('Att B wp2'!$G$86&gt;='Att B wp2'!A43,(1/((1+'Att B wp2'!$G$78)^'Att B wp2'!B43))," ")</f>
        <v xml:space="preserve"> </v>
      </c>
      <c r="J43" s="190" t="str">
        <f>+IF('Att B wp2'!$G$86&gt;='Att B wp2'!A43,'Att B wp2'!H43*'Att B wp2'!I43," ")</f>
        <v xml:space="preserve"> </v>
      </c>
      <c r="K43" s="190" t="str">
        <f>+IF('Att B wp2'!$G$86&gt;='Att B wp2'!A43,'Att B wp2'!K42+'Att B wp2'!J43," ")</f>
        <v xml:space="preserve"> </v>
      </c>
      <c r="L43" s="190" t="str">
        <f>+IF('Att B wp2'!$G$86&gt;='Att B wp2'!A43,'Att B wp2'!K43*'Att B wp2'!$G$78*(1+'Att B wp2'!$G$78)^'Att B wp2'!B43/((1+'Att B wp2'!$G$78)^'Att B wp2'!B43-1)," ")</f>
        <v xml:space="preserve"> </v>
      </c>
      <c r="M43" s="190"/>
      <c r="N43" s="58" t="str">
        <f>+IF('Att B wp2'!$G$86&gt;='Att B wp2'!A43,'Att B wp3'!F39," ")</f>
        <v xml:space="preserve"> </v>
      </c>
      <c r="O43" s="190" t="str">
        <f>+IF('Att B wp2'!$G$86&gt;='Att B wp2'!A43,(('Att B wp2'!N43-'Att B wp2'!E43)*('Att B wp2'!$G$83))," ")</f>
        <v xml:space="preserve"> </v>
      </c>
      <c r="P43" s="206" t="str">
        <f>IF(+'Att B wp2'!$G$86&gt;='Att B wp2'!A43,+'Att B wp2'!O43+P42,"")</f>
        <v/>
      </c>
      <c r="Q43" s="190"/>
      <c r="R43" s="190"/>
      <c r="S43" s="190"/>
      <c r="T43" s="198"/>
      <c r="V43" s="190"/>
      <c r="W43" s="205"/>
      <c r="X43" s="204"/>
      <c r="Y43" s="190"/>
      <c r="AA43" s="190"/>
      <c r="AB43" s="190"/>
    </row>
    <row r="44" spans="1:28" hidden="1" x14ac:dyDescent="0.2">
      <c r="A44" s="5">
        <v>34</v>
      </c>
      <c r="B44" s="201" t="str">
        <f>IF('Att B wp2'!$G$86&gt;=A44,A44," ")</f>
        <v xml:space="preserve"> </v>
      </c>
      <c r="C44" s="200" t="str">
        <f>+IF('Att B wp2'!$G$86&gt;='Att B wp2'!A44,('Att B wp2'!C43-'Att B wp2'!E43-'Att B wp2'!O43)," ")</f>
        <v xml:space="preserve"> </v>
      </c>
      <c r="D44" s="190" t="str">
        <f>+IF('Att B wp2'!$G$86&gt;='Att B wp2'!A44,'Att B wp2'!$G$79*C44," ")</f>
        <v xml:space="preserve"> </v>
      </c>
      <c r="E44" s="190" t="str">
        <f>+IF('Att B wp2'!$G$86&gt;='Att B wp2'!A44, ((100/'Att B wp2'!$G$86)/100),"")</f>
        <v/>
      </c>
      <c r="F44" s="190">
        <v>0</v>
      </c>
      <c r="G44" s="190" t="str">
        <f>+IF('Att B wp2'!$G$86&gt;='Att B wp2'!A44,'Att B wp4'!$E$11," ")</f>
        <v xml:space="preserve"> </v>
      </c>
      <c r="H44" s="190" t="str">
        <f>+IF('Att B wp2'!$G$86&gt;='Att B wp2'!A44,(+D44+E44+F44+G44)," ")</f>
        <v xml:space="preserve"> </v>
      </c>
      <c r="I44" s="190" t="str">
        <f>+IF('Att B wp2'!$G$86&gt;='Att B wp2'!A44,(1/((1+'Att B wp2'!$G$78)^'Att B wp2'!B44))," ")</f>
        <v xml:space="preserve"> </v>
      </c>
      <c r="J44" s="190" t="str">
        <f>+IF('Att B wp2'!$G$86&gt;='Att B wp2'!A44,'Att B wp2'!H44*'Att B wp2'!I44," ")</f>
        <v xml:space="preserve"> </v>
      </c>
      <c r="K44" s="190" t="str">
        <f>+IF('Att B wp2'!$G$86&gt;='Att B wp2'!A44,'Att B wp2'!K43+'Att B wp2'!J44," ")</f>
        <v xml:space="preserve"> </v>
      </c>
      <c r="L44" s="190" t="str">
        <f>+IF('Att B wp2'!$G$86&gt;='Att B wp2'!A44,'Att B wp2'!K44*'Att B wp2'!$G$78*(1+'Att B wp2'!$G$78)^'Att B wp2'!B44/((1+'Att B wp2'!$G$78)^'Att B wp2'!B44-1)," ")</f>
        <v xml:space="preserve"> </v>
      </c>
      <c r="M44" s="190"/>
      <c r="N44" s="58" t="str">
        <f>+IF('Att B wp2'!$G$86&gt;='Att B wp2'!A44,'Att B wp3'!F40," ")</f>
        <v xml:space="preserve"> </v>
      </c>
      <c r="O44" s="190" t="str">
        <f>+IF('Att B wp2'!$G$86&gt;='Att B wp2'!A44,(('Att B wp2'!N44-'Att B wp2'!E44)*('Att B wp2'!$G$83))," ")</f>
        <v xml:space="preserve"> </v>
      </c>
      <c r="P44" s="206" t="str">
        <f>IF(+'Att B wp2'!$G$86&gt;='Att B wp2'!A44,+'Att B wp2'!O44+P43,"")</f>
        <v/>
      </c>
      <c r="Q44" s="190"/>
      <c r="R44" s="190"/>
      <c r="S44" s="190"/>
      <c r="T44" s="198"/>
      <c r="V44" s="190"/>
      <c r="W44" s="205"/>
      <c r="X44" s="204"/>
      <c r="Y44" s="190"/>
      <c r="AA44" s="190"/>
      <c r="AB44" s="190"/>
    </row>
    <row r="45" spans="1:28" hidden="1" x14ac:dyDescent="0.2">
      <c r="A45" s="5">
        <v>35</v>
      </c>
      <c r="B45" s="201" t="str">
        <f>IF('Att B wp2'!$G$86&gt;=A45,A45," ")</f>
        <v xml:space="preserve"> </v>
      </c>
      <c r="C45" s="200" t="str">
        <f>+IF('Att B wp2'!$G$86&gt;='Att B wp2'!A45,('Att B wp2'!C44-'Att B wp2'!E44-'Att B wp2'!O44)," ")</f>
        <v xml:space="preserve"> </v>
      </c>
      <c r="D45" s="190" t="str">
        <f>+IF('Att B wp2'!$G$86&gt;='Att B wp2'!A45,'Att B wp2'!$G$79*C45," ")</f>
        <v xml:space="preserve"> </v>
      </c>
      <c r="E45" s="190" t="str">
        <f>+IF('Att B wp2'!$G$86&gt;='Att B wp2'!A45, ((100/'Att B wp2'!$G$86)/100),"")</f>
        <v/>
      </c>
      <c r="F45" s="190">
        <v>0</v>
      </c>
      <c r="G45" s="190" t="str">
        <f>+IF('Att B wp2'!$G$86&gt;='Att B wp2'!A45,'Att B wp4'!$E$11," ")</f>
        <v xml:space="preserve"> </v>
      </c>
      <c r="H45" s="190" t="str">
        <f>+IF('Att B wp2'!$G$86&gt;='Att B wp2'!A45,(+D45+E45+F45+G45)," ")</f>
        <v xml:space="preserve"> </v>
      </c>
      <c r="I45" s="190" t="str">
        <f>+IF('Att B wp2'!$G$86&gt;='Att B wp2'!A45,(1/((1+'Att B wp2'!$G$78)^'Att B wp2'!B45))," ")</f>
        <v xml:space="preserve"> </v>
      </c>
      <c r="J45" s="190" t="str">
        <f>+IF('Att B wp2'!$G$86&gt;='Att B wp2'!A45,'Att B wp2'!H45*'Att B wp2'!I45," ")</f>
        <v xml:space="preserve"> </v>
      </c>
      <c r="K45" s="190" t="str">
        <f>+IF('Att B wp2'!$G$86&gt;='Att B wp2'!A45,'Att B wp2'!K44+'Att B wp2'!J45," ")</f>
        <v xml:space="preserve"> </v>
      </c>
      <c r="L45" s="190" t="str">
        <f>+IF('Att B wp2'!$G$86&gt;='Att B wp2'!A45,'Att B wp2'!K45*'Att B wp2'!$G$78*(1+'Att B wp2'!$G$78)^'Att B wp2'!B45/((1+'Att B wp2'!$G$78)^'Att B wp2'!B45-1)," ")</f>
        <v xml:space="preserve"> </v>
      </c>
      <c r="M45" s="190"/>
      <c r="N45" s="58" t="str">
        <f>+IF('Att B wp2'!$G$86&gt;='Att B wp2'!A45,'Att B wp3'!F41," ")</f>
        <v xml:space="preserve"> </v>
      </c>
      <c r="O45" s="190" t="str">
        <f>+IF('Att B wp2'!$G$86&gt;='Att B wp2'!A45,(('Att B wp2'!N45-'Att B wp2'!E45)*('Att B wp2'!$G$83))," ")</f>
        <v xml:space="preserve"> </v>
      </c>
      <c r="P45" s="206" t="str">
        <f>IF(+'Att B wp2'!$G$86&gt;='Att B wp2'!A45,+'Att B wp2'!O45+P44,"")</f>
        <v/>
      </c>
      <c r="Q45" s="190"/>
      <c r="R45" s="190"/>
      <c r="S45" s="190"/>
      <c r="T45" s="198"/>
      <c r="V45" s="190"/>
      <c r="W45" s="205"/>
      <c r="X45" s="204"/>
      <c r="Y45" s="190"/>
      <c r="AA45" s="190"/>
      <c r="AB45" s="190"/>
    </row>
    <row r="46" spans="1:28" hidden="1" x14ac:dyDescent="0.2">
      <c r="A46" s="5">
        <v>36</v>
      </c>
      <c r="B46" s="16" t="str">
        <f>IF('Att B wp2'!$G$86&gt;=A46,A46," ")</f>
        <v xml:space="preserve"> </v>
      </c>
      <c r="C46" s="97" t="str">
        <f>+IF('Att B wp2'!$G$86&gt;='Att B wp2'!A46,('Att B wp2'!C45-'Att B wp2'!E45-'Att B wp2'!O45)," ")</f>
        <v xml:space="preserve"> </v>
      </c>
      <c r="D46" s="58" t="str">
        <f>+IF('Att B wp2'!$G$86&gt;='Att B wp2'!A46,'Att B wp2'!$G$79*C46," ")</f>
        <v xml:space="preserve"> </v>
      </c>
      <c r="E46" s="58" t="str">
        <f>+IF('Att B wp2'!$G$86&gt;='Att B wp2'!A46, ((100/'Att B wp2'!$G$86)/100),"")</f>
        <v/>
      </c>
      <c r="F46" s="190">
        <v>0</v>
      </c>
      <c r="G46" s="58" t="str">
        <f>+IF('Att B wp2'!$G$86&gt;='Att B wp2'!A46,'Att B wp4'!$E$11," ")</f>
        <v xml:space="preserve"> </v>
      </c>
      <c r="H46" s="58" t="str">
        <f>+IF('Att B wp2'!$G$86&gt;='Att B wp2'!A46,(+D46+E46+F46+G46)," ")</f>
        <v xml:space="preserve"> </v>
      </c>
      <c r="I46" s="58" t="str">
        <f>+IF('Att B wp2'!$G$86&gt;='Att B wp2'!A46,(1/((1+'Att B wp2'!$G$78)^'Att B wp2'!B46))," ")</f>
        <v xml:space="preserve"> </v>
      </c>
      <c r="J46" s="58" t="str">
        <f>+IF('Att B wp2'!$G$86&gt;='Att B wp2'!A46,'Att B wp2'!H46*'Att B wp2'!I46," ")</f>
        <v xml:space="preserve"> </v>
      </c>
      <c r="K46" s="58" t="str">
        <f>+IF('Att B wp2'!$G$86&gt;='Att B wp2'!A46,'Att B wp2'!K45+'Att B wp2'!J46," ")</f>
        <v xml:space="preserve"> </v>
      </c>
      <c r="L46" s="58" t="str">
        <f>+IF('Att B wp2'!$G$86&gt;='Att B wp2'!A46,'Att B wp2'!K46*'Att B wp2'!$G$78*(1+'Att B wp2'!$G$78)^'Att B wp2'!B46/((1+'Att B wp2'!$G$78)^'Att B wp2'!B46-1)," ")</f>
        <v xml:space="preserve"> </v>
      </c>
      <c r="M46" s="58"/>
      <c r="N46" s="58" t="str">
        <f>+IF('Att B wp2'!$G$86&gt;='Att B wp2'!A46,'Att B wp3'!E42," ")</f>
        <v xml:space="preserve"> </v>
      </c>
      <c r="O46" s="58" t="str">
        <f>+IF('Att B wp2'!$G$86&gt;='Att B wp2'!A46,(('Att B wp2'!N46-'Att B wp2'!E46)*('Att B wp2'!$G$83))," ")</f>
        <v xml:space="preserve"> </v>
      </c>
      <c r="P46" s="98" t="str">
        <f>IF(+'Att B wp2'!$G$86&gt;='Att B wp2'!A46,+'Att B wp2'!O46+P45,"")</f>
        <v/>
      </c>
      <c r="Q46" s="58"/>
      <c r="R46" s="58"/>
      <c r="S46" s="190"/>
      <c r="T46" s="198"/>
      <c r="V46" s="190"/>
      <c r="W46" s="205"/>
      <c r="X46" s="204"/>
      <c r="Y46" s="190"/>
      <c r="AA46" s="190"/>
      <c r="AB46" s="190"/>
    </row>
    <row r="47" spans="1:28" hidden="1" x14ac:dyDescent="0.2">
      <c r="A47" s="5">
        <v>37</v>
      </c>
      <c r="B47" s="16" t="str">
        <f>IF('Att B wp2'!$G$86&gt;=A47,A47," ")</f>
        <v xml:space="preserve"> </v>
      </c>
      <c r="C47" s="97" t="str">
        <f>+IF('Att B wp2'!$G$86&gt;='Att B wp2'!A47,('Att B wp2'!C46-'Att B wp2'!E46-'Att B wp2'!O46)," ")</f>
        <v xml:space="preserve"> </v>
      </c>
      <c r="D47" s="58" t="str">
        <f>+IF('Att B wp2'!$G$86&gt;='Att B wp2'!A47,'Att B wp2'!$G$79*C47," ")</f>
        <v xml:space="preserve"> </v>
      </c>
      <c r="E47" s="58" t="str">
        <f>+IF('Att B wp2'!$G$86&gt;='Att B wp2'!A47, ((100/'Att B wp2'!$G$86)/100),"")</f>
        <v/>
      </c>
      <c r="F47" s="190">
        <v>0</v>
      </c>
      <c r="G47" s="58" t="str">
        <f>+IF('Att B wp2'!$G$86&gt;='Att B wp2'!A47,'Att B wp4'!$E$11," ")</f>
        <v xml:space="preserve"> </v>
      </c>
      <c r="H47" s="58" t="str">
        <f>+IF('Att B wp2'!$G$86&gt;='Att B wp2'!A47,(+D47+E47+F47+G47)," ")</f>
        <v xml:space="preserve"> </v>
      </c>
      <c r="I47" s="58" t="str">
        <f>+IF('Att B wp2'!$G$86&gt;='Att B wp2'!A47,(1/((1+'Att B wp2'!$G$78)^'Att B wp2'!B47))," ")</f>
        <v xml:space="preserve"> </v>
      </c>
      <c r="J47" s="58" t="str">
        <f>+IF('Att B wp2'!$G$86&gt;='Att B wp2'!A47,'Att B wp2'!H47*'Att B wp2'!I47," ")</f>
        <v xml:space="preserve"> </v>
      </c>
      <c r="K47" s="58" t="str">
        <f>+IF('Att B wp2'!$G$86&gt;='Att B wp2'!A47,'Att B wp2'!K46+'Att B wp2'!J47," ")</f>
        <v xml:space="preserve"> </v>
      </c>
      <c r="L47" s="58" t="str">
        <f>+IF('Att B wp2'!$G$86&gt;='Att B wp2'!A47,'Att B wp2'!K47*'Att B wp2'!$G$78*(1+'Att B wp2'!$G$78)^'Att B wp2'!B47/((1+'Att B wp2'!$G$78)^'Att B wp2'!B47-1)," ")</f>
        <v xml:space="preserve"> </v>
      </c>
      <c r="M47" s="58"/>
      <c r="N47" s="58" t="str">
        <f>+IF('Att B wp2'!$G$86&gt;='Att B wp2'!A47,'Att B wp3'!E43," ")</f>
        <v xml:space="preserve"> </v>
      </c>
      <c r="O47" s="58" t="str">
        <f>+IF('Att B wp2'!$G$86&gt;='Att B wp2'!A47,(('Att B wp2'!N47-'Att B wp2'!E47)*('Att B wp2'!$G$83))," ")</f>
        <v xml:space="preserve"> </v>
      </c>
      <c r="P47" s="98" t="str">
        <f>IF(+'Att B wp2'!$G$86&gt;='Att B wp2'!A47,+'Att B wp2'!O47+P46,"")</f>
        <v/>
      </c>
      <c r="Q47" s="58"/>
      <c r="R47" s="58"/>
      <c r="S47" s="190"/>
      <c r="T47" s="198"/>
      <c r="V47" s="190"/>
      <c r="W47" s="205"/>
      <c r="X47" s="204"/>
      <c r="Y47" s="190"/>
      <c r="AA47" s="190"/>
      <c r="AB47" s="190"/>
    </row>
    <row r="48" spans="1:28" hidden="1" x14ac:dyDescent="0.2">
      <c r="A48" s="5">
        <v>38</v>
      </c>
      <c r="B48" s="16" t="str">
        <f>IF('Att B wp2'!$G$86&gt;=A48,A48," ")</f>
        <v xml:space="preserve"> </v>
      </c>
      <c r="C48" s="97" t="str">
        <f>+IF('Att B wp2'!$G$86&gt;='Att B wp2'!A48,('Att B wp2'!C47-'Att B wp2'!E47-'Att B wp2'!O47)," ")</f>
        <v xml:space="preserve"> </v>
      </c>
      <c r="D48" s="58" t="str">
        <f>+IF('Att B wp2'!$G$86&gt;='Att B wp2'!A48,'Att B wp2'!$G$79*C48," ")</f>
        <v xml:space="preserve"> </v>
      </c>
      <c r="E48" s="58" t="str">
        <f>+IF('Att B wp2'!$G$86&gt;='Att B wp2'!A48, ((100/'Att B wp2'!$G$86)/100),"")</f>
        <v/>
      </c>
      <c r="F48" s="190">
        <v>0</v>
      </c>
      <c r="G48" s="58" t="str">
        <f>+IF('Att B wp2'!$G$86&gt;='Att B wp2'!A48,'Att B wp4'!$E$11," ")</f>
        <v xml:space="preserve"> </v>
      </c>
      <c r="H48" s="58" t="str">
        <f>+IF('Att B wp2'!$G$86&gt;='Att B wp2'!A48,(+D48+E48+F48+G48)," ")</f>
        <v xml:space="preserve"> </v>
      </c>
      <c r="I48" s="58" t="str">
        <f>+IF('Att B wp2'!$G$86&gt;='Att B wp2'!A48,(1/((1+'Att B wp2'!$G$78)^'Att B wp2'!B48))," ")</f>
        <v xml:space="preserve"> </v>
      </c>
      <c r="J48" s="58" t="str">
        <f>+IF('Att B wp2'!$G$86&gt;='Att B wp2'!A48,'Att B wp2'!H48*'Att B wp2'!I48," ")</f>
        <v xml:space="preserve"> </v>
      </c>
      <c r="K48" s="58" t="str">
        <f>+IF('Att B wp2'!$G$86&gt;='Att B wp2'!A48,'Att B wp2'!K47+'Att B wp2'!J48," ")</f>
        <v xml:space="preserve"> </v>
      </c>
      <c r="L48" s="58" t="str">
        <f>+IF('Att B wp2'!$G$86&gt;='Att B wp2'!A48,'Att B wp2'!K48*'Att B wp2'!$G$78*(1+'Att B wp2'!$G$78)^'Att B wp2'!B48/((1+'Att B wp2'!$G$78)^'Att B wp2'!B48-1)," ")</f>
        <v xml:space="preserve"> </v>
      </c>
      <c r="M48" s="58"/>
      <c r="N48" s="58" t="str">
        <f>+IF('Att B wp2'!$G$86&gt;='Att B wp2'!A48,'Att B wp3'!E44," ")</f>
        <v xml:space="preserve"> </v>
      </c>
      <c r="O48" s="58" t="str">
        <f>+IF('Att B wp2'!$G$86&gt;='Att B wp2'!A48,(('Att B wp2'!N48-'Att B wp2'!E48)*('Att B wp2'!$G$83))," ")</f>
        <v xml:space="preserve"> </v>
      </c>
      <c r="P48" s="98" t="str">
        <f>IF(+'Att B wp2'!$G$86&gt;='Att B wp2'!A48,+'Att B wp2'!O48+P47,"")</f>
        <v/>
      </c>
      <c r="Q48" s="58"/>
      <c r="R48" s="58"/>
      <c r="S48" s="190"/>
      <c r="T48" s="198"/>
      <c r="V48" s="190"/>
      <c r="W48" s="205"/>
      <c r="X48" s="204"/>
      <c r="Y48" s="190"/>
      <c r="AA48" s="190"/>
      <c r="AB48" s="190"/>
    </row>
    <row r="49" spans="1:28" hidden="1" x14ac:dyDescent="0.2">
      <c r="A49" s="5">
        <v>39</v>
      </c>
      <c r="B49" s="16" t="str">
        <f>IF('Att B wp2'!$G$86&gt;=A49,A49," ")</f>
        <v xml:space="preserve"> </v>
      </c>
      <c r="C49" s="97" t="str">
        <f>+IF('Att B wp2'!$G$86&gt;='Att B wp2'!A49,('Att B wp2'!C48-'Att B wp2'!E48-'Att B wp2'!O48)," ")</f>
        <v xml:space="preserve"> </v>
      </c>
      <c r="D49" s="58" t="str">
        <f>+IF('Att B wp2'!$G$86&gt;='Att B wp2'!A49,'Att B wp2'!$G$79*C49," ")</f>
        <v xml:space="preserve"> </v>
      </c>
      <c r="E49" s="58" t="str">
        <f>+IF('Att B wp2'!$G$86&gt;='Att B wp2'!A49, ((100/'Att B wp2'!$G$86)/100),"")</f>
        <v/>
      </c>
      <c r="F49" s="190">
        <v>0</v>
      </c>
      <c r="G49" s="58" t="str">
        <f>+IF('Att B wp2'!$G$86&gt;='Att B wp2'!A49,'Att B wp4'!$E$11," ")</f>
        <v xml:space="preserve"> </v>
      </c>
      <c r="H49" s="58" t="str">
        <f>+IF('Att B wp2'!$G$86&gt;='Att B wp2'!A49,(+D49+E49+F49+G49)," ")</f>
        <v xml:space="preserve"> </v>
      </c>
      <c r="I49" s="58" t="str">
        <f>+IF('Att B wp2'!$G$86&gt;='Att B wp2'!A49,(1/((1+'Att B wp2'!$G$78)^'Att B wp2'!B49))," ")</f>
        <v xml:space="preserve"> </v>
      </c>
      <c r="J49" s="58" t="str">
        <f>+IF('Att B wp2'!$G$86&gt;='Att B wp2'!A49,'Att B wp2'!H49*'Att B wp2'!I49," ")</f>
        <v xml:space="preserve"> </v>
      </c>
      <c r="K49" s="58" t="str">
        <f>+IF('Att B wp2'!$G$86&gt;='Att B wp2'!A49,'Att B wp2'!K48+'Att B wp2'!J49," ")</f>
        <v xml:space="preserve"> </v>
      </c>
      <c r="L49" s="58" t="str">
        <f>+IF('Att B wp2'!$G$86&gt;='Att B wp2'!A49,'Att B wp2'!K49*'Att B wp2'!$G$78*(1+'Att B wp2'!$G$78)^'Att B wp2'!B49/((1+'Att B wp2'!$G$78)^'Att B wp2'!B49-1)," ")</f>
        <v xml:space="preserve"> </v>
      </c>
      <c r="M49" s="58"/>
      <c r="N49" s="58" t="str">
        <f>+IF('Att B wp2'!$G$86&gt;='Att B wp2'!A49,'Att B wp3'!E45," ")</f>
        <v xml:space="preserve"> </v>
      </c>
      <c r="O49" s="58" t="str">
        <f>+IF('Att B wp2'!$G$86&gt;='Att B wp2'!A49,(('Att B wp2'!N49-'Att B wp2'!E49)*('Att B wp2'!$G$83))," ")</f>
        <v xml:space="preserve"> </v>
      </c>
      <c r="P49" s="98" t="str">
        <f>IF(+'Att B wp2'!$G$86&gt;='Att B wp2'!A49,+'Att B wp2'!O49+P48,"")</f>
        <v/>
      </c>
      <c r="Q49" s="58"/>
      <c r="R49" s="58"/>
      <c r="S49" s="190"/>
      <c r="T49" s="198"/>
      <c r="V49" s="190"/>
      <c r="W49" s="205"/>
      <c r="X49" s="204"/>
      <c r="Y49" s="190"/>
      <c r="AA49" s="190"/>
      <c r="AB49" s="190"/>
    </row>
    <row r="50" spans="1:28" hidden="1" x14ac:dyDescent="0.2">
      <c r="A50" s="5">
        <v>40</v>
      </c>
      <c r="B50" s="16" t="str">
        <f>IF('Att B wp2'!$G$86&gt;=A50,A50," ")</f>
        <v xml:space="preserve"> </v>
      </c>
      <c r="C50" s="97" t="str">
        <f>+IF('Att B wp2'!$G$86&gt;='Att B wp2'!A50,('Att B wp2'!C49-'Att B wp2'!E49-'Att B wp2'!O49)," ")</f>
        <v xml:space="preserve"> </v>
      </c>
      <c r="D50" s="58" t="str">
        <f>+IF('Att B wp2'!$G$86&gt;='Att B wp2'!A50,'Att B wp2'!$G$79*C50," ")</f>
        <v xml:space="preserve"> </v>
      </c>
      <c r="E50" s="58" t="str">
        <f>+IF('Att B wp2'!$G$86&gt;='Att B wp2'!A50, ((100/'Att B wp2'!$G$86)/100),"")</f>
        <v/>
      </c>
      <c r="F50" s="190">
        <v>0</v>
      </c>
      <c r="G50" s="58" t="str">
        <f>+IF('Att B wp2'!$G$86&gt;='Att B wp2'!A50,'Att B wp4'!$E$11," ")</f>
        <v xml:space="preserve"> </v>
      </c>
      <c r="H50" s="58" t="str">
        <f>+IF('Att B wp2'!$G$86&gt;='Att B wp2'!A50,(+D50+E50+F50+G50)," ")</f>
        <v xml:space="preserve"> </v>
      </c>
      <c r="I50" s="58" t="str">
        <f>+IF('Att B wp2'!$G$86&gt;='Att B wp2'!A50,(1/((1+'Att B wp2'!$G$78)^'Att B wp2'!B50))," ")</f>
        <v xml:space="preserve"> </v>
      </c>
      <c r="J50" s="58" t="str">
        <f>+IF('Att B wp2'!$G$86&gt;='Att B wp2'!A50,'Att B wp2'!H50*'Att B wp2'!I50," ")</f>
        <v xml:space="preserve"> </v>
      </c>
      <c r="K50" s="58" t="str">
        <f>+IF('Att B wp2'!$G$86&gt;='Att B wp2'!A50,'Att B wp2'!K49+'Att B wp2'!J50," ")</f>
        <v xml:space="preserve"> </v>
      </c>
      <c r="L50" s="58" t="str">
        <f>+IF('Att B wp2'!$G$86&gt;='Att B wp2'!A50,'Att B wp2'!K50*'Att B wp2'!$G$78*(1+'Att B wp2'!$G$78)^'Att B wp2'!B50/((1+'Att B wp2'!$G$78)^'Att B wp2'!B50-1)," ")</f>
        <v xml:space="preserve"> </v>
      </c>
      <c r="M50" s="58"/>
      <c r="N50" s="58" t="str">
        <f>+IF('Att B wp2'!$G$86&gt;='Att B wp2'!A50,'Att B wp3'!E46," ")</f>
        <v xml:space="preserve"> </v>
      </c>
      <c r="O50" s="58" t="str">
        <f>+IF('Att B wp2'!$G$86&gt;='Att B wp2'!A50,(('Att B wp2'!N50-'Att B wp2'!E50)*('Att B wp2'!$G$83))," ")</f>
        <v xml:space="preserve"> </v>
      </c>
      <c r="P50" s="98" t="str">
        <f>IF(+'Att B wp2'!$G$86&gt;='Att B wp2'!A50,+'Att B wp2'!O50+P49,"")</f>
        <v/>
      </c>
      <c r="Q50" s="58"/>
      <c r="R50" s="58"/>
      <c r="S50" s="190"/>
      <c r="T50" s="198"/>
      <c r="V50" s="190"/>
      <c r="W50" s="205"/>
      <c r="X50" s="204"/>
      <c r="Y50" s="190"/>
      <c r="AA50" s="190"/>
      <c r="AB50" s="190"/>
    </row>
    <row r="51" spans="1:28" hidden="1" x14ac:dyDescent="0.2">
      <c r="A51" s="5">
        <v>41</v>
      </c>
      <c r="B51" s="99" t="str">
        <f>IF('Att B wp2'!$G$86&gt;=A51,A51," ")</f>
        <v xml:space="preserve"> </v>
      </c>
      <c r="C51" s="97" t="str">
        <f>+IF('Att B wp2'!$G$86&gt;='Att B wp2'!A51,('Att B wp2'!C50-'Att B wp2'!E50-'Att B wp2'!O50)," ")</f>
        <v xml:space="preserve"> </v>
      </c>
      <c r="D51" s="58" t="str">
        <f>+IF('Att B wp2'!$G$86&gt;='Att B wp2'!A51,'Att B wp2'!$G$79*C51," ")</f>
        <v xml:space="preserve"> </v>
      </c>
      <c r="E51" s="58" t="str">
        <f>+IF('Att B wp2'!$G$86&gt;='Att B wp2'!A51, ((100/'Att B wp2'!$G$86)/100),"")</f>
        <v/>
      </c>
      <c r="F51" s="190">
        <v>0</v>
      </c>
      <c r="G51" s="58" t="str">
        <f>+IF('Att B wp2'!$G$86&gt;='Att B wp2'!A51,'Att B wp4'!$E$11," ")</f>
        <v xml:space="preserve"> </v>
      </c>
      <c r="H51" s="58" t="str">
        <f>+IF('Att B wp2'!$G$86&gt;='Att B wp2'!A51,(+D51+E51+F51+G51)," ")</f>
        <v xml:space="preserve"> </v>
      </c>
      <c r="I51" s="58" t="str">
        <f>+IF('Att B wp2'!$G$86&gt;='Att B wp2'!A51,(1/((1+'Att B wp2'!$G$78)^'Att B wp2'!B51))," ")</f>
        <v xml:space="preserve"> </v>
      </c>
      <c r="J51" s="100" t="str">
        <f>+IF('Att B wp2'!$G$86&gt;='Att B wp2'!A51,'Att B wp2'!H51*'Att B wp2'!I51," ")</f>
        <v xml:space="preserve"> </v>
      </c>
      <c r="K51" s="100" t="str">
        <f>+IF('Att B wp2'!$G$86&gt;='Att B wp2'!A51,'Att B wp2'!K50+'Att B wp2'!J51," ")</f>
        <v xml:space="preserve"> </v>
      </c>
      <c r="L51" s="100" t="str">
        <f>+IF('Att B wp2'!$G$86&gt;='Att B wp2'!A51,'Att B wp2'!K51*'Att B wp2'!$G$78*(1+'Att B wp2'!$G$78)^'Att B wp2'!B51/((1+'Att B wp2'!$G$78)^'Att B wp2'!B51-1)," ")</f>
        <v xml:space="preserve"> </v>
      </c>
      <c r="M51" s="58"/>
      <c r="N51" s="58" t="str">
        <f>+IF('Att B wp2'!$G$86&gt;='Att B wp2'!A51,'Att B wp3'!E47," ")</f>
        <v xml:space="preserve"> </v>
      </c>
      <c r="O51" s="58" t="str">
        <f>+IF('Att B wp2'!$G$86&gt;='Att B wp2'!A51,(('Att B wp2'!N51-'Att B wp2'!E51)*('Att B wp2'!$G$83))," ")</f>
        <v xml:space="preserve"> </v>
      </c>
      <c r="P51" s="98" t="str">
        <f>IF(+'Att B wp2'!$G$86&gt;='Att B wp2'!A51,+'Att B wp2'!O51+P50,"")</f>
        <v/>
      </c>
      <c r="Q51" s="58"/>
      <c r="R51" s="58"/>
      <c r="S51" s="190"/>
      <c r="T51" s="198"/>
      <c r="V51" s="190"/>
      <c r="W51" s="205"/>
      <c r="X51" s="204"/>
      <c r="Y51" s="190"/>
      <c r="AA51" s="190"/>
      <c r="AB51" s="190"/>
    </row>
    <row r="52" spans="1:28" hidden="1" x14ac:dyDescent="0.2">
      <c r="A52" s="5">
        <v>42</v>
      </c>
      <c r="B52" s="16" t="str">
        <f>IF('Att B wp2'!$G$86&gt;=A52,A52," ")</f>
        <v xml:space="preserve"> </v>
      </c>
      <c r="C52" s="97" t="str">
        <f>+IF('Att B wp2'!$G$86&gt;='Att B wp2'!A52,('Att B wp2'!C51-'Att B wp2'!E51-'Att B wp2'!O51)," ")</f>
        <v xml:space="preserve"> </v>
      </c>
      <c r="D52" s="58" t="str">
        <f>+IF('Att B wp2'!$G$86&gt;='Att B wp2'!A52,'Att B wp2'!$G$79*C52," ")</f>
        <v xml:space="preserve"> </v>
      </c>
      <c r="E52" s="58" t="str">
        <f>+IF('Att B wp2'!$G$86&gt;='Att B wp2'!A52, ((100/'Att B wp2'!$G$86)/100),"")</f>
        <v/>
      </c>
      <c r="F52" s="190">
        <v>0</v>
      </c>
      <c r="G52" s="58" t="str">
        <f>+IF('Att B wp2'!$G$86&gt;='Att B wp2'!A52,'Att B wp4'!$E$11," ")</f>
        <v xml:space="preserve"> </v>
      </c>
      <c r="H52" s="58" t="str">
        <f>+IF('Att B wp2'!$G$86&gt;='Att B wp2'!A52,(+D52+E52+F52+G52)," ")</f>
        <v xml:space="preserve"> </v>
      </c>
      <c r="I52" s="58" t="str">
        <f>+IF('Att B wp2'!$G$86&gt;='Att B wp2'!A52,(1/((1+'Att B wp2'!$G$78)^'Att B wp2'!B52))," ")</f>
        <v xml:space="preserve"> </v>
      </c>
      <c r="J52" s="58" t="str">
        <f>+IF('Att B wp2'!$G$86&gt;='Att B wp2'!A52,'Att B wp2'!H52*'Att B wp2'!I52," ")</f>
        <v xml:space="preserve"> </v>
      </c>
      <c r="K52" s="58" t="str">
        <f>+IF('Att B wp2'!$G$86&gt;='Att B wp2'!A52,'Att B wp2'!K51+'Att B wp2'!J52," ")</f>
        <v xml:space="preserve"> </v>
      </c>
      <c r="L52" s="58" t="str">
        <f>+IF('Att B wp2'!$G$86&gt;='Att B wp2'!A52,'Att B wp2'!K52*'Att B wp2'!$G$78*(1+'Att B wp2'!$G$78)^'Att B wp2'!B52/((1+'Att B wp2'!$G$78)^'Att B wp2'!B52-1)," ")</f>
        <v xml:space="preserve"> </v>
      </c>
      <c r="M52" s="58"/>
      <c r="N52" s="58" t="str">
        <f>+IF('Att B wp2'!$G$86&gt;='Att B wp2'!A52,'Att B wp3'!E48," ")</f>
        <v xml:space="preserve"> </v>
      </c>
      <c r="O52" s="58" t="str">
        <f>+IF('Att B wp2'!$G$86&gt;='Att B wp2'!A52,(('Att B wp2'!N52-'Att B wp2'!E52)*('Att B wp2'!$G$83))," ")</f>
        <v xml:space="preserve"> </v>
      </c>
      <c r="P52" s="98" t="str">
        <f>IF(+'Att B wp2'!$G$86&gt;='Att B wp2'!A52,+'Att B wp2'!O52+P51,"")</f>
        <v/>
      </c>
      <c r="Q52" s="58"/>
      <c r="R52" s="58"/>
      <c r="S52" s="190"/>
      <c r="T52" s="198"/>
      <c r="V52" s="190"/>
      <c r="W52" s="205"/>
      <c r="X52" s="204"/>
      <c r="Y52" s="190"/>
      <c r="AA52" s="190"/>
      <c r="AB52" s="190"/>
    </row>
    <row r="53" spans="1:28" hidden="1" x14ac:dyDescent="0.2">
      <c r="A53" s="5">
        <v>43</v>
      </c>
      <c r="B53" s="16" t="str">
        <f>IF('Att B wp2'!$G$86&gt;=A53,A53," ")</f>
        <v xml:space="preserve"> </v>
      </c>
      <c r="C53" s="97" t="str">
        <f>+IF('Att B wp2'!$G$86&gt;='Att B wp2'!A53,('Att B wp2'!C52-'Att B wp2'!E52-'Att B wp2'!O52)," ")</f>
        <v xml:space="preserve"> </v>
      </c>
      <c r="D53" s="58" t="str">
        <f>+IF('Att B wp2'!$G$86&gt;='Att B wp2'!A53,'Att B wp2'!$G$79*C53," ")</f>
        <v xml:space="preserve"> </v>
      </c>
      <c r="E53" s="58" t="s">
        <v>133</v>
      </c>
      <c r="F53" s="190">
        <v>0</v>
      </c>
      <c r="G53" s="58" t="str">
        <f>+IF('Att B wp2'!$G$86&gt;='Att B wp2'!A53,'Att B wp4'!$E$11," ")</f>
        <v xml:space="preserve"> </v>
      </c>
      <c r="H53" s="58" t="str">
        <f>+IF('Att B wp2'!$G$86&gt;='Att B wp2'!A53,(+D53+E53+F53+G53)," ")</f>
        <v xml:space="preserve"> </v>
      </c>
      <c r="I53" s="58" t="str">
        <f>+IF('Att B wp2'!$G$86&gt;='Att B wp2'!A53,(1/((1+'Att B wp2'!$G$78)^'Att B wp2'!B53))," ")</f>
        <v xml:space="preserve"> </v>
      </c>
      <c r="J53" s="58" t="str">
        <f>+IF('Att B wp2'!$G$86&gt;='Att B wp2'!A53,'Att B wp2'!H53*'Att B wp2'!I53," ")</f>
        <v xml:space="preserve"> </v>
      </c>
      <c r="K53" s="58" t="str">
        <f>+IF('Att B wp2'!$G$86&gt;='Att B wp2'!A53,'Att B wp2'!K52+'Att B wp2'!J53," ")</f>
        <v xml:space="preserve"> </v>
      </c>
      <c r="L53" s="58" t="str">
        <f>+IF('Att B wp2'!$G$86&gt;='Att B wp2'!A53,'Att B wp2'!K53*'Att B wp2'!$G$78*(1+'Att B wp2'!$G$78)^'Att B wp2'!B53/((1+'Att B wp2'!$G$78)^'Att B wp2'!B53-1)," ")</f>
        <v xml:space="preserve"> </v>
      </c>
      <c r="M53" s="58"/>
      <c r="N53" s="58" t="str">
        <f>+IF('Att B wp2'!$G$86&gt;='Att B wp2'!A53,'Att B wp3'!E49," ")</f>
        <v xml:space="preserve"> </v>
      </c>
      <c r="O53" s="58" t="str">
        <f>+IF('Att B wp2'!$G$86&gt;='Att B wp2'!A53,(('Att B wp2'!N53-'Att B wp2'!E53)*('Att B wp2'!$G$83))," ")</f>
        <v xml:space="preserve"> </v>
      </c>
      <c r="P53" s="98" t="str">
        <f>IF(+'Att B wp2'!$G$86&gt;='Att B wp2'!A53,+'Att B wp2'!O53+P52,"")</f>
        <v/>
      </c>
      <c r="Q53" s="58"/>
      <c r="R53" s="58"/>
      <c r="S53" s="190"/>
      <c r="T53" s="198"/>
      <c r="V53" s="190"/>
      <c r="W53" s="205"/>
      <c r="X53" s="204"/>
      <c r="Y53" s="190"/>
      <c r="AA53" s="190"/>
      <c r="AB53" s="190"/>
    </row>
    <row r="54" spans="1:28" hidden="1" x14ac:dyDescent="0.2">
      <c r="A54" s="5">
        <v>44</v>
      </c>
      <c r="B54" s="16" t="str">
        <f>IF('Att B wp2'!$G$86&gt;=A54,A54," ")</f>
        <v xml:space="preserve"> </v>
      </c>
      <c r="C54" s="97" t="str">
        <f>+IF('Att B wp2'!$G$86&gt;='Att B wp2'!A54,('Att B wp2'!C53-'Att B wp2'!E53-'Att B wp2'!O53)," ")</f>
        <v xml:space="preserve"> </v>
      </c>
      <c r="D54" s="58" t="str">
        <f>+IF('Att B wp2'!$G$86&gt;='Att B wp2'!A54,'Att B wp2'!$G$79*C54," ")</f>
        <v xml:space="preserve"> </v>
      </c>
      <c r="E54" s="58" t="s">
        <v>133</v>
      </c>
      <c r="F54" s="190">
        <v>0</v>
      </c>
      <c r="G54" s="58" t="str">
        <f>+IF('Att B wp2'!$G$86&gt;='Att B wp2'!A54,'Att B wp4'!$E$11," ")</f>
        <v xml:space="preserve"> </v>
      </c>
      <c r="H54" s="58" t="str">
        <f>+IF('Att B wp2'!$G$86&gt;='Att B wp2'!A54,(+D54+E54+F54+G54)," ")</f>
        <v xml:space="preserve"> </v>
      </c>
      <c r="I54" s="58" t="str">
        <f>+IF('Att B wp2'!$G$86&gt;='Att B wp2'!A54,(1/((1+'Att B wp2'!$G$78)^'Att B wp2'!B54))," ")</f>
        <v xml:space="preserve"> </v>
      </c>
      <c r="J54" s="58" t="str">
        <f>+IF('Att B wp2'!$G$86&gt;='Att B wp2'!A54,'Att B wp2'!H54*'Att B wp2'!I54," ")</f>
        <v xml:space="preserve"> </v>
      </c>
      <c r="K54" s="58" t="str">
        <f>+IF('Att B wp2'!$G$86&gt;='Att B wp2'!A54,'Att B wp2'!K53+'Att B wp2'!J54," ")</f>
        <v xml:space="preserve"> </v>
      </c>
      <c r="L54" s="58" t="str">
        <f>+IF('Att B wp2'!$G$86&gt;='Att B wp2'!A54,'Att B wp2'!K54*'Att B wp2'!$G$78*(1+'Att B wp2'!$G$78)^'Att B wp2'!B54/((1+'Att B wp2'!$G$78)^'Att B wp2'!B54-1)," ")</f>
        <v xml:space="preserve"> </v>
      </c>
      <c r="M54" s="58"/>
      <c r="N54" s="58" t="str">
        <f>+IF('Att B wp2'!$G$86&gt;='Att B wp2'!A54,'Att B wp3'!E50," ")</f>
        <v xml:space="preserve"> </v>
      </c>
      <c r="O54" s="58" t="str">
        <f>+IF('Att B wp2'!$G$86&gt;='Att B wp2'!A54,(('Att B wp2'!N54-'Att B wp2'!E54)*('Att B wp2'!$G$83))," ")</f>
        <v xml:space="preserve"> </v>
      </c>
      <c r="P54" s="98" t="str">
        <f>IF(+'Att B wp2'!$G$86&gt;='Att B wp2'!A54,+'Att B wp2'!O54+P53,"")</f>
        <v/>
      </c>
      <c r="Q54" s="58"/>
      <c r="R54" s="58"/>
      <c r="S54" s="190"/>
      <c r="T54" s="198"/>
      <c r="V54" s="190"/>
      <c r="W54" s="202"/>
      <c r="X54" s="190"/>
      <c r="Y54" s="190"/>
      <c r="AA54" s="190"/>
      <c r="AB54" s="190"/>
    </row>
    <row r="55" spans="1:28" hidden="1" x14ac:dyDescent="0.2">
      <c r="A55" s="5">
        <v>45</v>
      </c>
      <c r="B55" s="16" t="str">
        <f>IF('Att B wp2'!$G$86&gt;=A55,A55," ")</f>
        <v xml:space="preserve"> </v>
      </c>
      <c r="C55" s="97" t="str">
        <f>+IF('Att B wp2'!$G$86&gt;='Att B wp2'!A55,('Att B wp2'!C54-'Att B wp2'!E54-'Att B wp2'!O54)," ")</f>
        <v xml:space="preserve"> </v>
      </c>
      <c r="D55" s="58" t="str">
        <f>+IF('Att B wp2'!$G$86&gt;='Att B wp2'!A55,'Att B wp2'!$G$79*C55," ")</f>
        <v xml:space="preserve"> </v>
      </c>
      <c r="E55" s="58" t="s">
        <v>133</v>
      </c>
      <c r="F55" s="190">
        <v>0</v>
      </c>
      <c r="G55" s="58" t="str">
        <f>+IF('Att B wp2'!$G$86&gt;='Att B wp2'!A55,'Att B wp4'!$E$11," ")</f>
        <v xml:space="preserve"> </v>
      </c>
      <c r="H55" s="58" t="str">
        <f>+IF('Att B wp2'!$G$86&gt;='Att B wp2'!A55,(+D55+E55+F55+G55)," ")</f>
        <v xml:space="preserve"> </v>
      </c>
      <c r="I55" s="58" t="str">
        <f>+IF('Att B wp2'!$G$86&gt;='Att B wp2'!A55,(1/((1+'Att B wp2'!$G$78)^'Att B wp2'!B55))," ")</f>
        <v xml:space="preserve"> </v>
      </c>
      <c r="J55" s="58" t="str">
        <f>+IF('Att B wp2'!$G$86&gt;='Att B wp2'!A55,'Att B wp2'!H55*'Att B wp2'!I55," ")</f>
        <v xml:space="preserve"> </v>
      </c>
      <c r="K55" s="58" t="str">
        <f>+IF('Att B wp2'!$G$86&gt;='Att B wp2'!A55,'Att B wp2'!K54+'Att B wp2'!J55," ")</f>
        <v xml:space="preserve"> </v>
      </c>
      <c r="L55" s="58" t="str">
        <f>+IF('Att B wp2'!$G$86&gt;='Att B wp2'!A55,'Att B wp2'!K55*'Att B wp2'!$G$78*(1+'Att B wp2'!$G$78)^'Att B wp2'!B55/((1+'Att B wp2'!$G$78)^'Att B wp2'!B55-1)," ")</f>
        <v xml:space="preserve"> </v>
      </c>
      <c r="M55" s="58"/>
      <c r="N55" s="58" t="str">
        <f>+IF('Att B wp2'!$G$86&gt;='Att B wp2'!A55,'Att B wp3'!E51," ")</f>
        <v xml:space="preserve"> </v>
      </c>
      <c r="O55" s="58" t="str">
        <f>+IF('Att B wp2'!$G$86&gt;='Att B wp2'!A55,(('Att B wp2'!N55-'Att B wp2'!E55)*('Att B wp2'!$G$83))," ")</f>
        <v xml:space="preserve"> </v>
      </c>
      <c r="P55" s="98" t="str">
        <f>IF(+'Att B wp2'!$G$86&gt;='Att B wp2'!A55,+'Att B wp2'!O55+P54,"")</f>
        <v/>
      </c>
      <c r="Q55" s="58"/>
      <c r="R55" s="58"/>
      <c r="S55" s="190"/>
      <c r="T55" s="198"/>
      <c r="V55" s="190"/>
      <c r="W55" s="202"/>
      <c r="X55" s="190"/>
      <c r="Y55" s="190"/>
      <c r="AA55" s="190"/>
      <c r="AB55" s="190"/>
    </row>
    <row r="56" spans="1:28" hidden="1" x14ac:dyDescent="0.2">
      <c r="A56" s="5">
        <v>46</v>
      </c>
      <c r="B56" s="16" t="str">
        <f>IF('Att B wp2'!$G$86&gt;=A56,A56," ")</f>
        <v xml:space="preserve"> </v>
      </c>
      <c r="C56" s="97" t="str">
        <f>+IF('Att B wp2'!$G$86&gt;='Att B wp2'!A56,('Att B wp2'!C55-'Att B wp2'!E55-'Att B wp2'!O55)," ")</f>
        <v xml:space="preserve"> </v>
      </c>
      <c r="D56" s="58" t="str">
        <f>+IF('Att B wp2'!$G$86&gt;='Att B wp2'!A56,'Att B wp2'!$G$79*C56," ")</f>
        <v xml:space="preserve"> </v>
      </c>
      <c r="E56" s="58" t="s">
        <v>133</v>
      </c>
      <c r="F56" s="190">
        <v>0</v>
      </c>
      <c r="G56" s="58" t="str">
        <f>+IF('Att B wp2'!$G$86&gt;='Att B wp2'!A56,'Att B wp4'!$E$11," ")</f>
        <v xml:space="preserve"> </v>
      </c>
      <c r="H56" s="58" t="str">
        <f>+IF('Att B wp2'!$G$86&gt;='Att B wp2'!A56,(+D56+E56+F56+G56)," ")</f>
        <v xml:space="preserve"> </v>
      </c>
      <c r="I56" s="58" t="str">
        <f>+IF('Att B wp2'!$G$86&gt;='Att B wp2'!A56,(1/((1+'Att B wp2'!$G$78)^'Att B wp2'!B56))," ")</f>
        <v xml:space="preserve"> </v>
      </c>
      <c r="J56" s="58" t="str">
        <f>+IF('Att B wp2'!$G$86&gt;='Att B wp2'!A56,'Att B wp2'!H56*'Att B wp2'!I56," ")</f>
        <v xml:space="preserve"> </v>
      </c>
      <c r="K56" s="58" t="str">
        <f>+IF('Att B wp2'!$G$86&gt;='Att B wp2'!A56,'Att B wp2'!K55+'Att B wp2'!J56," ")</f>
        <v xml:space="preserve"> </v>
      </c>
      <c r="L56" s="58" t="str">
        <f>+IF('Att B wp2'!$G$86&gt;='Att B wp2'!A56,'Att B wp2'!K56*'Att B wp2'!$G$78*(1+'Att B wp2'!$G$78)^'Att B wp2'!B56/((1+'Att B wp2'!$G$78)^'Att B wp2'!B56-1)," ")</f>
        <v xml:space="preserve"> </v>
      </c>
      <c r="M56" s="58"/>
      <c r="N56" s="58" t="str">
        <f>+IF('Att B wp2'!$G$86&gt;='Att B wp2'!A56,'Att B wp3'!E52," ")</f>
        <v xml:space="preserve"> </v>
      </c>
      <c r="O56" s="58" t="str">
        <f>+IF('Att B wp2'!$G$86&gt;='Att B wp2'!A56,(('Att B wp2'!N56-'Att B wp2'!E56)*('Att B wp2'!$G$83))," ")</f>
        <v xml:space="preserve"> </v>
      </c>
      <c r="P56" s="98" t="str">
        <f>IF(+'Att B wp2'!$G$86&gt;='Att B wp2'!A56,+'Att B wp2'!O56+P55,"")</f>
        <v/>
      </c>
      <c r="Q56" s="58"/>
      <c r="R56" s="58"/>
      <c r="S56" s="190"/>
      <c r="T56" s="198"/>
      <c r="V56" s="190"/>
      <c r="W56" s="202"/>
      <c r="X56" s="190"/>
      <c r="Y56" s="190"/>
      <c r="AA56" s="190"/>
      <c r="AB56" s="190"/>
    </row>
    <row r="57" spans="1:28" hidden="1" x14ac:dyDescent="0.2">
      <c r="A57" s="5">
        <v>47</v>
      </c>
      <c r="B57" s="16" t="str">
        <f>IF('Att B wp2'!$G$86&gt;=A57,A57," ")</f>
        <v xml:space="preserve"> </v>
      </c>
      <c r="C57" s="97" t="str">
        <f>+IF('Att B wp2'!$G$86&gt;='Att B wp2'!A57,('Att B wp2'!C56-'Att B wp2'!E56-'Att B wp2'!O56)," ")</f>
        <v xml:space="preserve"> </v>
      </c>
      <c r="D57" s="58" t="str">
        <f>+IF('Att B wp2'!$G$86&gt;='Att B wp2'!A57,'Att B wp2'!$G$79*C57," ")</f>
        <v xml:space="preserve"> </v>
      </c>
      <c r="E57" s="58" t="s">
        <v>133</v>
      </c>
      <c r="F57" s="190">
        <v>0</v>
      </c>
      <c r="G57" s="58" t="str">
        <f>+IF('Att B wp2'!$G$86&gt;='Att B wp2'!A57,'Att B wp4'!$E$11," ")</f>
        <v xml:space="preserve"> </v>
      </c>
      <c r="H57" s="58" t="str">
        <f>+IF('Att B wp2'!$G$86&gt;='Att B wp2'!A57,(+D57+E57+F57+G57)," ")</f>
        <v xml:space="preserve"> </v>
      </c>
      <c r="I57" s="58" t="str">
        <f>+IF('Att B wp2'!$G$86&gt;='Att B wp2'!A57,(1/((1+'Att B wp2'!$G$78)^'Att B wp2'!B57))," ")</f>
        <v xml:space="preserve"> </v>
      </c>
      <c r="J57" s="58" t="str">
        <f>+IF('Att B wp2'!$G$86&gt;='Att B wp2'!A57,'Att B wp2'!H57*'Att B wp2'!I57," ")</f>
        <v xml:space="preserve"> </v>
      </c>
      <c r="K57" s="58" t="str">
        <f>+IF('Att B wp2'!$G$86&gt;='Att B wp2'!A57,'Att B wp2'!K56+'Att B wp2'!J57," ")</f>
        <v xml:space="preserve"> </v>
      </c>
      <c r="L57" s="58" t="str">
        <f>+IF('Att B wp2'!$G$86&gt;='Att B wp2'!A57,'Att B wp2'!K57*'Att B wp2'!$G$78*(1+'Att B wp2'!$G$78)^'Att B wp2'!B57/((1+'Att B wp2'!$G$78)^'Att B wp2'!B57-1)," ")</f>
        <v xml:space="preserve"> </v>
      </c>
      <c r="M57" s="58"/>
      <c r="N57" s="58" t="str">
        <f>+IF('Att B wp2'!$G$86&gt;='Att B wp2'!A57,'Att B wp3'!E53," ")</f>
        <v xml:space="preserve"> </v>
      </c>
      <c r="O57" s="58" t="str">
        <f>+IF('Att B wp2'!$G$86&gt;='Att B wp2'!A57,(('Att B wp2'!N57-'Att B wp2'!E57)*('Att B wp2'!$G$83))," ")</f>
        <v xml:space="preserve"> </v>
      </c>
      <c r="P57" s="98" t="str">
        <f>IF(+'Att B wp2'!$G$86&gt;='Att B wp2'!A57,+'Att B wp2'!O57+P56,"")</f>
        <v/>
      </c>
      <c r="Q57" s="58"/>
      <c r="R57" s="58"/>
      <c r="S57" s="190"/>
      <c r="T57" s="198"/>
      <c r="V57" s="190"/>
      <c r="W57" s="202"/>
      <c r="X57" s="190"/>
      <c r="Y57" s="190"/>
      <c r="AA57" s="190"/>
      <c r="AB57" s="190"/>
    </row>
    <row r="58" spans="1:28" hidden="1" x14ac:dyDescent="0.2">
      <c r="A58" s="5">
        <v>48</v>
      </c>
      <c r="B58" s="16" t="str">
        <f>IF('Att B wp2'!$G$86&gt;=A58,A58," ")</f>
        <v xml:space="preserve"> </v>
      </c>
      <c r="C58" s="97" t="str">
        <f>+IF('Att B wp2'!$G$86&gt;='Att B wp2'!A58,('Att B wp2'!C57-'Att B wp2'!E57-'Att B wp2'!O57)," ")</f>
        <v xml:space="preserve"> </v>
      </c>
      <c r="D58" s="58" t="str">
        <f>+IF('Att B wp2'!$G$86&gt;='Att B wp2'!A58,'Att B wp2'!$G$79*C58," ")</f>
        <v xml:space="preserve"> </v>
      </c>
      <c r="E58" s="58" t="s">
        <v>133</v>
      </c>
      <c r="F58" s="190">
        <v>0</v>
      </c>
      <c r="G58" s="58" t="str">
        <f>+IF('Att B wp2'!$G$86&gt;='Att B wp2'!A58,'Att B wp4'!$E$11," ")</f>
        <v xml:space="preserve"> </v>
      </c>
      <c r="H58" s="58" t="str">
        <f>+IF('Att B wp2'!$G$86&gt;='Att B wp2'!A58,(+D58+E58+F58+G58)," ")</f>
        <v xml:space="preserve"> </v>
      </c>
      <c r="I58" s="58" t="str">
        <f>+IF('Att B wp2'!$G$86&gt;='Att B wp2'!A58,(1/((1+'Att B wp2'!$G$78)^'Att B wp2'!B58))," ")</f>
        <v xml:space="preserve"> </v>
      </c>
      <c r="J58" s="58" t="str">
        <f>+IF('Att B wp2'!$G$86&gt;='Att B wp2'!A58,'Att B wp2'!H58*'Att B wp2'!I58," ")</f>
        <v xml:space="preserve"> </v>
      </c>
      <c r="K58" s="58" t="str">
        <f>+IF('Att B wp2'!$G$86&gt;='Att B wp2'!A58,'Att B wp2'!K57+'Att B wp2'!J58," ")</f>
        <v xml:space="preserve"> </v>
      </c>
      <c r="L58" s="58" t="str">
        <f>+IF('Att B wp2'!$G$86&gt;='Att B wp2'!A58,'Att B wp2'!K58*'Att B wp2'!$G$78*(1+'Att B wp2'!$G$78)^'Att B wp2'!B58/((1+'Att B wp2'!$G$78)^'Att B wp2'!B58-1)," ")</f>
        <v xml:space="preserve"> </v>
      </c>
      <c r="M58" s="58"/>
      <c r="N58" s="58" t="str">
        <f>+IF('Att B wp2'!$G$86&gt;='Att B wp2'!A58,'Att B wp3'!E54," ")</f>
        <v xml:space="preserve"> </v>
      </c>
      <c r="O58" s="58" t="str">
        <f>+IF('Att B wp2'!$G$86&gt;='Att B wp2'!A58,(('Att B wp2'!N58-'Att B wp2'!E58)*('Att B wp2'!$G$83))," ")</f>
        <v xml:space="preserve"> </v>
      </c>
      <c r="P58" s="98" t="str">
        <f>IF(+'Att B wp2'!$G$86&gt;='Att B wp2'!A58,+'Att B wp2'!O58+P57,"")</f>
        <v/>
      </c>
      <c r="Q58" s="58"/>
      <c r="R58" s="58"/>
      <c r="S58" s="190"/>
      <c r="T58" s="198"/>
      <c r="V58" s="190"/>
      <c r="W58" s="202"/>
      <c r="X58" s="190"/>
      <c r="Y58" s="190"/>
      <c r="AA58" s="190"/>
      <c r="AB58" s="190"/>
    </row>
    <row r="59" spans="1:28" hidden="1" x14ac:dyDescent="0.2">
      <c r="A59" s="5">
        <v>49</v>
      </c>
      <c r="B59" s="16" t="str">
        <f>IF('Att B wp2'!$G$86&gt;=A59,A59," ")</f>
        <v xml:space="preserve"> </v>
      </c>
      <c r="C59" s="97" t="str">
        <f>+IF('Att B wp2'!$G$86&gt;='Att B wp2'!A59,('Att B wp2'!C58-'Att B wp2'!E58-'Att B wp2'!O58)," ")</f>
        <v xml:space="preserve"> </v>
      </c>
      <c r="D59" s="58" t="str">
        <f>+IF('Att B wp2'!$G$86&gt;='Att B wp2'!A59,'Att B wp2'!$G$79*C59," ")</f>
        <v xml:space="preserve"> </v>
      </c>
      <c r="E59" s="58" t="s">
        <v>133</v>
      </c>
      <c r="F59" s="190">
        <v>0</v>
      </c>
      <c r="G59" s="58" t="str">
        <f>+IF('Att B wp2'!$G$86&gt;='Att B wp2'!A59,'Att B wp4'!$E$11," ")</f>
        <v xml:space="preserve"> </v>
      </c>
      <c r="H59" s="58" t="str">
        <f>+IF('Att B wp2'!$G$86&gt;='Att B wp2'!A59,(+D59+E59+F59+G59)," ")</f>
        <v xml:space="preserve"> </v>
      </c>
      <c r="I59" s="58" t="str">
        <f>+IF('Att B wp2'!$G$86&gt;='Att B wp2'!A59,(1/((1+'Att B wp2'!$G$78)^'Att B wp2'!B59))," ")</f>
        <v xml:space="preserve"> </v>
      </c>
      <c r="J59" s="58" t="str">
        <f>+IF('Att B wp2'!$G$86&gt;='Att B wp2'!A59,'Att B wp2'!H59*'Att B wp2'!I59," ")</f>
        <v xml:space="preserve"> </v>
      </c>
      <c r="K59" s="58" t="str">
        <f>+IF('Att B wp2'!$G$86&gt;='Att B wp2'!A59,'Att B wp2'!K58+'Att B wp2'!J59," ")</f>
        <v xml:space="preserve"> </v>
      </c>
      <c r="L59" s="58" t="str">
        <f>+IF('Att B wp2'!$G$86&gt;='Att B wp2'!A59,'Att B wp2'!K59*'Att B wp2'!$G$78*(1+'Att B wp2'!$G$78)^'Att B wp2'!B59/((1+'Att B wp2'!$G$78)^'Att B wp2'!B59-1)," ")</f>
        <v xml:space="preserve"> </v>
      </c>
      <c r="M59" s="58"/>
      <c r="N59" s="58" t="str">
        <f>+IF('Att B wp2'!$G$86&gt;='Att B wp2'!A59,'Att B wp3'!E55," ")</f>
        <v xml:space="preserve"> </v>
      </c>
      <c r="O59" s="58" t="str">
        <f>+IF('Att B wp2'!$G$86&gt;='Att B wp2'!A59,(('Att B wp2'!N59-'Att B wp2'!E59)*('Att B wp2'!$G$83))," ")</f>
        <v xml:space="preserve"> </v>
      </c>
      <c r="P59" s="98" t="str">
        <f>IF(+'Att B wp2'!$G$86&gt;='Att B wp2'!A59,+'Att B wp2'!O59+P58,"")</f>
        <v/>
      </c>
      <c r="Q59" s="58"/>
      <c r="R59" s="58"/>
      <c r="S59" s="190"/>
      <c r="T59" s="198"/>
      <c r="V59" s="190"/>
      <c r="W59" s="202"/>
      <c r="X59" s="190"/>
      <c r="Y59" s="190"/>
      <c r="AA59" s="190"/>
      <c r="AB59" s="190"/>
    </row>
    <row r="60" spans="1:28" hidden="1" x14ac:dyDescent="0.2">
      <c r="A60" s="5">
        <v>50</v>
      </c>
      <c r="B60" s="16" t="str">
        <f>IF('Att B wp2'!$G$86&gt;=A60,A60," ")</f>
        <v xml:space="preserve"> </v>
      </c>
      <c r="C60" s="97" t="str">
        <f>+IF('Att B wp2'!$G$86&gt;='Att B wp2'!A60,('Att B wp2'!C59-'Att B wp2'!E59-'Att B wp2'!O59)," ")</f>
        <v xml:space="preserve"> </v>
      </c>
      <c r="D60" s="58" t="str">
        <f>+IF('Att B wp2'!$G$86&gt;='Att B wp2'!A60,'Att B wp2'!$G$79*C60," ")</f>
        <v xml:space="preserve"> </v>
      </c>
      <c r="E60" s="58" t="s">
        <v>133</v>
      </c>
      <c r="F60" s="190">
        <v>0</v>
      </c>
      <c r="G60" s="58" t="str">
        <f>+IF('Att B wp2'!$G$86&gt;='Att B wp2'!A60,'Att B wp4'!$E$11," ")</f>
        <v xml:space="preserve"> </v>
      </c>
      <c r="H60" s="58" t="str">
        <f>+IF('Att B wp2'!$G$86&gt;='Att B wp2'!A60,(+D60+E60+F60+G60)," ")</f>
        <v xml:space="preserve"> </v>
      </c>
      <c r="I60" s="58" t="str">
        <f>+IF('Att B wp2'!$G$86&gt;='Att B wp2'!A60,(1/((1+'Att B wp2'!$G$78)^'Att B wp2'!B60))," ")</f>
        <v xml:space="preserve"> </v>
      </c>
      <c r="J60" s="58" t="str">
        <f>+IF('Att B wp2'!$G$86&gt;='Att B wp2'!A60,'Att B wp2'!H60*'Att B wp2'!I60," ")</f>
        <v xml:space="preserve"> </v>
      </c>
      <c r="K60" s="58" t="str">
        <f>+IF('Att B wp2'!$G$86&gt;='Att B wp2'!A60,'Att B wp2'!K59+'Att B wp2'!J60," ")</f>
        <v xml:space="preserve"> </v>
      </c>
      <c r="L60" s="58" t="str">
        <f>+IF('Att B wp2'!$G$86&gt;='Att B wp2'!A60,'Att B wp2'!K60*'Att B wp2'!$G$78*(1+'Att B wp2'!$G$78)^'Att B wp2'!B60/((1+'Att B wp2'!$G$78)^'Att B wp2'!B60-1)," ")</f>
        <v xml:space="preserve"> </v>
      </c>
      <c r="M60" s="58"/>
      <c r="N60" s="58" t="str">
        <f>+IF('Att B wp2'!$G$86&gt;='Att B wp2'!A60,'Att B wp3'!E56," ")</f>
        <v xml:space="preserve"> </v>
      </c>
      <c r="O60" s="58" t="str">
        <f>+IF('Att B wp2'!$G$86&gt;='Att B wp2'!A60,(('Att B wp2'!N60-'Att B wp2'!E60)*('Att B wp2'!$G$83))," ")</f>
        <v xml:space="preserve"> </v>
      </c>
      <c r="P60" s="98" t="str">
        <f>IF(+'Att B wp2'!$G$86&gt;='Att B wp2'!A60,+'Att B wp2'!O60+P59,"")</f>
        <v/>
      </c>
      <c r="Q60" s="58"/>
      <c r="R60" s="58"/>
      <c r="S60" s="190"/>
      <c r="T60" s="198"/>
      <c r="V60" s="190"/>
      <c r="W60" s="202"/>
      <c r="X60" s="190"/>
      <c r="Y60" s="190"/>
      <c r="AA60" s="190"/>
      <c r="AB60" s="190"/>
    </row>
    <row r="61" spans="1:28" hidden="1" x14ac:dyDescent="0.2">
      <c r="A61" s="5"/>
      <c r="B61" s="201"/>
      <c r="C61" s="20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98"/>
      <c r="Q61" s="190"/>
      <c r="R61" s="203"/>
      <c r="S61" s="190"/>
      <c r="T61" s="198"/>
      <c r="V61" s="190"/>
      <c r="W61" s="202"/>
      <c r="X61" s="190"/>
      <c r="Y61" s="190"/>
      <c r="AA61" s="190"/>
      <c r="AB61" s="190"/>
    </row>
    <row r="62" spans="1:28" hidden="1" x14ac:dyDescent="0.2">
      <c r="A62" s="5"/>
      <c r="B62" s="201"/>
      <c r="C62" s="200"/>
      <c r="D62" s="190"/>
      <c r="E62" s="190"/>
      <c r="F62" s="58"/>
      <c r="G62" s="58"/>
      <c r="H62" s="58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8"/>
      <c r="X62" s="190"/>
      <c r="Y62" s="190"/>
      <c r="AA62" s="190"/>
      <c r="AB62" s="190"/>
    </row>
    <row r="63" spans="1:28" x14ac:dyDescent="0.2">
      <c r="B63" s="95"/>
      <c r="C63" s="95"/>
      <c r="D63" s="199"/>
      <c r="P63" s="198"/>
      <c r="Q63" s="198"/>
      <c r="R63" s="198"/>
      <c r="S63" s="198"/>
      <c r="T63" s="198"/>
      <c r="AA63" s="190"/>
      <c r="AB63" s="190"/>
    </row>
    <row r="64" spans="1:28" x14ac:dyDescent="0.2">
      <c r="A64" s="95" t="s">
        <v>46</v>
      </c>
      <c r="C64" s="95"/>
      <c r="AA64" s="190"/>
      <c r="AB64" s="190"/>
    </row>
    <row r="65" spans="1:28" x14ac:dyDescent="0.2">
      <c r="A65" s="95" t="s">
        <v>50</v>
      </c>
      <c r="C65" s="95"/>
      <c r="AA65" s="190"/>
      <c r="AB65" s="190"/>
    </row>
    <row r="66" spans="1:28" x14ac:dyDescent="0.2">
      <c r="A66" s="93" t="s">
        <v>51</v>
      </c>
      <c r="C66" s="95"/>
      <c r="AA66" s="190"/>
      <c r="AB66" s="190"/>
    </row>
    <row r="67" spans="1:28" x14ac:dyDescent="0.2">
      <c r="A67" s="93" t="s">
        <v>52</v>
      </c>
      <c r="C67" s="95"/>
      <c r="AA67" s="190"/>
      <c r="AB67" s="190"/>
    </row>
    <row r="68" spans="1:28" x14ac:dyDescent="0.2">
      <c r="A68" s="93" t="s">
        <v>53</v>
      </c>
      <c r="C68" s="95"/>
      <c r="AA68" s="190"/>
      <c r="AB68" s="190"/>
    </row>
    <row r="69" spans="1:28" x14ac:dyDescent="0.2">
      <c r="A69" s="93" t="s">
        <v>54</v>
      </c>
      <c r="C69" s="95"/>
      <c r="AA69" s="190"/>
      <c r="AB69" s="190"/>
    </row>
    <row r="70" spans="1:28" x14ac:dyDescent="0.2">
      <c r="A70" s="93" t="s">
        <v>56</v>
      </c>
      <c r="C70" s="95"/>
      <c r="AA70" s="190"/>
      <c r="AB70" s="190"/>
    </row>
    <row r="71" spans="1:28" x14ac:dyDescent="0.2">
      <c r="A71" s="93" t="s">
        <v>57</v>
      </c>
      <c r="C71" s="95"/>
      <c r="AA71" s="190"/>
      <c r="AB71" s="190"/>
    </row>
    <row r="72" spans="1:28" x14ac:dyDescent="0.2">
      <c r="A72" s="93" t="s">
        <v>71</v>
      </c>
      <c r="C72" s="95"/>
      <c r="AA72" s="190"/>
      <c r="AB72" s="190"/>
    </row>
    <row r="73" spans="1:28" x14ac:dyDescent="0.2">
      <c r="A73" s="94" t="s">
        <v>72</v>
      </c>
      <c r="C73" s="95"/>
      <c r="AA73" s="190"/>
      <c r="AB73" s="190"/>
    </row>
    <row r="74" spans="1:28" x14ac:dyDescent="0.2">
      <c r="A74" s="96" t="s">
        <v>143</v>
      </c>
      <c r="C74" s="95"/>
      <c r="AA74" s="190"/>
      <c r="AB74" s="190"/>
    </row>
    <row r="75" spans="1:28" x14ac:dyDescent="0.2">
      <c r="A75" s="96" t="s">
        <v>58</v>
      </c>
      <c r="C75" s="95"/>
      <c r="AA75" s="190"/>
      <c r="AB75" s="190"/>
    </row>
    <row r="76" spans="1:28" x14ac:dyDescent="0.2">
      <c r="C76" s="95"/>
      <c r="AA76" s="190"/>
      <c r="AB76" s="190"/>
    </row>
    <row r="77" spans="1:28" x14ac:dyDescent="0.2">
      <c r="A77" s="196" t="s">
        <v>63</v>
      </c>
      <c r="B77" s="196"/>
      <c r="C77" s="197"/>
      <c r="D77" s="197"/>
      <c r="E77" s="197"/>
      <c r="F77" s="197"/>
      <c r="G77" s="196"/>
      <c r="AA77" s="190"/>
      <c r="AB77" s="190"/>
    </row>
    <row r="78" spans="1:28" x14ac:dyDescent="0.2">
      <c r="A78" s="17" t="s">
        <v>31</v>
      </c>
      <c r="B78" s="17"/>
      <c r="G78" s="22">
        <v>7.2160000000000002E-2</v>
      </c>
      <c r="AA78" s="190"/>
      <c r="AB78" s="190"/>
    </row>
    <row r="79" spans="1:28" x14ac:dyDescent="0.2">
      <c r="A79" s="17" t="s">
        <v>32</v>
      </c>
      <c r="B79" s="17"/>
      <c r="G79" s="22">
        <v>8.448E-2</v>
      </c>
      <c r="AA79" s="190"/>
      <c r="AB79" s="190"/>
    </row>
    <row r="80" spans="1:28" x14ac:dyDescent="0.2">
      <c r="A80" s="17"/>
      <c r="B80" s="17"/>
      <c r="G80" s="22"/>
      <c r="AA80" s="190"/>
      <c r="AB80" s="190"/>
    </row>
    <row r="81" spans="1:28" x14ac:dyDescent="0.2">
      <c r="A81" s="17" t="s">
        <v>6</v>
      </c>
      <c r="B81" s="17"/>
      <c r="G81" s="195">
        <v>0.21</v>
      </c>
      <c r="N81" s="96"/>
      <c r="AA81" s="190"/>
      <c r="AB81" s="190"/>
    </row>
    <row r="82" spans="1:28" x14ac:dyDescent="0.2">
      <c r="A82" s="17" t="s">
        <v>7</v>
      </c>
      <c r="B82" s="17"/>
      <c r="G82" s="195"/>
      <c r="AA82" s="190"/>
      <c r="AB82" s="190"/>
    </row>
    <row r="83" spans="1:28" x14ac:dyDescent="0.2">
      <c r="A83" s="17" t="s">
        <v>4</v>
      </c>
      <c r="B83" s="17"/>
      <c r="G83" s="194">
        <f>+ROUND((G82*0.65)+G81,6)</f>
        <v>0.21</v>
      </c>
      <c r="AA83" s="190"/>
      <c r="AB83" s="190"/>
    </row>
    <row r="84" spans="1:28" x14ac:dyDescent="0.2">
      <c r="A84" s="17" t="s">
        <v>5</v>
      </c>
      <c r="B84" s="17"/>
      <c r="G84" s="193">
        <f>+ROUND(1-G83,6)</f>
        <v>0.79</v>
      </c>
      <c r="AA84" s="190"/>
      <c r="AB84" s="190"/>
    </row>
    <row r="85" spans="1:28" x14ac:dyDescent="0.2">
      <c r="A85" s="191"/>
      <c r="B85" s="191"/>
      <c r="G85" s="191"/>
      <c r="AA85" s="190"/>
      <c r="AB85" s="190"/>
    </row>
    <row r="86" spans="1:28" x14ac:dyDescent="0.2">
      <c r="A86" s="17" t="s">
        <v>28</v>
      </c>
      <c r="B86" s="17"/>
      <c r="G86" s="192">
        <v>20</v>
      </c>
      <c r="AA86" s="190"/>
      <c r="AB86" s="190"/>
    </row>
    <row r="87" spans="1:28" x14ac:dyDescent="0.2">
      <c r="A87" s="17" t="s">
        <v>3</v>
      </c>
      <c r="B87" s="17"/>
      <c r="G87" s="191">
        <v>10</v>
      </c>
      <c r="AA87" s="190"/>
      <c r="AB87" s="190"/>
    </row>
    <row r="88" spans="1:28" x14ac:dyDescent="0.2">
      <c r="AA88" s="190"/>
      <c r="AB88" s="190"/>
    </row>
  </sheetData>
  <mergeCells count="2">
    <mergeCell ref="V9:Y9"/>
    <mergeCell ref="AA9:AB9"/>
  </mergeCells>
  <printOptions horizontalCentered="1"/>
  <pageMargins left="0.17" right="0.17" top="1" bottom="1.25" header="0.3" footer="0.17"/>
  <pageSetup orientation="landscape" r:id="rId1"/>
  <headerFooter>
    <oddFooter>&amp;C&amp;"Arial,Regular"&amp;10&amp;P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Att A pg 1</vt:lpstr>
      <vt:lpstr>Att A pg 2</vt:lpstr>
      <vt:lpstr>Att A pg 3-5</vt:lpstr>
      <vt:lpstr>Att A wp1</vt:lpstr>
      <vt:lpstr>Att A wp2</vt:lpstr>
      <vt:lpstr>Att B pg 1</vt:lpstr>
      <vt:lpstr>Att B pg 2</vt:lpstr>
      <vt:lpstr>Att B wp1</vt:lpstr>
      <vt:lpstr>Att B wp2</vt:lpstr>
      <vt:lpstr>Att B wp3</vt:lpstr>
      <vt:lpstr>Att B wp4</vt:lpstr>
      <vt:lpstr>Att B wp5</vt:lpstr>
      <vt:lpstr>Att B wp6</vt:lpstr>
      <vt:lpstr>'Att A pg 1'!Print_Area</vt:lpstr>
      <vt:lpstr>'Att A pg 2'!Print_Area</vt:lpstr>
      <vt:lpstr>'Att A pg 3-5'!Print_Area</vt:lpstr>
      <vt:lpstr>'Att A wp1'!Print_Area</vt:lpstr>
      <vt:lpstr>'Att A wp2'!Print_Area</vt:lpstr>
      <vt:lpstr>'Att B pg 1'!Print_Area</vt:lpstr>
      <vt:lpstr>'Att B pg 2'!Print_Area</vt:lpstr>
      <vt:lpstr>'Att B wp1'!Print_Area</vt:lpstr>
      <vt:lpstr>'Att B wp2'!Print_Area</vt:lpstr>
      <vt:lpstr>'Att B wp3'!Print_Area</vt:lpstr>
      <vt:lpstr>'Att B wp4'!Print_Area</vt:lpstr>
      <vt:lpstr>'Att B wp5'!Print_Area</vt:lpstr>
      <vt:lpstr>'Att B wp6'!Print_Area</vt:lpstr>
      <vt:lpstr>'Att A pg 3-5'!Print_Titles</vt:lpstr>
      <vt:lpstr>'Att B wp2'!Print_Titles</vt:lpstr>
    </vt:vector>
  </TitlesOfParts>
  <Company>MDUR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Hahn</dc:creator>
  <cp:lastModifiedBy>Lashley, Joy  (PUC)</cp:lastModifiedBy>
  <cp:lastPrinted>2017-10-17T18:56:13Z</cp:lastPrinted>
  <dcterms:created xsi:type="dcterms:W3CDTF">2011-12-14T15:33:18Z</dcterms:created>
  <dcterms:modified xsi:type="dcterms:W3CDTF">2019-01-23T22:05:25Z</dcterms:modified>
</cp:coreProperties>
</file>