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NERAL\Miscellaneous Filings\Misc. Filings 2017\Avoided Cost Rates\SD\Data Request\"/>
    </mc:Choice>
  </mc:AlternateContent>
  <bookViews>
    <workbookView xWindow="120" yWindow="75" windowWidth="15480" windowHeight="10935" tabRatio="756" xr2:uid="{00000000-000D-0000-FFFF-FFFF00000000}"/>
  </bookViews>
  <sheets>
    <sheet name="LFCR Calc" sheetId="16" r:id="rId1"/>
    <sheet name="Cap Structure" sheetId="2" r:id="rId2"/>
    <sheet name="Depreciation Table" sheetId="12" r:id="rId3"/>
  </sheets>
  <definedNames>
    <definedName name="_xlnm.Print_Area" localSheetId="1">'Cap Structure'!$A$1:$I$16</definedName>
    <definedName name="_xlnm.Print_Area" localSheetId="2">'Depreciation Table'!$A$1:$G$46</definedName>
    <definedName name="_xlnm.Print_Area" localSheetId="0">'LFCR Calc'!$A$1:$O$95</definedName>
    <definedName name="_xlnm.Print_Titles" localSheetId="0">'LFCR Calc'!$1:$10</definedName>
  </definedNames>
  <calcPr calcId="171027" calcOnSave="0"/>
</workbook>
</file>

<file path=xl/calcChain.xml><?xml version="1.0" encoding="utf-8"?>
<calcChain xmlns="http://schemas.openxmlformats.org/spreadsheetml/2006/main">
  <c r="A3" i="2" l="1"/>
  <c r="G89" i="16" l="1"/>
  <c r="G90" i="16" s="1"/>
  <c r="E53" i="16" l="1"/>
  <c r="E54" i="16"/>
  <c r="E55" i="16"/>
  <c r="E56" i="16"/>
  <c r="E57" i="16"/>
  <c r="E58" i="16"/>
  <c r="E59" i="16"/>
  <c r="E60" i="16"/>
  <c r="E61" i="16"/>
  <c r="E62" i="16"/>
  <c r="E63" i="16"/>
  <c r="E64" i="16"/>
  <c r="E65" i="16"/>
  <c r="B61" i="16"/>
  <c r="N61" i="16"/>
  <c r="B62" i="16"/>
  <c r="N62" i="16"/>
  <c r="B63" i="16"/>
  <c r="N63" i="16"/>
  <c r="B64" i="16"/>
  <c r="N64" i="16"/>
  <c r="B65" i="16"/>
  <c r="N65" i="16"/>
  <c r="G11" i="2" l="1"/>
  <c r="G10" i="2"/>
  <c r="N60" i="16" l="1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E12" i="16" l="1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11" i="16"/>
  <c r="G12" i="2" l="1"/>
  <c r="G13" i="2"/>
  <c r="O47" i="16" l="1"/>
  <c r="O50" i="16"/>
  <c r="O52" i="16"/>
  <c r="O49" i="16"/>
  <c r="O48" i="16"/>
  <c r="O51" i="16"/>
  <c r="O46" i="16"/>
  <c r="O44" i="16"/>
  <c r="O28" i="16"/>
  <c r="O31" i="16"/>
  <c r="O34" i="16"/>
  <c r="O37" i="16"/>
  <c r="O40" i="16"/>
  <c r="O43" i="16"/>
  <c r="O27" i="16"/>
  <c r="O30" i="16"/>
  <c r="O33" i="16"/>
  <c r="O36" i="16"/>
  <c r="O39" i="16"/>
  <c r="O42" i="16"/>
  <c r="O45" i="16"/>
  <c r="O29" i="16"/>
  <c r="O32" i="16"/>
  <c r="O35" i="16"/>
  <c r="O38" i="16"/>
  <c r="O41" i="16"/>
  <c r="I12" i="2"/>
  <c r="G61" i="16" l="1"/>
  <c r="G65" i="16"/>
  <c r="G62" i="16"/>
  <c r="G63" i="16"/>
  <c r="G64" i="16"/>
  <c r="O53" i="16" l="1"/>
  <c r="O60" i="16"/>
  <c r="G59" i="16"/>
  <c r="G55" i="16"/>
  <c r="G51" i="16"/>
  <c r="G47" i="16"/>
  <c r="G43" i="16"/>
  <c r="G39" i="16"/>
  <c r="G35" i="16"/>
  <c r="G31" i="16"/>
  <c r="G27" i="16"/>
  <c r="G23" i="16"/>
  <c r="G19" i="16"/>
  <c r="G15" i="16"/>
  <c r="G11" i="16"/>
  <c r="O58" i="16"/>
  <c r="O54" i="16"/>
  <c r="G57" i="16"/>
  <c r="G53" i="16"/>
  <c r="G49" i="16"/>
  <c r="G45" i="16"/>
  <c r="G41" i="16"/>
  <c r="G37" i="16"/>
  <c r="G33" i="16"/>
  <c r="G29" i="16"/>
  <c r="G25" i="16"/>
  <c r="G21" i="16"/>
  <c r="G17" i="16"/>
  <c r="G13" i="16"/>
  <c r="O16" i="16"/>
  <c r="G60" i="16"/>
  <c r="G56" i="16"/>
  <c r="G52" i="16"/>
  <c r="G48" i="16"/>
  <c r="G44" i="16"/>
  <c r="G40" i="16"/>
  <c r="G36" i="16"/>
  <c r="G32" i="16"/>
  <c r="G28" i="16"/>
  <c r="G24" i="16"/>
  <c r="G20" i="16"/>
  <c r="G16" i="16"/>
  <c r="G12" i="16"/>
  <c r="G50" i="16"/>
  <c r="G34" i="16"/>
  <c r="G18" i="16"/>
  <c r="G42" i="16"/>
  <c r="O18" i="16"/>
  <c r="G46" i="16"/>
  <c r="G30" i="16"/>
  <c r="G14" i="16"/>
  <c r="G26" i="16"/>
  <c r="G54" i="16"/>
  <c r="G38" i="16"/>
  <c r="G22" i="16"/>
  <c r="G58" i="16"/>
  <c r="B58" i="16"/>
  <c r="B54" i="16"/>
  <c r="B50" i="16"/>
  <c r="B46" i="16"/>
  <c r="B42" i="16"/>
  <c r="B38" i="16"/>
  <c r="B34" i="16"/>
  <c r="B30" i="16"/>
  <c r="B26" i="16"/>
  <c r="B22" i="16"/>
  <c r="B18" i="16"/>
  <c r="B14" i="16"/>
  <c r="B60" i="16"/>
  <c r="B55" i="16"/>
  <c r="B49" i="16"/>
  <c r="B44" i="16"/>
  <c r="B39" i="16"/>
  <c r="B33" i="16"/>
  <c r="B28" i="16"/>
  <c r="B23" i="16"/>
  <c r="B17" i="16"/>
  <c r="B12" i="16"/>
  <c r="B53" i="16"/>
  <c r="B47" i="16"/>
  <c r="B40" i="16"/>
  <c r="B32" i="16"/>
  <c r="B25" i="16"/>
  <c r="B19" i="16"/>
  <c r="B11" i="16"/>
  <c r="B59" i="16"/>
  <c r="B52" i="16"/>
  <c r="B45" i="16"/>
  <c r="B37" i="16"/>
  <c r="B31" i="16"/>
  <c r="B24" i="16"/>
  <c r="B16" i="16"/>
  <c r="B57" i="16"/>
  <c r="B51" i="16"/>
  <c r="B43" i="16"/>
  <c r="B36" i="16"/>
  <c r="B29" i="16"/>
  <c r="B21" i="16"/>
  <c r="B15" i="16"/>
  <c r="B56" i="16"/>
  <c r="B48" i="16"/>
  <c r="B41" i="16"/>
  <c r="B35" i="16"/>
  <c r="B27" i="16"/>
  <c r="B20" i="16"/>
  <c r="B13" i="16"/>
  <c r="O59" i="16" l="1"/>
  <c r="O55" i="16"/>
  <c r="O62" i="16"/>
  <c r="O63" i="16"/>
  <c r="O64" i="16"/>
  <c r="O61" i="16"/>
  <c r="O65" i="16"/>
  <c r="O57" i="16"/>
  <c r="O56" i="16"/>
  <c r="O14" i="16"/>
  <c r="O26" i="16"/>
  <c r="O15" i="16"/>
  <c r="O24" i="16"/>
  <c r="O23" i="16"/>
  <c r="O20" i="16"/>
  <c r="O21" i="16"/>
  <c r="O25" i="16"/>
  <c r="O13" i="16"/>
  <c r="O11" i="16"/>
  <c r="P11" i="16" s="1"/>
  <c r="O22" i="16"/>
  <c r="O19" i="16"/>
  <c r="O17" i="16"/>
  <c r="O12" i="16"/>
  <c r="C12" i="16" l="1"/>
  <c r="C13" i="16" s="1"/>
  <c r="C14" i="16" s="1"/>
  <c r="C15" i="16" s="1"/>
  <c r="C16" i="16" s="1"/>
  <c r="C17" i="16" s="1"/>
  <c r="P12" i="16"/>
  <c r="P13" i="16" s="1"/>
  <c r="P14" i="16" s="1"/>
  <c r="P15" i="16" s="1"/>
  <c r="P16" i="16" s="1"/>
  <c r="P17" i="16" s="1"/>
  <c r="P18" i="16" s="1"/>
  <c r="P19" i="16" s="1"/>
  <c r="P20" i="16" s="1"/>
  <c r="P21" i="16" s="1"/>
  <c r="P22" i="16" s="1"/>
  <c r="P23" i="16" s="1"/>
  <c r="P24" i="16" s="1"/>
  <c r="P25" i="16" s="1"/>
  <c r="P26" i="16" s="1"/>
  <c r="P27" i="16" s="1"/>
  <c r="P28" i="16" s="1"/>
  <c r="P29" i="16" s="1"/>
  <c r="P30" i="16" s="1"/>
  <c r="P31" i="16" s="1"/>
  <c r="P32" i="16" s="1"/>
  <c r="P33" i="16" s="1"/>
  <c r="P34" i="16" s="1"/>
  <c r="P35" i="16" s="1"/>
  <c r="P36" i="16" s="1"/>
  <c r="P37" i="16" s="1"/>
  <c r="P38" i="16" s="1"/>
  <c r="P39" i="16" s="1"/>
  <c r="P40" i="16" s="1"/>
  <c r="P41" i="16" s="1"/>
  <c r="P42" i="16" s="1"/>
  <c r="P43" i="16" s="1"/>
  <c r="P44" i="16" s="1"/>
  <c r="P45" i="16" s="1"/>
  <c r="P46" i="16" s="1"/>
  <c r="P47" i="16" s="1"/>
  <c r="P48" i="16" s="1"/>
  <c r="P49" i="16" s="1"/>
  <c r="P50" i="16" s="1"/>
  <c r="P51" i="16" s="1"/>
  <c r="P52" i="16" s="1"/>
  <c r="P53" i="16" s="1"/>
  <c r="P54" i="16" s="1"/>
  <c r="P55" i="16" s="1"/>
  <c r="P56" i="16" s="1"/>
  <c r="P57" i="16" s="1"/>
  <c r="P58" i="16" s="1"/>
  <c r="P59" i="16" s="1"/>
  <c r="P60" i="16" s="1"/>
  <c r="P61" i="16" s="1"/>
  <c r="P62" i="16" s="1"/>
  <c r="P63" i="16" s="1"/>
  <c r="P64" i="16" s="1"/>
  <c r="P65" i="16" s="1"/>
  <c r="I13" i="2"/>
  <c r="C14" i="2" l="1"/>
  <c r="C18" i="16"/>
  <c r="C19" i="16" l="1"/>
  <c r="G14" i="2"/>
  <c r="G84" i="16" s="1"/>
  <c r="I11" i="2"/>
  <c r="I10" i="2"/>
  <c r="C20" i="16" l="1"/>
  <c r="I14" i="2"/>
  <c r="G85" i="16" s="1"/>
  <c r="I63" i="16" l="1"/>
  <c r="I64" i="16"/>
  <c r="I61" i="16"/>
  <c r="I65" i="16"/>
  <c r="I62" i="16"/>
  <c r="I59" i="16"/>
  <c r="I54" i="16"/>
  <c r="I55" i="16"/>
  <c r="I58" i="16"/>
  <c r="I57" i="16"/>
  <c r="I60" i="16"/>
  <c r="I56" i="16"/>
  <c r="I53" i="16"/>
  <c r="I13" i="16"/>
  <c r="J13" i="16" s="1"/>
  <c r="I17" i="16"/>
  <c r="I24" i="16"/>
  <c r="I27" i="16"/>
  <c r="I49" i="16"/>
  <c r="I41" i="16"/>
  <c r="I39" i="16"/>
  <c r="I25" i="16"/>
  <c r="I35" i="16"/>
  <c r="I40" i="16"/>
  <c r="I34" i="16"/>
  <c r="I16" i="16"/>
  <c r="J16" i="16" s="1"/>
  <c r="I23" i="16"/>
  <c r="I30" i="16"/>
  <c r="I45" i="16"/>
  <c r="I42" i="16"/>
  <c r="I33" i="16"/>
  <c r="I19" i="16"/>
  <c r="I26" i="16"/>
  <c r="I46" i="16"/>
  <c r="I51" i="16"/>
  <c r="I11" i="16"/>
  <c r="J11" i="16" s="1"/>
  <c r="I15" i="16"/>
  <c r="J15" i="16" s="1"/>
  <c r="I38" i="16"/>
  <c r="I52" i="16"/>
  <c r="I31" i="16"/>
  <c r="I14" i="16"/>
  <c r="J14" i="16" s="1"/>
  <c r="I43" i="16"/>
  <c r="I22" i="16"/>
  <c r="I44" i="16"/>
  <c r="I36" i="16"/>
  <c r="I12" i="16"/>
  <c r="J12" i="16" s="1"/>
  <c r="I50" i="16"/>
  <c r="I20" i="16"/>
  <c r="I32" i="16"/>
  <c r="I48" i="16"/>
  <c r="I37" i="16"/>
  <c r="I21" i="16"/>
  <c r="I28" i="16"/>
  <c r="I47" i="16"/>
  <c r="I29" i="16"/>
  <c r="I18" i="16"/>
  <c r="C21" i="16"/>
  <c r="D14" i="16" l="1"/>
  <c r="D11" i="16"/>
  <c r="D13" i="16"/>
  <c r="D12" i="16"/>
  <c r="D15" i="16"/>
  <c r="D16" i="16"/>
  <c r="D17" i="16"/>
  <c r="H17" i="16" s="1"/>
  <c r="J17" i="16" s="1"/>
  <c r="D18" i="16"/>
  <c r="H18" i="16" s="1"/>
  <c r="D19" i="16"/>
  <c r="D20" i="16"/>
  <c r="C22" i="16"/>
  <c r="D21" i="16"/>
  <c r="D22" i="16" l="1"/>
  <c r="C23" i="16"/>
  <c r="H19" i="16"/>
  <c r="K11" i="16"/>
  <c r="L11" i="16" s="1"/>
  <c r="C24" i="16" l="1"/>
  <c r="D23" i="16"/>
  <c r="H20" i="16"/>
  <c r="K12" i="16"/>
  <c r="C25" i="16" l="1"/>
  <c r="D24" i="16"/>
  <c r="H21" i="16"/>
  <c r="L12" i="16"/>
  <c r="K13" i="16"/>
  <c r="D25" i="16" l="1"/>
  <c r="C26" i="16"/>
  <c r="H22" i="16"/>
  <c r="L13" i="16"/>
  <c r="K14" i="16"/>
  <c r="C27" i="16" l="1"/>
  <c r="D26" i="16"/>
  <c r="H23" i="16"/>
  <c r="L14" i="16"/>
  <c r="K15" i="16"/>
  <c r="C28" i="16" l="1"/>
  <c r="D27" i="16"/>
  <c r="H24" i="16"/>
  <c r="L15" i="16"/>
  <c r="K16" i="16"/>
  <c r="D28" i="16" l="1"/>
  <c r="C29" i="16"/>
  <c r="H25" i="16"/>
  <c r="J18" i="16"/>
  <c r="L16" i="16"/>
  <c r="K17" i="16"/>
  <c r="C30" i="16" l="1"/>
  <c r="D29" i="16"/>
  <c r="H26" i="16"/>
  <c r="J19" i="16"/>
  <c r="L17" i="16"/>
  <c r="K18" i="16"/>
  <c r="D30" i="16" l="1"/>
  <c r="C31" i="16"/>
  <c r="H27" i="16"/>
  <c r="J20" i="16"/>
  <c r="L18" i="16"/>
  <c r="K19" i="16"/>
  <c r="C32" i="16" l="1"/>
  <c r="D31" i="16"/>
  <c r="H28" i="16"/>
  <c r="J21" i="16"/>
  <c r="L19" i="16"/>
  <c r="K20" i="16"/>
  <c r="C33" i="16" l="1"/>
  <c r="D32" i="16"/>
  <c r="H29" i="16"/>
  <c r="J22" i="16"/>
  <c r="L20" i="16"/>
  <c r="K21" i="16"/>
  <c r="D33" i="16" l="1"/>
  <c r="C34" i="16"/>
  <c r="H30" i="16"/>
  <c r="J23" i="16"/>
  <c r="L21" i="16"/>
  <c r="K22" i="16"/>
  <c r="C35" i="16" l="1"/>
  <c r="D34" i="16"/>
  <c r="H31" i="16"/>
  <c r="J24" i="16"/>
  <c r="L22" i="16"/>
  <c r="K23" i="16"/>
  <c r="C36" i="16" l="1"/>
  <c r="D35" i="16"/>
  <c r="H32" i="16"/>
  <c r="J25" i="16"/>
  <c r="L23" i="16"/>
  <c r="K24" i="16"/>
  <c r="D36" i="16" l="1"/>
  <c r="C37" i="16"/>
  <c r="H33" i="16"/>
  <c r="J26" i="16"/>
  <c r="L24" i="16"/>
  <c r="K25" i="16"/>
  <c r="C38" i="16" l="1"/>
  <c r="D37" i="16"/>
  <c r="H34" i="16"/>
  <c r="L25" i="16"/>
  <c r="K26" i="16"/>
  <c r="D38" i="16" l="1"/>
  <c r="C39" i="16"/>
  <c r="H35" i="16"/>
  <c r="J28" i="16"/>
  <c r="L26" i="16"/>
  <c r="C40" i="16" l="1"/>
  <c r="D39" i="16"/>
  <c r="H36" i="16"/>
  <c r="J29" i="16"/>
  <c r="C41" i="16" l="1"/>
  <c r="D40" i="16"/>
  <c r="H37" i="16"/>
  <c r="J30" i="16"/>
  <c r="D41" i="16" l="1"/>
  <c r="C42" i="16"/>
  <c r="H38" i="16"/>
  <c r="J31" i="16"/>
  <c r="C43" i="16" l="1"/>
  <c r="D42" i="16"/>
  <c r="H39" i="16"/>
  <c r="J32" i="16"/>
  <c r="C44" i="16" l="1"/>
  <c r="D43" i="16"/>
  <c r="H40" i="16"/>
  <c r="J33" i="16"/>
  <c r="D44" i="16" l="1"/>
  <c r="C45" i="16"/>
  <c r="H41" i="16"/>
  <c r="J34" i="16"/>
  <c r="C46" i="16" l="1"/>
  <c r="D45" i="16"/>
  <c r="H42" i="16"/>
  <c r="J35" i="16"/>
  <c r="D46" i="16" l="1"/>
  <c r="C47" i="16"/>
  <c r="H43" i="16"/>
  <c r="J36" i="16"/>
  <c r="C48" i="16" l="1"/>
  <c r="D47" i="16"/>
  <c r="H44" i="16"/>
  <c r="J37" i="16"/>
  <c r="C49" i="16" l="1"/>
  <c r="D48" i="16"/>
  <c r="H45" i="16"/>
  <c r="J38" i="16"/>
  <c r="D49" i="16" l="1"/>
  <c r="C50" i="16"/>
  <c r="H46" i="16"/>
  <c r="J39" i="16"/>
  <c r="D50" i="16" l="1"/>
  <c r="C51" i="16"/>
  <c r="H47" i="16"/>
  <c r="J40" i="16"/>
  <c r="C52" i="16" l="1"/>
  <c r="C53" i="16" s="1"/>
  <c r="D51" i="16"/>
  <c r="H48" i="16"/>
  <c r="J41" i="16"/>
  <c r="D53" i="16" l="1"/>
  <c r="H53" i="16" s="1"/>
  <c r="J53" i="16" s="1"/>
  <c r="C54" i="16"/>
  <c r="D52" i="16"/>
  <c r="H49" i="16"/>
  <c r="J42" i="16"/>
  <c r="D54" i="16" l="1"/>
  <c r="H54" i="16" s="1"/>
  <c r="J54" i="16" s="1"/>
  <c r="C55" i="16"/>
  <c r="H50" i="16"/>
  <c r="J43" i="16"/>
  <c r="C56" i="16" l="1"/>
  <c r="D55" i="16"/>
  <c r="H55" i="16" s="1"/>
  <c r="J55" i="16" s="1"/>
  <c r="H51" i="16"/>
  <c r="J44" i="16"/>
  <c r="C57" i="16" l="1"/>
  <c r="D56" i="16"/>
  <c r="H56" i="16" s="1"/>
  <c r="J56" i="16" s="1"/>
  <c r="H52" i="16"/>
  <c r="J45" i="16"/>
  <c r="C58" i="16" l="1"/>
  <c r="D57" i="16"/>
  <c r="H57" i="16" s="1"/>
  <c r="J57" i="16" s="1"/>
  <c r="J46" i="16"/>
  <c r="C59" i="16" l="1"/>
  <c r="D58" i="16"/>
  <c r="H58" i="16" s="1"/>
  <c r="J58" i="16" s="1"/>
  <c r="J47" i="16"/>
  <c r="C60" i="16" l="1"/>
  <c r="D59" i="16"/>
  <c r="H59" i="16" s="1"/>
  <c r="J59" i="16" s="1"/>
  <c r="J48" i="16"/>
  <c r="D60" i="16" l="1"/>
  <c r="H60" i="16" s="1"/>
  <c r="J60" i="16" s="1"/>
  <c r="C61" i="16"/>
  <c r="J49" i="16"/>
  <c r="C62" i="16" l="1"/>
  <c r="D61" i="16"/>
  <c r="H61" i="16" s="1"/>
  <c r="J61" i="16" s="1"/>
  <c r="J50" i="16"/>
  <c r="C63" i="16" l="1"/>
  <c r="D62" i="16"/>
  <c r="H62" i="16" s="1"/>
  <c r="J62" i="16" s="1"/>
  <c r="J52" i="16"/>
  <c r="J51" i="16"/>
  <c r="C64" i="16" l="1"/>
  <c r="D63" i="16"/>
  <c r="H63" i="16" s="1"/>
  <c r="J63" i="16" s="1"/>
  <c r="J27" i="16"/>
  <c r="C65" i="16" l="1"/>
  <c r="D65" i="16" s="1"/>
  <c r="H65" i="16" s="1"/>
  <c r="J65" i="16" s="1"/>
  <c r="D64" i="16"/>
  <c r="H64" i="16" s="1"/>
  <c r="J64" i="16" s="1"/>
  <c r="K27" i="16"/>
  <c r="K28" i="16" s="1"/>
  <c r="L27" i="16" l="1"/>
  <c r="K29" i="16"/>
  <c r="L28" i="16"/>
  <c r="L29" i="16" l="1"/>
  <c r="K30" i="16"/>
  <c r="L30" i="16" l="1"/>
  <c r="K31" i="16"/>
  <c r="L31" i="16" l="1"/>
  <c r="K32" i="16"/>
  <c r="L32" i="16" l="1"/>
  <c r="K33" i="16"/>
  <c r="K34" i="16" l="1"/>
  <c r="L33" i="16"/>
  <c r="L34" i="16" l="1"/>
  <c r="K35" i="16"/>
  <c r="L35" i="16" l="1"/>
  <c r="K36" i="16"/>
  <c r="K37" i="16" l="1"/>
  <c r="L36" i="16"/>
  <c r="K38" i="16" l="1"/>
  <c r="L37" i="16"/>
  <c r="L38" i="16" l="1"/>
  <c r="K39" i="16"/>
  <c r="K40" i="16" l="1"/>
  <c r="L39" i="16"/>
  <c r="K41" i="16" l="1"/>
  <c r="L40" i="16"/>
  <c r="L41" i="16" l="1"/>
  <c r="K42" i="16"/>
  <c r="L42" i="16" l="1"/>
  <c r="K43" i="16"/>
  <c r="K44" i="16" l="1"/>
  <c r="L43" i="16"/>
  <c r="L44" i="16" l="1"/>
  <c r="K45" i="16"/>
  <c r="K46" i="16" l="1"/>
  <c r="L45" i="16"/>
  <c r="K47" i="16" l="1"/>
  <c r="L46" i="16"/>
  <c r="K48" i="16" l="1"/>
  <c r="L47" i="16"/>
  <c r="K49" i="16" l="1"/>
  <c r="L48" i="16"/>
  <c r="L49" i="16" l="1"/>
  <c r="K50" i="16"/>
  <c r="K51" i="16" l="1"/>
  <c r="L50" i="16"/>
  <c r="K52" i="16" l="1"/>
  <c r="L51" i="16"/>
  <c r="L52" i="16" l="1"/>
  <c r="K53" i="16"/>
  <c r="L53" i="16" l="1"/>
  <c r="K54" i="16"/>
  <c r="K55" i="16" l="1"/>
  <c r="L54" i="16"/>
  <c r="K56" i="16" l="1"/>
  <c r="L55" i="16"/>
  <c r="K57" i="16" l="1"/>
  <c r="L56" i="16"/>
  <c r="K58" i="16" l="1"/>
  <c r="L57" i="16"/>
  <c r="K59" i="16" l="1"/>
  <c r="L58" i="16"/>
  <c r="L59" i="16" l="1"/>
  <c r="K60" i="16"/>
  <c r="L60" i="16" l="1"/>
  <c r="K61" i="16"/>
  <c r="L61" i="16" l="1"/>
  <c r="K62" i="16"/>
  <c r="L62" i="16" l="1"/>
  <c r="K63" i="16"/>
  <c r="L63" i="16" l="1"/>
  <c r="K64" i="16"/>
  <c r="K65" i="16" l="1"/>
  <c r="L65" i="16" s="1"/>
  <c r="L64" i="16"/>
</calcChain>
</file>

<file path=xl/sharedStrings.xml><?xml version="1.0" encoding="utf-8"?>
<sst xmlns="http://schemas.openxmlformats.org/spreadsheetml/2006/main" count="85" uniqueCount="77">
  <si>
    <t>Required</t>
  </si>
  <si>
    <t>Ratio</t>
  </si>
  <si>
    <t>Cost</t>
  </si>
  <si>
    <t>Return</t>
  </si>
  <si>
    <t>Long Term Debt</t>
  </si>
  <si>
    <t xml:space="preserve">Short Term Debt </t>
  </si>
  <si>
    <t>Preferred Stock</t>
  </si>
  <si>
    <t>Common Equity</t>
  </si>
  <si>
    <t xml:space="preserve">    Total</t>
  </si>
  <si>
    <t>Charge</t>
  </si>
  <si>
    <t>Year</t>
  </si>
  <si>
    <t>Tax Life (in years - 5, 7, 10, 15, 20 , or 39)</t>
  </si>
  <si>
    <t>Combined Federal/State Tax Rate</t>
  </si>
  <si>
    <t>1 - Tax Rate</t>
  </si>
  <si>
    <t>Federal Tax Rate</t>
  </si>
  <si>
    <t>State Tax Rate</t>
  </si>
  <si>
    <t>MACRS Depreciation table</t>
  </si>
  <si>
    <t>Depreciation Method: 200 or 150 Percent Declining Balance Switching to Straight Line</t>
  </si>
  <si>
    <t>Convention: Half-Year</t>
  </si>
  <si>
    <t>TOTAL(I8) =COMPO-(TAXPCT*DEBT)</t>
  </si>
  <si>
    <t>LFCR</t>
  </si>
  <si>
    <t>Total</t>
  </si>
  <si>
    <t>Accel.</t>
  </si>
  <si>
    <t>Book</t>
  </si>
  <si>
    <t>Tax</t>
  </si>
  <si>
    <t>Present</t>
  </si>
  <si>
    <t>Factor</t>
  </si>
  <si>
    <t>Accum.</t>
  </si>
  <si>
    <t>Depr.</t>
  </si>
  <si>
    <t>Deferred</t>
  </si>
  <si>
    <t>Income</t>
  </si>
  <si>
    <t>Adjusted for</t>
  </si>
  <si>
    <t>Taxes</t>
  </si>
  <si>
    <t>Service Life of Asset (in years)</t>
  </si>
  <si>
    <t>O&amp;M</t>
  </si>
  <si>
    <t>Ad Valorem</t>
  </si>
  <si>
    <t>ROR</t>
  </si>
  <si>
    <t>ROR with taxes</t>
  </si>
  <si>
    <t xml:space="preserve">Tax </t>
  </si>
  <si>
    <t>(1)</t>
  </si>
  <si>
    <t>(2)</t>
  </si>
  <si>
    <t>(4)</t>
  </si>
  <si>
    <t>(3)</t>
  </si>
  <si>
    <t>(5)</t>
  </si>
  <si>
    <t>(6)</t>
  </si>
  <si>
    <t>(7)</t>
  </si>
  <si>
    <t>(8)</t>
  </si>
  <si>
    <t>(9)</t>
  </si>
  <si>
    <t>(10)</t>
  </si>
  <si>
    <t>(11)</t>
  </si>
  <si>
    <t>(12)</t>
  </si>
  <si>
    <t>(1)  Prior year's Net investment - Book Depreciation - Deferred Income Tax.</t>
  </si>
  <si>
    <t>Tax Life (Years)</t>
  </si>
  <si>
    <t>Acc.</t>
  </si>
  <si>
    <t>DIT</t>
  </si>
  <si>
    <t>(2)  Return (adjusted for taxes) x Net Investment.</t>
  </si>
  <si>
    <t>(3)  Depreciation rate based on the life of the investment.</t>
  </si>
  <si>
    <t>(4)  Distribution O&amp;M expense as percent of distribution plant.</t>
  </si>
  <si>
    <t>(5)  Ad valorem tax rate on distribution plant.</t>
  </si>
  <si>
    <t>(6)  Sum of return, depreciation, O&amp;M and ad valorem taxes.</t>
  </si>
  <si>
    <t>Value</t>
  </si>
  <si>
    <t>(7)  Present value factor reflecting overall rate of return.</t>
  </si>
  <si>
    <t>(8)  Present value factor x total charge.</t>
  </si>
  <si>
    <t>(12)  (Tax life - book life) x tax rate.</t>
  </si>
  <si>
    <t>Assumptions</t>
  </si>
  <si>
    <t>Montana-Dakota Utilities Co.</t>
  </si>
  <si>
    <t>Montana-Dakota Utilities co.</t>
  </si>
  <si>
    <t>Electric Utility - South Dakota</t>
  </si>
  <si>
    <t>Levelized Fixed Charge Rate - CT</t>
  </si>
  <si>
    <t>(9) Accumulated present value.</t>
  </si>
  <si>
    <t>(10)  Levelized fixed charge rate = accumulated present value x ((+ROR*(1+ROR)˄book life)/((1+ROR)˄book life-1)</t>
  </si>
  <si>
    <t>(11)  Tax depreciation rates for a CT uses a 15 year tax life.</t>
  </si>
  <si>
    <t>Authorized Capital Structure</t>
  </si>
  <si>
    <t>Property Tax Rate</t>
  </si>
  <si>
    <t>2018 Avoided Cost Rate Update</t>
  </si>
  <si>
    <t>Net</t>
  </si>
  <si>
    <t>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</si>
</sst>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164" formatCode="0.000%"/>
    <numFmt numFmtId="165" formatCode="0.0000%"/>
    <numFmt numFmtId="166" formatCode="0.000_)"/>
    <numFmt numFmtId="167" formatCode="0.00000_)"/>
    <numFmt numFmtId="168" formatCode="0.000"/>
    <numFmt numFmtId="169" formatCode="0.00000"/>
    <numFmt numFmtId="170" formatCode="0.000000%"/>
    <numFmt numFmtId="171" formatCode="#,##0.00000_);\(#,##0.00000\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Times"/>
    </font>
    <font>
      <b/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37" fontId="7" fillId="0" borderId="0" applyFont="0" applyFill="0" applyBorder="0" applyAlignment="0" applyProtection="0"/>
  </cellStyleXfs>
  <cellXfs count="91">
    <xf numFmtId="0" fontId="0" fillId="0" borderId="0" xfId="0"/>
    <xf numFmtId="0" fontId="8" fillId="0" borderId="0" xfId="0" applyFont="1" applyAlignment="1">
      <alignment horizontal="centerContinuous"/>
    </xf>
    <xf numFmtId="164" fontId="10" fillId="0" borderId="0" xfId="2" applyNumberFormat="1" applyFont="1"/>
    <xf numFmtId="164" fontId="10" fillId="0" borderId="1" xfId="2" applyNumberFormat="1" applyFont="1" applyBorder="1"/>
    <xf numFmtId="0" fontId="11" fillId="0" borderId="0" xfId="0" applyFont="1" applyAlignment="1">
      <alignment horizontal="centerContinuous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2" xfId="0" applyNumberFormat="1" applyFont="1" applyBorder="1"/>
    <xf numFmtId="0" fontId="10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/>
    <xf numFmtId="0" fontId="11" fillId="0" borderId="0" xfId="0" applyFont="1" applyBorder="1"/>
    <xf numFmtId="0" fontId="11" fillId="0" borderId="0" xfId="0" applyFont="1" applyAlignment="1">
      <alignment horizontal="left"/>
    </xf>
    <xf numFmtId="164" fontId="11" fillId="0" borderId="0" xfId="2" applyNumberFormat="1" applyFont="1"/>
    <xf numFmtId="165" fontId="11" fillId="0" borderId="0" xfId="2" applyNumberFormat="1" applyFont="1"/>
    <xf numFmtId="0" fontId="9" fillId="0" borderId="0" xfId="0" applyFont="1" applyAlignment="1">
      <alignment horizontal="centerContinuous"/>
    </xf>
    <xf numFmtId="166" fontId="9" fillId="0" borderId="0" xfId="0" applyNumberFormat="1" applyFont="1" applyAlignment="1" applyProtection="1">
      <alignment horizontal="centerContinuous"/>
    </xf>
    <xf numFmtId="166" fontId="13" fillId="0" borderId="0" xfId="0" applyNumberFormat="1" applyFont="1" applyAlignment="1" applyProtection="1">
      <alignment horizontal="centerContinuous"/>
      <protection locked="0"/>
    </xf>
    <xf numFmtId="167" fontId="10" fillId="0" borderId="0" xfId="0" applyNumberFormat="1" applyFont="1" applyAlignment="1" applyProtection="1">
      <alignment horizontal="centerContinuous"/>
    </xf>
    <xf numFmtId="166" fontId="10" fillId="0" borderId="0" xfId="0" applyNumberFormat="1" applyFont="1" applyAlignment="1" applyProtection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Fill="1" applyProtection="1"/>
    <xf numFmtId="0" fontId="8" fillId="0" borderId="0" xfId="0" applyFont="1"/>
    <xf numFmtId="0" fontId="14" fillId="0" borderId="0" xfId="0" applyFont="1" applyProtection="1">
      <protection locked="0"/>
    </xf>
    <xf numFmtId="0" fontId="11" fillId="0" borderId="0" xfId="0" applyFont="1" applyAlignment="1">
      <alignment horizontal="right"/>
    </xf>
    <xf numFmtId="168" fontId="11" fillId="0" borderId="0" xfId="0" applyNumberFormat="1" applyFont="1" applyAlignment="1">
      <alignment horizontal="right"/>
    </xf>
    <xf numFmtId="164" fontId="10" fillId="0" borderId="0" xfId="2" applyNumberFormat="1" applyFont="1" applyFill="1" applyProtection="1">
      <protection locked="0"/>
    </xf>
    <xf numFmtId="168" fontId="11" fillId="0" borderId="0" xfId="0" applyNumberFormat="1" applyFont="1"/>
    <xf numFmtId="166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167" fontId="10" fillId="0" borderId="0" xfId="0" applyNumberFormat="1" applyFont="1" applyAlignment="1" applyProtection="1">
      <alignment horizontal="center"/>
    </xf>
    <xf numFmtId="0" fontId="9" fillId="0" borderId="0" xfId="0" applyFont="1" applyAlignment="1"/>
    <xf numFmtId="166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69" fontId="11" fillId="0" borderId="0" xfId="0" applyNumberFormat="1" applyFont="1"/>
    <xf numFmtId="0" fontId="10" fillId="0" borderId="3" xfId="0" applyFont="1" applyBorder="1"/>
    <xf numFmtId="0" fontId="5" fillId="0" borderId="0" xfId="0" applyFont="1"/>
    <xf numFmtId="170" fontId="11" fillId="0" borderId="0" xfId="2" applyNumberFormat="1" applyFont="1"/>
    <xf numFmtId="164" fontId="10" fillId="0" borderId="0" xfId="2" applyNumberFormat="1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1" fontId="11" fillId="0" borderId="0" xfId="5" applyNumberFormat="1" applyFont="1"/>
    <xf numFmtId="0" fontId="5" fillId="0" borderId="0" xfId="0" quotePrefix="1" applyFont="1"/>
    <xf numFmtId="49" fontId="10" fillId="0" borderId="0" xfId="0" applyNumberFormat="1" applyFont="1" applyAlignment="1">
      <alignment horizontal="center"/>
    </xf>
    <xf numFmtId="166" fontId="10" fillId="0" borderId="1" xfId="0" applyNumberFormat="1" applyFont="1" applyBorder="1" applyAlignment="1" applyProtection="1">
      <alignment horizontal="center"/>
    </xf>
    <xf numFmtId="166" fontId="10" fillId="0" borderId="1" xfId="0" applyNumberFormat="1" applyFont="1" applyBorder="1" applyAlignment="1" applyProtection="1">
      <alignment horizontal="center"/>
      <protection locked="0"/>
    </xf>
    <xf numFmtId="167" fontId="10" fillId="0" borderId="1" xfId="0" applyNumberFormat="1" applyFont="1" applyBorder="1" applyAlignment="1" applyProtection="1">
      <alignment horizontal="center"/>
    </xf>
    <xf numFmtId="0" fontId="4" fillId="0" borderId="0" xfId="0" quotePrefix="1" applyFont="1" applyAlignment="1">
      <alignment horizontal="center"/>
    </xf>
    <xf numFmtId="171" fontId="11" fillId="0" borderId="0" xfId="5" applyNumberFormat="1" applyFont="1" applyBorder="1"/>
    <xf numFmtId="169" fontId="11" fillId="0" borderId="0" xfId="0" applyNumberFormat="1" applyFont="1" applyBorder="1"/>
    <xf numFmtId="171" fontId="6" fillId="0" borderId="0" xfId="5" applyNumberFormat="1" applyFont="1" applyBorder="1"/>
    <xf numFmtId="0" fontId="4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39" fontId="11" fillId="0" borderId="0" xfId="5" applyNumberFormat="1" applyFont="1"/>
    <xf numFmtId="10" fontId="10" fillId="0" borderId="0" xfId="2" applyNumberFormat="1" applyFont="1"/>
    <xf numFmtId="0" fontId="10" fillId="0" borderId="1" xfId="0" applyFont="1" applyBorder="1" applyAlignment="1">
      <alignment horizontal="center"/>
    </xf>
    <xf numFmtId="171" fontId="10" fillId="0" borderId="0" xfId="5" applyNumberFormat="1" applyFont="1"/>
    <xf numFmtId="171" fontId="11" fillId="0" borderId="0" xfId="5" applyNumberFormat="1" applyFont="1" applyAlignment="1">
      <alignment horizontal="right"/>
    </xf>
    <xf numFmtId="0" fontId="3" fillId="0" borderId="0" xfId="0" applyFont="1"/>
    <xf numFmtId="0" fontId="11" fillId="0" borderId="0" xfId="0" applyFont="1" applyFill="1"/>
    <xf numFmtId="164" fontId="11" fillId="0" borderId="0" xfId="2" applyNumberFormat="1" applyFont="1" applyFill="1"/>
    <xf numFmtId="165" fontId="11" fillId="0" borderId="0" xfId="2" applyNumberFormat="1" applyFont="1" applyFill="1"/>
    <xf numFmtId="165" fontId="11" fillId="0" borderId="0" xfId="0" applyNumberFormat="1" applyFont="1" applyFill="1"/>
    <xf numFmtId="1" fontId="11" fillId="0" borderId="0" xfId="0" applyNumberFormat="1" applyFont="1" applyFill="1"/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0" xfId="0" applyFont="1" applyFill="1"/>
    <xf numFmtId="166" fontId="9" fillId="2" borderId="0" xfId="0" applyNumberFormat="1" applyFont="1" applyFill="1" applyAlignment="1" applyProtection="1">
      <alignment horizontal="left"/>
    </xf>
    <xf numFmtId="166" fontId="9" fillId="2" borderId="0" xfId="0" applyNumberFormat="1" applyFont="1" applyFill="1" applyAlignment="1" applyProtection="1">
      <alignment horizontal="centerContinuous"/>
    </xf>
    <xf numFmtId="166" fontId="10" fillId="2" borderId="0" xfId="0" applyNumberFormat="1" applyFont="1" applyFill="1" applyAlignment="1" applyProtection="1">
      <alignment horizontal="center"/>
    </xf>
    <xf numFmtId="0" fontId="4" fillId="2" borderId="0" xfId="0" quotePrefix="1" applyFont="1" applyFill="1" applyAlignment="1">
      <alignment horizontal="center"/>
    </xf>
    <xf numFmtId="171" fontId="4" fillId="2" borderId="0" xfId="5" applyNumberFormat="1" applyFont="1" applyFill="1"/>
    <xf numFmtId="0" fontId="2" fillId="0" borderId="1" xfId="0" applyFont="1" applyFill="1" applyBorder="1"/>
    <xf numFmtId="0" fontId="10" fillId="2" borderId="0" xfId="0" applyFont="1" applyFill="1" applyAlignment="1">
      <alignment horizontal="center"/>
    </xf>
    <xf numFmtId="0" fontId="2" fillId="0" borderId="0" xfId="0" applyFont="1"/>
    <xf numFmtId="0" fontId="8" fillId="0" borderId="0" xfId="0" applyFont="1" applyBorder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quotePrefix="1" applyFont="1"/>
    <xf numFmtId="168" fontId="10" fillId="0" borderId="0" xfId="0" applyNumberFormat="1" applyFont="1" applyAlignment="1">
      <alignment horizontal="right"/>
    </xf>
    <xf numFmtId="171" fontId="10" fillId="2" borderId="0" xfId="5" applyNumberFormat="1" applyFont="1" applyFill="1"/>
    <xf numFmtId="0" fontId="10" fillId="0" borderId="0" xfId="0" applyFont="1" applyBorder="1" applyAlignment="1">
      <alignment horizontal="right"/>
    </xf>
    <xf numFmtId="171" fontId="10" fillId="0" borderId="0" xfId="5" applyNumberFormat="1" applyFont="1" applyBorder="1"/>
    <xf numFmtId="0" fontId="11" fillId="0" borderId="1" xfId="0" applyFont="1" applyFill="1" applyBorder="1"/>
    <xf numFmtId="0" fontId="11" fillId="0" borderId="1" xfId="0" applyFont="1" applyBorder="1"/>
    <xf numFmtId="0" fontId="10" fillId="0" borderId="0" xfId="0" applyFont="1" applyBorder="1" applyAlignment="1">
      <alignment horizontal="center"/>
    </xf>
  </cellXfs>
  <cellStyles count="6">
    <cellStyle name="Comma" xfId="5" builtinId="3" customBuiltin="1"/>
    <cellStyle name="Comma 2" xfId="3" xr:uid="{00000000-0005-0000-0000-000001000000}"/>
    <cellStyle name="Currency" xfId="1" builtinId="4" customBuiltin="1"/>
    <cellStyle name="Currency 2" xfId="4" xr:uid="{00000000-0005-0000-0000-000003000000}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94"/>
  <sheetViews>
    <sheetView showGridLines="0" tabSelected="1" zoomScaleNormal="100" workbookViewId="0">
      <pane ySplit="10" topLeftCell="A47" activePane="bottomLeft" state="frozen"/>
      <selection activeCell="C11" sqref="C11"/>
      <selection pane="bottomLeft"/>
    </sheetView>
  </sheetViews>
  <sheetFormatPr defaultColWidth="9.140625" defaultRowHeight="12.75" x14ac:dyDescent="0.2"/>
  <cols>
    <col min="1" max="1" width="3.5703125" style="5" customWidth="1"/>
    <col min="2" max="2" width="6.85546875" style="5" customWidth="1"/>
    <col min="3" max="3" width="11.42578125" style="5" bestFit="1" customWidth="1"/>
    <col min="4" max="5" width="10" style="5" bestFit="1" customWidth="1"/>
    <col min="6" max="6" width="8.140625" style="5" bestFit="1" customWidth="1"/>
    <col min="7" max="7" width="9.5703125" style="5" customWidth="1"/>
    <col min="8" max="8" width="8.140625" style="5" bestFit="1" customWidth="1"/>
    <col min="9" max="11" width="10.85546875" style="5" customWidth="1"/>
    <col min="12" max="12" width="9.28515625" style="5" bestFit="1" customWidth="1"/>
    <col min="13" max="13" width="1.7109375" style="5" customWidth="1"/>
    <col min="14" max="14" width="10.28515625" style="5" bestFit="1" customWidth="1"/>
    <col min="15" max="15" width="9.5703125" style="5" bestFit="1" customWidth="1"/>
    <col min="16" max="16" width="9.140625" style="5" bestFit="1" customWidth="1"/>
    <col min="17" max="17" width="8.140625" style="5" bestFit="1" customWidth="1"/>
    <col min="18" max="18" width="8.85546875" style="5" bestFit="1" customWidth="1"/>
    <col min="19" max="19" width="11.28515625" style="5" customWidth="1"/>
    <col min="20" max="20" width="9.5703125" style="5" customWidth="1"/>
    <col min="21" max="21" width="3.42578125" style="5" customWidth="1"/>
    <col min="22" max="22" width="9.140625" style="5"/>
    <col min="23" max="23" width="12.5703125" style="5" bestFit="1" customWidth="1"/>
    <col min="24" max="16384" width="9.140625" style="5"/>
  </cols>
  <sheetData>
    <row r="1" spans="1:29" x14ac:dyDescent="0.2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70"/>
    </row>
    <row r="2" spans="1:29" x14ac:dyDescent="0.2">
      <c r="A2" s="1" t="s">
        <v>67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70"/>
    </row>
    <row r="3" spans="1:29" x14ac:dyDescent="0.2">
      <c r="A3" s="37" t="s">
        <v>74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70"/>
    </row>
    <row r="4" spans="1:29" s="10" customFormat="1" x14ac:dyDescent="0.2">
      <c r="A4" s="1" t="s">
        <v>68</v>
      </c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71"/>
      <c r="Q4" s="21"/>
      <c r="R4" s="22"/>
      <c r="S4" s="36"/>
      <c r="T4" s="36"/>
    </row>
    <row r="5" spans="1:29" s="10" customFormat="1" x14ac:dyDescent="0.2">
      <c r="A5" s="36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72"/>
      <c r="Q5" s="21"/>
      <c r="R5" s="22"/>
      <c r="S5" s="36"/>
      <c r="T5" s="36"/>
    </row>
    <row r="6" spans="1:29" s="10" customFormat="1" x14ac:dyDescent="0.2">
      <c r="A6" s="13"/>
      <c r="B6" s="34"/>
      <c r="C6" s="3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5"/>
      <c r="P6" s="73"/>
      <c r="Q6" s="33"/>
      <c r="R6" s="31"/>
      <c r="S6" s="32"/>
      <c r="T6" s="32"/>
    </row>
    <row r="7" spans="1:29" x14ac:dyDescent="0.2">
      <c r="C7" s="51" t="s">
        <v>39</v>
      </c>
      <c r="D7" s="51" t="s">
        <v>40</v>
      </c>
      <c r="E7" s="51" t="s">
        <v>42</v>
      </c>
      <c r="F7" s="51" t="s">
        <v>41</v>
      </c>
      <c r="G7" s="51" t="s">
        <v>43</v>
      </c>
      <c r="H7" s="51" t="s">
        <v>44</v>
      </c>
      <c r="I7" s="51" t="s">
        <v>45</v>
      </c>
      <c r="J7" s="51" t="s">
        <v>46</v>
      </c>
      <c r="K7" s="51" t="s">
        <v>47</v>
      </c>
      <c r="L7" s="51" t="s">
        <v>48</v>
      </c>
      <c r="M7" s="51"/>
      <c r="N7" s="51" t="s">
        <v>49</v>
      </c>
      <c r="O7" s="51" t="s">
        <v>50</v>
      </c>
      <c r="P7" s="74"/>
    </row>
    <row r="8" spans="1:29" s="10" customFormat="1" x14ac:dyDescent="0.2">
      <c r="A8" s="23"/>
      <c r="B8" s="23"/>
      <c r="C8" s="32"/>
      <c r="D8" s="31"/>
      <c r="E8" s="32"/>
      <c r="F8" s="32"/>
      <c r="G8" s="32"/>
      <c r="H8" s="31"/>
      <c r="I8" s="33" t="s">
        <v>25</v>
      </c>
      <c r="J8" s="31"/>
      <c r="K8" s="32" t="s">
        <v>27</v>
      </c>
      <c r="L8" s="32"/>
      <c r="M8" s="32"/>
      <c r="N8" s="31" t="s">
        <v>24</v>
      </c>
      <c r="O8" s="31" t="s">
        <v>29</v>
      </c>
      <c r="P8" s="77"/>
    </row>
    <row r="9" spans="1:29" s="10" customFormat="1" x14ac:dyDescent="0.2">
      <c r="C9" s="32" t="s">
        <v>75</v>
      </c>
      <c r="D9" s="31"/>
      <c r="E9" s="31" t="s">
        <v>23</v>
      </c>
      <c r="F9" s="31"/>
      <c r="G9" s="35" t="s">
        <v>35</v>
      </c>
      <c r="H9" s="31" t="s">
        <v>21</v>
      </c>
      <c r="I9" s="33" t="s">
        <v>60</v>
      </c>
      <c r="J9" s="31" t="s">
        <v>25</v>
      </c>
      <c r="K9" s="47" t="s">
        <v>25</v>
      </c>
      <c r="L9" s="32"/>
      <c r="M9" s="32"/>
      <c r="N9" s="31" t="s">
        <v>28</v>
      </c>
      <c r="O9" s="31" t="s">
        <v>30</v>
      </c>
      <c r="P9" s="77" t="s">
        <v>53</v>
      </c>
      <c r="V9" s="90"/>
      <c r="W9" s="90"/>
      <c r="X9" s="90"/>
      <c r="Y9" s="90"/>
      <c r="Z9" s="9"/>
      <c r="AA9" s="90"/>
      <c r="AB9" s="90"/>
      <c r="AC9" s="9"/>
    </row>
    <row r="10" spans="1:29" s="10" customFormat="1" x14ac:dyDescent="0.2">
      <c r="B10" s="59" t="s">
        <v>10</v>
      </c>
      <c r="C10" s="68" t="s">
        <v>76</v>
      </c>
      <c r="D10" s="48" t="s">
        <v>3</v>
      </c>
      <c r="E10" s="48" t="s">
        <v>28</v>
      </c>
      <c r="F10" s="48" t="s">
        <v>34</v>
      </c>
      <c r="G10" s="49" t="s">
        <v>38</v>
      </c>
      <c r="H10" s="48" t="s">
        <v>9</v>
      </c>
      <c r="I10" s="50" t="s">
        <v>26</v>
      </c>
      <c r="J10" s="48" t="s">
        <v>60</v>
      </c>
      <c r="K10" s="68" t="s">
        <v>60</v>
      </c>
      <c r="L10" s="68" t="s">
        <v>20</v>
      </c>
      <c r="M10" s="69"/>
      <c r="N10" s="48" t="s">
        <v>22</v>
      </c>
      <c r="O10" s="48" t="s">
        <v>24</v>
      </c>
      <c r="P10" s="77" t="s">
        <v>54</v>
      </c>
      <c r="V10" s="12"/>
      <c r="W10" s="12"/>
      <c r="X10" s="12"/>
      <c r="Y10" s="12"/>
      <c r="Z10" s="9"/>
      <c r="AA10" s="9"/>
      <c r="AB10" s="9"/>
      <c r="AC10" s="9"/>
    </row>
    <row r="11" spans="1:29" x14ac:dyDescent="0.2">
      <c r="A11" s="11">
        <v>1</v>
      </c>
      <c r="B11" s="27">
        <f>IF('LFCR Calc'!$G$92&gt;=A11,A11," ")</f>
        <v>1</v>
      </c>
      <c r="C11" s="28">
        <v>1</v>
      </c>
      <c r="D11" s="45">
        <f>+IF('LFCR Calc'!$G$92&gt;='LFCR Calc'!A11,'LFCR Calc'!$G$85," ")</f>
        <v>9.7129999999999994E-2</v>
      </c>
      <c r="E11" s="45">
        <f>+IF('LFCR Calc'!$G$92&gt;='LFCR Calc'!A11, ((100/'LFCR Calc'!$G$92)/100),"")</f>
        <v>2.5000000000000001E-2</v>
      </c>
      <c r="F11" s="45">
        <v>0</v>
      </c>
      <c r="G11" s="45">
        <f>+IF('LFCR Calc'!$G$92&gt;='LFCR Calc'!A11,'LFCR Calc'!$G$94," ")</f>
        <v>3.63E-3</v>
      </c>
      <c r="H11" s="45">
        <v>0</v>
      </c>
      <c r="I11" s="45">
        <f>+IF('LFCR Calc'!$G$92&gt;='LFCR Calc'!A11,(1/((1+'LFCR Calc'!$G$84)^'LFCR Calc'!B11))," ")</f>
        <v>0.93269661244590363</v>
      </c>
      <c r="J11" s="45">
        <f>+IF('LFCR Calc'!$G$92&gt;='LFCR Calc'!A11,'LFCR Calc'!H11*'LFCR Calc'!I11," ")</f>
        <v>0</v>
      </c>
      <c r="K11" s="45">
        <f>+IF('LFCR Calc'!$G$92&gt;='LFCR Calc'!A11,'LFCR Calc'!J11," ")</f>
        <v>0</v>
      </c>
      <c r="L11" s="45">
        <f>+IF('LFCR Calc'!$G$92&gt;='LFCR Calc'!A11,'LFCR Calc'!K11*'LFCR Calc'!$G$84*(1+'LFCR Calc'!$G$84)^'LFCR Calc'!B11/((1+'LFCR Calc'!$G$84)^'LFCR Calc'!B11-1)," ")</f>
        <v>0</v>
      </c>
      <c r="M11" s="45"/>
      <c r="N11" s="60">
        <f>+IF('LFCR Calc'!$G$92&gt;='LFCR Calc'!A11,'Depreciation Table'!E7," ")</f>
        <v>0.05</v>
      </c>
      <c r="O11" s="45">
        <f>+IF('LFCR Calc'!$G$92&gt;='LFCR Calc'!A11,(('LFCR Calc'!N11-'LFCR Calc'!E11)*('LFCR Calc'!$G$89))," ")</f>
        <v>8.7499999999999991E-3</v>
      </c>
      <c r="P11" s="75">
        <f>IF(+'LFCR Calc'!$G$92&gt;'LFCR Calc'!A11,+'LFCR Calc'!O11,"")</f>
        <v>8.7499999999999991E-3</v>
      </c>
      <c r="Q11" s="45"/>
      <c r="R11" s="45"/>
      <c r="S11" s="45"/>
      <c r="T11" s="57"/>
      <c r="V11" s="52"/>
      <c r="W11" s="53"/>
      <c r="X11" s="52"/>
      <c r="Y11" s="52"/>
      <c r="Z11" s="14"/>
      <c r="AA11" s="52"/>
      <c r="AB11" s="54"/>
      <c r="AC11" s="14"/>
    </row>
    <row r="12" spans="1:29" x14ac:dyDescent="0.2">
      <c r="A12" s="11">
        <v>2</v>
      </c>
      <c r="B12" s="27">
        <f>IF('LFCR Calc'!$G$92&gt;=A12,A12," ")</f>
        <v>2</v>
      </c>
      <c r="C12" s="28">
        <f>+IF('LFCR Calc'!$G$92&gt;='LFCR Calc'!A12,('LFCR Calc'!C11-'LFCR Calc'!E11-'LFCR Calc'!O11)," ")</f>
        <v>0.96624999999999994</v>
      </c>
      <c r="D12" s="45">
        <f>+IF('LFCR Calc'!$G$92&gt;='LFCR Calc'!A12,'LFCR Calc'!$G$85*C12," ")</f>
        <v>9.3851862499999994E-2</v>
      </c>
      <c r="E12" s="45">
        <f>+IF('LFCR Calc'!$G$92&gt;='LFCR Calc'!A12, ((100/'LFCR Calc'!$G$92)/100),"")</f>
        <v>2.5000000000000001E-2</v>
      </c>
      <c r="F12" s="45">
        <v>0</v>
      </c>
      <c r="G12" s="45">
        <f>+IF('LFCR Calc'!$G$92&gt;='LFCR Calc'!A12,'LFCR Calc'!$G$94," ")</f>
        <v>3.63E-3</v>
      </c>
      <c r="H12" s="45">
        <v>0</v>
      </c>
      <c r="I12" s="45">
        <f>+IF('LFCR Calc'!$G$92&gt;='LFCR Calc'!A12,(1/((1+'LFCR Calc'!$G$84)^'LFCR Calc'!B12))," ")</f>
        <v>0.86992297086806403</v>
      </c>
      <c r="J12" s="45">
        <f>+IF('LFCR Calc'!$G$92&gt;='LFCR Calc'!A12,'LFCR Calc'!H12*'LFCR Calc'!I12," ")</f>
        <v>0</v>
      </c>
      <c r="K12" s="45">
        <f>+IF('LFCR Calc'!$G$92&gt;='LFCR Calc'!A12,'LFCR Calc'!K11+'LFCR Calc'!J12," ")</f>
        <v>0</v>
      </c>
      <c r="L12" s="45">
        <f>+IF('LFCR Calc'!$G$92&gt;='LFCR Calc'!A12,'LFCR Calc'!K12*'LFCR Calc'!$G$84*(1+'LFCR Calc'!$G$84)^'LFCR Calc'!B12/((1+'LFCR Calc'!$G$84)^'LFCR Calc'!B12-1)," ")</f>
        <v>0</v>
      </c>
      <c r="M12" s="45"/>
      <c r="N12" s="60">
        <f>+IF('LFCR Calc'!$G$92&gt;='LFCR Calc'!A12,'Depreciation Table'!E8," ")</f>
        <v>9.5000000000000001E-2</v>
      </c>
      <c r="O12" s="45">
        <f>+IF('LFCR Calc'!$G$92&gt;='LFCR Calc'!A12,(('LFCR Calc'!N12-'LFCR Calc'!E13)*('LFCR Calc'!$G$89))," ")</f>
        <v>2.4500000000000001E-2</v>
      </c>
      <c r="P12" s="75">
        <f>IF(+'LFCR Calc'!$G$92&gt;='LFCR Calc'!A12,+'LFCR Calc'!O12+P11,"")</f>
        <v>3.3250000000000002E-2</v>
      </c>
      <c r="Q12" s="45"/>
      <c r="R12" s="45"/>
      <c r="S12" s="45"/>
      <c r="T12" s="57"/>
      <c r="V12" s="45"/>
      <c r="W12" s="53"/>
      <c r="X12" s="52"/>
      <c r="Y12" s="45"/>
      <c r="AA12" s="45"/>
      <c r="AB12" s="45"/>
    </row>
    <row r="13" spans="1:29" x14ac:dyDescent="0.2">
      <c r="A13" s="11">
        <v>3</v>
      </c>
      <c r="B13" s="27">
        <f>IF('LFCR Calc'!$G$92&gt;=A13,A13," ")</f>
        <v>3</v>
      </c>
      <c r="C13" s="28">
        <f>+IF('LFCR Calc'!$G$92&gt;='LFCR Calc'!A13,('LFCR Calc'!C12-'LFCR Calc'!E12-'LFCR Calc'!O12)," ")</f>
        <v>0.91674999999999995</v>
      </c>
      <c r="D13" s="45">
        <f>+IF('LFCR Calc'!$G$92&gt;='LFCR Calc'!A13,'LFCR Calc'!$G$85*C13," ")</f>
        <v>8.9043927499999995E-2</v>
      </c>
      <c r="E13" s="45">
        <f>+IF('LFCR Calc'!$G$92&gt;='LFCR Calc'!A13, ((100/'LFCR Calc'!$G$92)/100),"")</f>
        <v>2.5000000000000001E-2</v>
      </c>
      <c r="F13" s="45">
        <v>0</v>
      </c>
      <c r="G13" s="45">
        <f>+IF('LFCR Calc'!$G$92&gt;='LFCR Calc'!A13,'LFCR Calc'!$G$94," ")</f>
        <v>3.63E-3</v>
      </c>
      <c r="H13" s="45">
        <v>0</v>
      </c>
      <c r="I13" s="45">
        <f>+IF('LFCR Calc'!$G$92&gt;='LFCR Calc'!A13,(1/((1+'LFCR Calc'!$G$84)^'LFCR Calc'!B13))," ")</f>
        <v>0.8113742080175198</v>
      </c>
      <c r="J13" s="45">
        <f>+IF('LFCR Calc'!$G$92&gt;='LFCR Calc'!A13,'LFCR Calc'!H13*'LFCR Calc'!I13," ")</f>
        <v>0</v>
      </c>
      <c r="K13" s="45">
        <f>+IF('LFCR Calc'!$G$92&gt;='LFCR Calc'!A13,'LFCR Calc'!K12+'LFCR Calc'!J13," ")</f>
        <v>0</v>
      </c>
      <c r="L13" s="45">
        <f>+IF('LFCR Calc'!$G$92&gt;='LFCR Calc'!A13,'LFCR Calc'!K13*'LFCR Calc'!$G$84*(1+'LFCR Calc'!$G$84)^'LFCR Calc'!B13/((1+'LFCR Calc'!$G$84)^'LFCR Calc'!B13-1)," ")</f>
        <v>0</v>
      </c>
      <c r="M13" s="45"/>
      <c r="N13" s="60">
        <f>+IF('LFCR Calc'!$G$92&gt;='LFCR Calc'!A13,'Depreciation Table'!E9," ")</f>
        <v>8.5500000000000007E-2</v>
      </c>
      <c r="O13" s="45">
        <f>+IF('LFCR Calc'!$G$92&gt;='LFCR Calc'!A13,(('LFCR Calc'!N13-'LFCR Calc'!E14)*('LFCR Calc'!$G$89))," ")</f>
        <v>2.1174999999999999E-2</v>
      </c>
      <c r="P13" s="75">
        <f>IF(+'LFCR Calc'!$G$92&gt;='LFCR Calc'!A13,+'LFCR Calc'!O13+P12,"")</f>
        <v>5.4425000000000001E-2</v>
      </c>
      <c r="Q13" s="45"/>
      <c r="R13" s="45"/>
      <c r="S13" s="45"/>
      <c r="T13" s="57"/>
      <c r="V13" s="45"/>
      <c r="W13" s="53"/>
      <c r="X13" s="52"/>
      <c r="Y13" s="45"/>
      <c r="AA13" s="45"/>
      <c r="AB13" s="45"/>
    </row>
    <row r="14" spans="1:29" x14ac:dyDescent="0.2">
      <c r="A14" s="11">
        <v>4</v>
      </c>
      <c r="B14" s="27">
        <f>IF('LFCR Calc'!$G$92&gt;=A14,A14," ")</f>
        <v>4</v>
      </c>
      <c r="C14" s="28">
        <f>+IF('LFCR Calc'!$G$92&gt;='LFCR Calc'!A14,('LFCR Calc'!C13-'LFCR Calc'!E13-'LFCR Calc'!O13)," ")</f>
        <v>0.87057499999999988</v>
      </c>
      <c r="D14" s="45">
        <f>+IF('LFCR Calc'!$G$92&gt;='LFCR Calc'!A14,'LFCR Calc'!$G$85*C14," ")</f>
        <v>8.4558949749999987E-2</v>
      </c>
      <c r="E14" s="45">
        <f>+IF('LFCR Calc'!$G$92&gt;='LFCR Calc'!A14, ((100/'LFCR Calc'!$G$92)/100),"")</f>
        <v>2.5000000000000001E-2</v>
      </c>
      <c r="F14" s="45">
        <v>0</v>
      </c>
      <c r="G14" s="45">
        <f>+IF('LFCR Calc'!$G$92&gt;='LFCR Calc'!A14,'LFCR Calc'!$G$94," ")</f>
        <v>3.63E-3</v>
      </c>
      <c r="H14" s="45">
        <v>0</v>
      </c>
      <c r="I14" s="45">
        <f>+IF('LFCR Calc'!$G$92&gt;='LFCR Calc'!A14,(1/((1+'LFCR Calc'!$G$84)^'LFCR Calc'!B14))," ")</f>
        <v>0.75676597524391853</v>
      </c>
      <c r="J14" s="45">
        <f>+IF('LFCR Calc'!$G$92&gt;='LFCR Calc'!A14,'LFCR Calc'!H14*'LFCR Calc'!I14," ")</f>
        <v>0</v>
      </c>
      <c r="K14" s="45">
        <f>+IF('LFCR Calc'!$G$92&gt;='LFCR Calc'!A14,'LFCR Calc'!K13+'LFCR Calc'!J14," ")</f>
        <v>0</v>
      </c>
      <c r="L14" s="45">
        <f>+IF('LFCR Calc'!$G$92&gt;='LFCR Calc'!A14,'LFCR Calc'!K14*'LFCR Calc'!$G$84*(1+'LFCR Calc'!$G$84)^'LFCR Calc'!B14/((1+'LFCR Calc'!$G$84)^'LFCR Calc'!B14-1)," ")</f>
        <v>0</v>
      </c>
      <c r="M14" s="45"/>
      <c r="N14" s="60">
        <f>+IF('LFCR Calc'!$G$92&gt;='LFCR Calc'!A14,'Depreciation Table'!E10," ")</f>
        <v>7.6999999999999999E-2</v>
      </c>
      <c r="O14" s="45">
        <f>+IF('LFCR Calc'!$G$92&gt;='LFCR Calc'!A14,(('LFCR Calc'!N14-'LFCR Calc'!E14)*('LFCR Calc'!$G$89))," ")</f>
        <v>1.8199999999999997E-2</v>
      </c>
      <c r="P14" s="75">
        <f>IF(+'LFCR Calc'!$G$92&gt;='LFCR Calc'!A14,+'LFCR Calc'!O14+P13,"")</f>
        <v>7.2624999999999995E-2</v>
      </c>
      <c r="Q14" s="45"/>
      <c r="R14" s="45"/>
      <c r="S14" s="45"/>
      <c r="T14" s="57"/>
      <c r="V14" s="45"/>
      <c r="W14" s="53"/>
      <c r="X14" s="52"/>
      <c r="Y14" s="45"/>
      <c r="AA14" s="45"/>
      <c r="AB14" s="45"/>
    </row>
    <row r="15" spans="1:29" x14ac:dyDescent="0.2">
      <c r="A15" s="11">
        <v>5</v>
      </c>
      <c r="B15" s="27">
        <f>IF('LFCR Calc'!$G$92&gt;=A15,A15," ")</f>
        <v>5</v>
      </c>
      <c r="C15" s="28">
        <f>+IF('LFCR Calc'!$G$92&gt;='LFCR Calc'!A15,('LFCR Calc'!C14-'LFCR Calc'!E14-'LFCR Calc'!O14)," ")</f>
        <v>0.82737499999999986</v>
      </c>
      <c r="D15" s="45">
        <f>+IF('LFCR Calc'!$G$92&gt;='LFCR Calc'!A15,'LFCR Calc'!$G$85*C15," ")</f>
        <v>8.0362933749999976E-2</v>
      </c>
      <c r="E15" s="45">
        <f>+IF('LFCR Calc'!$G$92&gt;='LFCR Calc'!A15, ((100/'LFCR Calc'!$G$92)/100),"")</f>
        <v>2.5000000000000001E-2</v>
      </c>
      <c r="F15" s="45">
        <v>0</v>
      </c>
      <c r="G15" s="45">
        <f>+IF('LFCR Calc'!$G$92&gt;='LFCR Calc'!A15,'LFCR Calc'!$G$94," ")</f>
        <v>3.63E-3</v>
      </c>
      <c r="H15" s="45">
        <v>0</v>
      </c>
      <c r="I15" s="45">
        <f>+IF('LFCR Calc'!$G$92&gt;='LFCR Calc'!A15,(1/((1+'LFCR Calc'!$G$84)^'LFCR Calc'!B15))," ")</f>
        <v>0.70583306152432346</v>
      </c>
      <c r="J15" s="45">
        <f>+IF('LFCR Calc'!$G$92&gt;='LFCR Calc'!A15,'LFCR Calc'!H15*'LFCR Calc'!I15," ")</f>
        <v>0</v>
      </c>
      <c r="K15" s="45">
        <f>+IF('LFCR Calc'!$G$92&gt;='LFCR Calc'!A15,'LFCR Calc'!K14+'LFCR Calc'!J15," ")</f>
        <v>0</v>
      </c>
      <c r="L15" s="45">
        <f>+IF('LFCR Calc'!$G$92&gt;='LFCR Calc'!A15,'LFCR Calc'!K15*'LFCR Calc'!$G$84*(1+'LFCR Calc'!$G$84)^'LFCR Calc'!B15/((1+'LFCR Calc'!$G$84)^'LFCR Calc'!B15-1)," ")</f>
        <v>0</v>
      </c>
      <c r="M15" s="45"/>
      <c r="N15" s="60">
        <f>+IF('LFCR Calc'!$G$92&gt;='LFCR Calc'!A15,'Depreciation Table'!E11," ")</f>
        <v>6.93E-2</v>
      </c>
      <c r="O15" s="45">
        <f>+IF('LFCR Calc'!$G$92&gt;='LFCR Calc'!A15,(('LFCR Calc'!N15-'LFCR Calc'!E15)*('LFCR Calc'!$G$89))," ")</f>
        <v>1.5504999999999998E-2</v>
      </c>
      <c r="P15" s="75">
        <f>IF(+'LFCR Calc'!$G$92&gt;='LFCR Calc'!A15,+'LFCR Calc'!O15+P14,"")</f>
        <v>8.8129999999999986E-2</v>
      </c>
      <c r="Q15" s="45"/>
      <c r="R15" s="45"/>
      <c r="S15" s="45"/>
      <c r="T15" s="57"/>
      <c r="V15" s="45"/>
      <c r="W15" s="53"/>
      <c r="X15" s="52"/>
      <c r="Y15" s="45"/>
      <c r="AA15" s="45"/>
      <c r="AB15" s="45"/>
    </row>
    <row r="16" spans="1:29" x14ac:dyDescent="0.2">
      <c r="A16" s="11">
        <v>6</v>
      </c>
      <c r="B16" s="27">
        <f>IF('LFCR Calc'!$G$92&gt;=A16,A16," ")</f>
        <v>6</v>
      </c>
      <c r="C16" s="28">
        <f>+IF('LFCR Calc'!$G$92&gt;='LFCR Calc'!A16,('LFCR Calc'!C15-'LFCR Calc'!E15-'LFCR Calc'!O15)," ")</f>
        <v>0.78686999999999985</v>
      </c>
      <c r="D16" s="45">
        <f>+IF('LFCR Calc'!$G$92&gt;='LFCR Calc'!A16,'LFCR Calc'!$G$85*C16," ")</f>
        <v>7.6428683099999978E-2</v>
      </c>
      <c r="E16" s="45">
        <f>+IF('LFCR Calc'!$G$92&gt;='LFCR Calc'!A16, ((100/'LFCR Calc'!$G$92)/100),"")</f>
        <v>2.5000000000000001E-2</v>
      </c>
      <c r="F16" s="45">
        <v>0</v>
      </c>
      <c r="G16" s="45">
        <f>+IF('LFCR Calc'!$G$92&gt;='LFCR Calc'!A16,'LFCR Calc'!$G$94," ")</f>
        <v>3.63E-3</v>
      </c>
      <c r="H16" s="45">
        <v>0</v>
      </c>
      <c r="I16" s="45">
        <f>+IF('LFCR Calc'!$G$92&gt;='LFCR Calc'!A16,(1/((1+'LFCR Calc'!$G$84)^'LFCR Calc'!B16))," ")</f>
        <v>0.65832810543605746</v>
      </c>
      <c r="J16" s="45">
        <f>+IF('LFCR Calc'!$G$92&gt;='LFCR Calc'!A16,'LFCR Calc'!H16*'LFCR Calc'!I16," ")</f>
        <v>0</v>
      </c>
      <c r="K16" s="45">
        <f>+IF('LFCR Calc'!$G$92&gt;='LFCR Calc'!A16,'LFCR Calc'!K15+'LFCR Calc'!J16," ")</f>
        <v>0</v>
      </c>
      <c r="L16" s="45">
        <f>+IF('LFCR Calc'!$G$92&gt;='LFCR Calc'!A16,'LFCR Calc'!K16*'LFCR Calc'!$G$84*(1+'LFCR Calc'!$G$84)^'LFCR Calc'!B16/((1+'LFCR Calc'!$G$84)^'LFCR Calc'!B16-1)," ")</f>
        <v>0</v>
      </c>
      <c r="M16" s="45"/>
      <c r="N16" s="60">
        <f>+IF('LFCR Calc'!$G$92&gt;='LFCR Calc'!A16,'Depreciation Table'!E12," ")</f>
        <v>6.2300000000000001E-2</v>
      </c>
      <c r="O16" s="45">
        <f>+IF('LFCR Calc'!$G$92&gt;='LFCR Calc'!A16,(('LFCR Calc'!N16-'LFCR Calc'!E16)*('LFCR Calc'!$G$89))," ")</f>
        <v>1.3054999999999999E-2</v>
      </c>
      <c r="P16" s="75">
        <f>IF(+'LFCR Calc'!$G$92&gt;='LFCR Calc'!A16,+'LFCR Calc'!O16+P15,"")</f>
        <v>0.10118499999999998</v>
      </c>
      <c r="Q16" s="45"/>
      <c r="R16" s="45"/>
      <c r="S16" s="45"/>
      <c r="T16" s="57"/>
      <c r="V16" s="45"/>
      <c r="W16" s="53"/>
      <c r="X16" s="52"/>
      <c r="Y16" s="45"/>
      <c r="AA16" s="45"/>
      <c r="AB16" s="45"/>
    </row>
    <row r="17" spans="1:28" x14ac:dyDescent="0.2">
      <c r="A17" s="11">
        <v>7</v>
      </c>
      <c r="B17" s="27">
        <f>IF('LFCR Calc'!$G$92&gt;=A17,A17," ")</f>
        <v>7</v>
      </c>
      <c r="C17" s="28">
        <f>+IF('LFCR Calc'!$G$92&gt;='LFCR Calc'!A17,('LFCR Calc'!C16-'LFCR Calc'!E16-'LFCR Calc'!O16)," ")</f>
        <v>0.74881499999999979</v>
      </c>
      <c r="D17" s="45">
        <f>+IF('LFCR Calc'!$G$92&gt;='LFCR Calc'!A17,'LFCR Calc'!$G$85*C17," ")</f>
        <v>7.273240094999997E-2</v>
      </c>
      <c r="E17" s="45">
        <f>+IF('LFCR Calc'!$G$92&gt;='LFCR Calc'!A17, ((100/'LFCR Calc'!$G$92)/100),"")</f>
        <v>2.5000000000000001E-2</v>
      </c>
      <c r="F17" s="45">
        <v>0</v>
      </c>
      <c r="G17" s="45">
        <f>+IF('LFCR Calc'!$G$92&gt;='LFCR Calc'!A17,'LFCR Calc'!$G$94," ")</f>
        <v>3.63E-3</v>
      </c>
      <c r="H17" s="45">
        <f>+IF('LFCR Calc'!$G$92&gt;='LFCR Calc'!A17,(+D17+E17+F17+G17)," ")</f>
        <v>0.10136240094999996</v>
      </c>
      <c r="I17" s="45">
        <f>+IF('LFCR Calc'!$G$92&gt;='LFCR Calc'!A17,(1/((1+'LFCR Calc'!$G$84)^'LFCR Calc'!B17))," ")</f>
        <v>0.61402039381814044</v>
      </c>
      <c r="J17" s="45">
        <f>+IF('LFCR Calc'!$G$92&gt;='LFCR Calc'!A17,'LFCR Calc'!H17*'LFCR Calc'!I17," ")</f>
        <v>6.2238581349671231E-2</v>
      </c>
      <c r="K17" s="45">
        <f>+IF('LFCR Calc'!$G$92&gt;='LFCR Calc'!A17,'LFCR Calc'!K16+'LFCR Calc'!J17," ")</f>
        <v>6.2238581349671231E-2</v>
      </c>
      <c r="L17" s="45">
        <f>+IF('LFCR Calc'!$G$92&gt;='LFCR Calc'!A17,'LFCR Calc'!K17*'LFCR Calc'!$G$84*(1+'LFCR Calc'!$G$84)^'LFCR Calc'!B17/((1+'LFCR Calc'!$G$84)^'LFCR Calc'!B17-1)," ")</f>
        <v>1.1635682192173169E-2</v>
      </c>
      <c r="M17" s="45"/>
      <c r="N17" s="60">
        <f>+IF('LFCR Calc'!$G$92&gt;='LFCR Calc'!A17,'Depreciation Table'!E13," ")</f>
        <v>5.8999999999999997E-2</v>
      </c>
      <c r="O17" s="45">
        <f>+IF('LFCR Calc'!$G$92&gt;='LFCR Calc'!A17,(('LFCR Calc'!N17-'LFCR Calc'!E17)*('LFCR Calc'!$G$89))," ")</f>
        <v>1.1899999999999997E-2</v>
      </c>
      <c r="P17" s="75">
        <f>IF(+'LFCR Calc'!$G$92&gt;='LFCR Calc'!A17,+'LFCR Calc'!O17+P16,"")</f>
        <v>0.11308499999999998</v>
      </c>
      <c r="Q17" s="45"/>
      <c r="R17" s="45"/>
      <c r="S17" s="45"/>
      <c r="T17" s="57"/>
      <c r="V17" s="45"/>
      <c r="W17" s="53"/>
      <c r="X17" s="52"/>
      <c r="Y17" s="45"/>
      <c r="AA17" s="45"/>
      <c r="AB17" s="45"/>
    </row>
    <row r="18" spans="1:28" x14ac:dyDescent="0.2">
      <c r="A18" s="11">
        <v>8</v>
      </c>
      <c r="B18" s="27">
        <f>IF('LFCR Calc'!$G$92&gt;=A18,A18," ")</f>
        <v>8</v>
      </c>
      <c r="C18" s="28">
        <f>+IF('LFCR Calc'!$G$92&gt;='LFCR Calc'!A18,('LFCR Calc'!C17-'LFCR Calc'!E17-'LFCR Calc'!O17)," ")</f>
        <v>0.71191499999999974</v>
      </c>
      <c r="D18" s="45">
        <f>+IF('LFCR Calc'!$G$92&gt;='LFCR Calc'!A18,'LFCR Calc'!$G$85*C18," ")</f>
        <v>6.9148303949999976E-2</v>
      </c>
      <c r="E18" s="45">
        <f>+IF('LFCR Calc'!$G$92&gt;='LFCR Calc'!A18, ((100/'LFCR Calc'!$G$92)/100),"")</f>
        <v>2.5000000000000001E-2</v>
      </c>
      <c r="F18" s="45">
        <v>0</v>
      </c>
      <c r="G18" s="45">
        <f>+IF('LFCR Calc'!$G$92&gt;='LFCR Calc'!A18,'LFCR Calc'!$G$94," ")</f>
        <v>3.63E-3</v>
      </c>
      <c r="H18" s="45">
        <f>+IF('LFCR Calc'!$G$92&gt;='LFCR Calc'!A18,(+D18+E18+F18+G18)," ")</f>
        <v>9.7778303949999978E-2</v>
      </c>
      <c r="I18" s="45">
        <f>+IF('LFCR Calc'!$G$92&gt;='LFCR Calc'!A18,(1/((1+'LFCR Calc'!$G$84)^'LFCR Calc'!B18))," ")</f>
        <v>0.57269474128687925</v>
      </c>
      <c r="J18" s="45">
        <f>+IF('LFCR Calc'!$G$92&gt;='LFCR Calc'!A18,'LFCR Calc'!H18*'LFCR Calc'!I18," ")</f>
        <v>5.5997120484115079E-2</v>
      </c>
      <c r="K18" s="45">
        <f>+IF('LFCR Calc'!$G$92&gt;='LFCR Calc'!A18,'LFCR Calc'!K17+'LFCR Calc'!J18," ")</f>
        <v>0.11823570183378632</v>
      </c>
      <c r="L18" s="45">
        <f>+IF('LFCR Calc'!$G$92&gt;='LFCR Calc'!A18,'LFCR Calc'!K18*'LFCR Calc'!$G$84*(1+'LFCR Calc'!$G$84)^'LFCR Calc'!B18/((1+'LFCR Calc'!$G$84)^'LFCR Calc'!B18-1)," ")</f>
        <v>1.9966728867369405E-2</v>
      </c>
      <c r="M18" s="45"/>
      <c r="N18" s="60">
        <f>+IF('LFCR Calc'!$G$92&gt;='LFCR Calc'!A18,'Depreciation Table'!E14," ")</f>
        <v>5.8999999999999997E-2</v>
      </c>
      <c r="O18" s="45">
        <f>+IF('LFCR Calc'!$G$92&gt;='LFCR Calc'!A18,(('LFCR Calc'!N18-'LFCR Calc'!E18)*('LFCR Calc'!$G$89))," ")</f>
        <v>1.1899999999999997E-2</v>
      </c>
      <c r="P18" s="75">
        <f>IF(+'LFCR Calc'!$G$92&gt;='LFCR Calc'!A18,+'LFCR Calc'!O18+P17,"")</f>
        <v>0.12498499999999997</v>
      </c>
      <c r="Q18" s="45"/>
      <c r="R18" s="45"/>
      <c r="S18" s="45"/>
      <c r="T18" s="57"/>
      <c r="V18" s="45"/>
      <c r="W18" s="53"/>
      <c r="X18" s="52"/>
      <c r="Y18" s="45"/>
      <c r="AA18" s="45"/>
      <c r="AB18" s="45"/>
    </row>
    <row r="19" spans="1:28" x14ac:dyDescent="0.2">
      <c r="A19" s="11">
        <v>9</v>
      </c>
      <c r="B19" s="27">
        <f>IF('LFCR Calc'!$G$92&gt;=A19,A19," ")</f>
        <v>9</v>
      </c>
      <c r="C19" s="28">
        <f>+IF('LFCR Calc'!$G$92&gt;='LFCR Calc'!A19,('LFCR Calc'!C18-'LFCR Calc'!E18-'LFCR Calc'!O18)," ")</f>
        <v>0.6750149999999997</v>
      </c>
      <c r="D19" s="45">
        <f>+IF('LFCR Calc'!$G$92&gt;='LFCR Calc'!A19,'LFCR Calc'!$G$85*C19," ")</f>
        <v>6.5564206949999967E-2</v>
      </c>
      <c r="E19" s="45">
        <f>+IF('LFCR Calc'!$G$92&gt;='LFCR Calc'!A19, ((100/'LFCR Calc'!$G$92)/100),"")</f>
        <v>2.5000000000000001E-2</v>
      </c>
      <c r="F19" s="45">
        <v>0</v>
      </c>
      <c r="G19" s="45">
        <f>+IF('LFCR Calc'!$G$92&gt;='LFCR Calc'!A19,'LFCR Calc'!$G$94," ")</f>
        <v>3.63E-3</v>
      </c>
      <c r="H19" s="45">
        <f>+IF('LFCR Calc'!$G$92&gt;='LFCR Calc'!A19,(+D19+E19+F19+G19)," ")</f>
        <v>9.419420694999997E-2</v>
      </c>
      <c r="I19" s="45">
        <f>+IF('LFCR Calc'!$G$92&gt;='LFCR Calc'!A19,(1/((1+'LFCR Calc'!$G$84)^'LFCR Calc'!B19))," ")</f>
        <v>0.53415044516385535</v>
      </c>
      <c r="J19" s="45">
        <f>+IF('LFCR Calc'!$G$92&gt;='LFCR Calc'!A19,'LFCR Calc'!H19*'LFCR Calc'!I19," ")</f>
        <v>5.03138775741988E-2</v>
      </c>
      <c r="K19" s="45">
        <f>+IF('LFCR Calc'!$G$92&gt;='LFCR Calc'!A19,'LFCR Calc'!K18+'LFCR Calc'!J19," ")</f>
        <v>0.16854957940798512</v>
      </c>
      <c r="L19" s="45">
        <f>+IF('LFCR Calc'!$G$92&gt;='LFCR Calc'!A19,'LFCR Calc'!K19*'LFCR Calc'!$G$84*(1+'LFCR Calc'!$G$84)^'LFCR Calc'!B19/((1+'LFCR Calc'!$G$84)^'LFCR Calc'!B19-1)," ")</f>
        <v>2.610829510046047E-2</v>
      </c>
      <c r="M19" s="45"/>
      <c r="N19" s="60">
        <f>+IF('LFCR Calc'!$G$92&gt;='LFCR Calc'!A19,'Depreciation Table'!E15," ")</f>
        <v>5.91E-2</v>
      </c>
      <c r="O19" s="45">
        <f>+IF('LFCR Calc'!$G$92&gt;='LFCR Calc'!A19,(('LFCR Calc'!N19-'LFCR Calc'!E19)*('LFCR Calc'!$G$89))," ")</f>
        <v>1.1934999999999999E-2</v>
      </c>
      <c r="P19" s="75">
        <f>IF(+'LFCR Calc'!$G$92&gt;='LFCR Calc'!A19,+'LFCR Calc'!O19+P18,"")</f>
        <v>0.13691999999999996</v>
      </c>
      <c r="Q19" s="45"/>
      <c r="R19" s="45"/>
      <c r="S19" s="45"/>
      <c r="T19" s="57"/>
      <c r="V19" s="45"/>
      <c r="W19" s="53"/>
      <c r="X19" s="52"/>
      <c r="Y19" s="45"/>
      <c r="AA19" s="45"/>
      <c r="AB19" s="45"/>
    </row>
    <row r="20" spans="1:28" x14ac:dyDescent="0.2">
      <c r="A20" s="11">
        <v>10</v>
      </c>
      <c r="B20" s="27">
        <f>IF('LFCR Calc'!$G$92&gt;=A20,A20," ")</f>
        <v>10</v>
      </c>
      <c r="C20" s="28">
        <f>+IF('LFCR Calc'!$G$92&gt;='LFCR Calc'!A20,('LFCR Calc'!C19-'LFCR Calc'!E19-'LFCR Calc'!O19)," ")</f>
        <v>0.63807999999999965</v>
      </c>
      <c r="D20" s="45">
        <f>+IF('LFCR Calc'!$G$92&gt;='LFCR Calc'!A20,'LFCR Calc'!$G$85*C20," ")</f>
        <v>6.1976710399999961E-2</v>
      </c>
      <c r="E20" s="45">
        <f>+IF('LFCR Calc'!$G$92&gt;='LFCR Calc'!A20, ((100/'LFCR Calc'!$G$92)/100),"")</f>
        <v>2.5000000000000001E-2</v>
      </c>
      <c r="F20" s="45">
        <v>0</v>
      </c>
      <c r="G20" s="45">
        <f>+IF('LFCR Calc'!$G$92&gt;='LFCR Calc'!A20,'LFCR Calc'!$G$94," ")</f>
        <v>3.63E-3</v>
      </c>
      <c r="H20" s="45">
        <f>+IF('LFCR Calc'!$G$92&gt;='LFCR Calc'!A20,(+D20+E20+F20+G20)," ")</f>
        <v>9.0606710399999957E-2</v>
      </c>
      <c r="I20" s="45">
        <f>+IF('LFCR Calc'!$G$92&gt;='LFCR Calc'!A20,(1/((1+'LFCR Calc'!$G$84)^'LFCR Calc'!B20))," ")</f>
        <v>0.49820031074079929</v>
      </c>
      <c r="J20" s="45">
        <f>+IF('LFCR Calc'!$G$92&gt;='LFCR Calc'!A20,'LFCR Calc'!H20*'LFCR Calc'!I20," ")</f>
        <v>4.5140291276481587E-2</v>
      </c>
      <c r="K20" s="45">
        <f>+IF('LFCR Calc'!$G$92&gt;='LFCR Calc'!A20,'LFCR Calc'!K19+'LFCR Calc'!J20," ")</f>
        <v>0.21368987068446671</v>
      </c>
      <c r="L20" s="45">
        <f>+IF('LFCR Calc'!$G$92&gt;='LFCR Calc'!A20,'LFCR Calc'!K20*'LFCR Calc'!$G$84*(1+'LFCR Calc'!$G$84)^'LFCR Calc'!B20/((1+'LFCR Calc'!$G$84)^'LFCR Calc'!B20-1)," ")</f>
        <v>3.0729116415666231E-2</v>
      </c>
      <c r="M20" s="45"/>
      <c r="N20" s="60">
        <f>+IF('LFCR Calc'!$G$92&gt;='LFCR Calc'!A20,'Depreciation Table'!E16," ")</f>
        <v>5.8999999999999997E-2</v>
      </c>
      <c r="O20" s="45">
        <f>+IF('LFCR Calc'!$G$92&gt;='LFCR Calc'!A20,(('LFCR Calc'!N20-'LFCR Calc'!E20)*('LFCR Calc'!$G$89))," ")</f>
        <v>1.1899999999999997E-2</v>
      </c>
      <c r="P20" s="75">
        <f>IF(+'LFCR Calc'!$G$92&gt;='LFCR Calc'!A20,+'LFCR Calc'!O20+P19,"")</f>
        <v>0.14881999999999995</v>
      </c>
      <c r="Q20" s="45"/>
      <c r="R20" s="45"/>
      <c r="S20" s="45"/>
      <c r="T20" s="57"/>
      <c r="V20" s="45"/>
      <c r="W20" s="53"/>
      <c r="X20" s="52"/>
      <c r="Y20" s="45"/>
      <c r="AA20" s="45"/>
      <c r="AB20" s="45"/>
    </row>
    <row r="21" spans="1:28" x14ac:dyDescent="0.2">
      <c r="A21" s="11">
        <v>11</v>
      </c>
      <c r="B21" s="27">
        <f>IF('LFCR Calc'!$G$92&gt;=A21,A21," ")</f>
        <v>11</v>
      </c>
      <c r="C21" s="28">
        <f>+IF('LFCR Calc'!$G$92&gt;='LFCR Calc'!A21,('LFCR Calc'!C20-'LFCR Calc'!E20-'LFCR Calc'!O20)," ")</f>
        <v>0.6011799999999996</v>
      </c>
      <c r="D21" s="45">
        <f>+IF('LFCR Calc'!$G$92&gt;='LFCR Calc'!A21,'LFCR Calc'!$G$85*C21," ")</f>
        <v>5.839261339999996E-2</v>
      </c>
      <c r="E21" s="45">
        <f>+IF('LFCR Calc'!$G$92&gt;='LFCR Calc'!A21, ((100/'LFCR Calc'!$G$92)/100),"")</f>
        <v>2.5000000000000001E-2</v>
      </c>
      <c r="F21" s="45">
        <v>0</v>
      </c>
      <c r="G21" s="45">
        <f>+IF('LFCR Calc'!$G$92&gt;='LFCR Calc'!A21,'LFCR Calc'!$G$94," ")</f>
        <v>3.63E-3</v>
      </c>
      <c r="H21" s="45">
        <f>+IF('LFCR Calc'!$G$92&gt;='LFCR Calc'!A21,(+D21+E21+F21+G21)," ")</f>
        <v>8.7022613399999948E-2</v>
      </c>
      <c r="I21" s="45">
        <f>+IF('LFCR Calc'!$G$92&gt;='LFCR Calc'!A21,(1/((1+'LFCR Calc'!$G$84)^'LFCR Calc'!B21))," ")</f>
        <v>0.46466974214744</v>
      </c>
      <c r="J21" s="45">
        <f>+IF('LFCR Calc'!$G$92&gt;='LFCR Calc'!A21,'LFCR Calc'!H21*'LFCR Calc'!I21," ")</f>
        <v>4.0436775329574334E-2</v>
      </c>
      <c r="K21" s="45">
        <f>+IF('LFCR Calc'!$G$92&gt;='LFCR Calc'!A21,'LFCR Calc'!K20+'LFCR Calc'!J21," ")</f>
        <v>0.25412664601404106</v>
      </c>
      <c r="L21" s="45">
        <f>+IF('LFCR Calc'!$G$92&gt;='LFCR Calc'!A21,'LFCR Calc'!K21*'LFCR Calc'!$G$84*(1+'LFCR Calc'!$G$84)^'LFCR Calc'!B21/((1+'LFCR Calc'!$G$84)^'LFCR Calc'!B21-1)," ")</f>
        <v>3.4255076202742443E-2</v>
      </c>
      <c r="M21" s="45"/>
      <c r="N21" s="60">
        <f>+IF('LFCR Calc'!$G$92&gt;='LFCR Calc'!A21,'Depreciation Table'!E17," ")</f>
        <v>5.91E-2</v>
      </c>
      <c r="O21" s="45">
        <f>+IF('LFCR Calc'!$G$92&gt;='LFCR Calc'!A21,(('LFCR Calc'!N21-'LFCR Calc'!E21)*('LFCR Calc'!$G$89))," ")</f>
        <v>1.1934999999999999E-2</v>
      </c>
      <c r="P21" s="75">
        <f>IF(+'LFCR Calc'!$G$92&gt;='LFCR Calc'!A21,+'LFCR Calc'!O21+P20,"")</f>
        <v>0.16075499999999995</v>
      </c>
      <c r="Q21" s="45"/>
      <c r="R21" s="45"/>
      <c r="S21" s="45"/>
      <c r="T21" s="57"/>
      <c r="V21" s="45"/>
      <c r="W21" s="53"/>
      <c r="X21" s="52"/>
      <c r="Y21" s="45"/>
      <c r="AA21" s="45"/>
      <c r="AB21" s="45"/>
    </row>
    <row r="22" spans="1:28" x14ac:dyDescent="0.2">
      <c r="A22" s="11">
        <v>12</v>
      </c>
      <c r="B22" s="27">
        <f>IF('LFCR Calc'!$G$92&gt;=A22,A22," ")</f>
        <v>12</v>
      </c>
      <c r="C22" s="28">
        <f>+IF('LFCR Calc'!$G$92&gt;='LFCR Calc'!A22,('LFCR Calc'!C21-'LFCR Calc'!E21-'LFCR Calc'!O21)," ")</f>
        <v>0.56424499999999955</v>
      </c>
      <c r="D22" s="45">
        <f>+IF('LFCR Calc'!$G$92&gt;='LFCR Calc'!A22,'LFCR Calc'!$G$85*C22," ")</f>
        <v>5.4805116849999953E-2</v>
      </c>
      <c r="E22" s="45">
        <f>+IF('LFCR Calc'!$G$92&gt;='LFCR Calc'!A22, ((100/'LFCR Calc'!$G$92)/100),"")</f>
        <v>2.5000000000000001E-2</v>
      </c>
      <c r="F22" s="45">
        <v>0</v>
      </c>
      <c r="G22" s="45">
        <f>+IF('LFCR Calc'!$G$92&gt;='LFCR Calc'!A22,'LFCR Calc'!$G$94," ")</f>
        <v>3.63E-3</v>
      </c>
      <c r="H22" s="45">
        <f>+IF('LFCR Calc'!$G$92&gt;='LFCR Calc'!A22,(+D22+E22+F22+G22)," ")</f>
        <v>8.3435116849999949E-2</v>
      </c>
      <c r="I22" s="45">
        <f>+IF('LFCR Calc'!$G$92&gt;='LFCR Calc'!A22,(1/((1+'LFCR Calc'!$G$84)^'LFCR Calc'!B22))," ")</f>
        <v>0.4333958944070288</v>
      </c>
      <c r="J22" s="45">
        <f>+IF('LFCR Calc'!$G$92&gt;='LFCR Calc'!A22,'LFCR Calc'!H22*'LFCR Calc'!I22," ")</f>
        <v>3.6160437092160685E-2</v>
      </c>
      <c r="K22" s="45">
        <f>+IF('LFCR Calc'!$G$92&gt;='LFCR Calc'!A22,'LFCR Calc'!K21+'LFCR Calc'!J22," ")</f>
        <v>0.29028708310620177</v>
      </c>
      <c r="L22" s="45">
        <f>+IF('LFCR Calc'!$G$92&gt;='LFCR Calc'!A22,'LFCR Calc'!K22*'LFCR Calc'!$G$84*(1+'LFCR Calc'!$G$84)^'LFCR Calc'!B22/((1+'LFCR Calc'!$G$84)^'LFCR Calc'!B22-1)," ")</f>
        <v>3.6969580188660339E-2</v>
      </c>
      <c r="M22" s="45"/>
      <c r="N22" s="60">
        <f>+IF('LFCR Calc'!$G$92&gt;='LFCR Calc'!A22,'Depreciation Table'!E18," ")</f>
        <v>5.8999999999999997E-2</v>
      </c>
      <c r="O22" s="45">
        <f>+IF('LFCR Calc'!$G$92&gt;='LFCR Calc'!A22,(('LFCR Calc'!N22-'LFCR Calc'!E22)*('LFCR Calc'!$G$89))," ")</f>
        <v>1.1899999999999997E-2</v>
      </c>
      <c r="P22" s="75">
        <f>IF(+'LFCR Calc'!$G$92&gt;='LFCR Calc'!A22,+'LFCR Calc'!O22+P21,"")</f>
        <v>0.17265499999999995</v>
      </c>
      <c r="Q22" s="45"/>
      <c r="R22" s="45"/>
      <c r="S22" s="45"/>
      <c r="T22" s="57"/>
      <c r="V22" s="45"/>
      <c r="W22" s="53"/>
      <c r="X22" s="52"/>
      <c r="Y22" s="45"/>
      <c r="AA22" s="45"/>
      <c r="AB22" s="45"/>
    </row>
    <row r="23" spans="1:28" x14ac:dyDescent="0.2">
      <c r="A23" s="11">
        <v>13</v>
      </c>
      <c r="B23" s="27">
        <f>IF('LFCR Calc'!$G$92&gt;=A23,A23," ")</f>
        <v>13</v>
      </c>
      <c r="C23" s="28">
        <f>+IF('LFCR Calc'!$G$92&gt;='LFCR Calc'!A23,('LFCR Calc'!C22-'LFCR Calc'!E22-'LFCR Calc'!O22)," ")</f>
        <v>0.52734499999999951</v>
      </c>
      <c r="D23" s="45">
        <f>+IF('LFCR Calc'!$G$92&gt;='LFCR Calc'!A23,'LFCR Calc'!$G$85*C23," ")</f>
        <v>5.1221019849999952E-2</v>
      </c>
      <c r="E23" s="45">
        <f>+IF('LFCR Calc'!$G$92&gt;='LFCR Calc'!A23, ((100/'LFCR Calc'!$G$92)/100),"")</f>
        <v>2.5000000000000001E-2</v>
      </c>
      <c r="F23" s="45">
        <v>0</v>
      </c>
      <c r="G23" s="45">
        <f>+IF('LFCR Calc'!$G$92&gt;='LFCR Calc'!A23,'LFCR Calc'!$G$94," ")</f>
        <v>3.63E-3</v>
      </c>
      <c r="H23" s="45">
        <f>+IF('LFCR Calc'!$G$92&gt;='LFCR Calc'!A23,(+D23+E23+F23+G23)," ")</f>
        <v>7.9851019849999955E-2</v>
      </c>
      <c r="I23" s="45">
        <f>+IF('LFCR Calc'!$G$92&gt;='LFCR Calc'!A23,(1/((1+'LFCR Calc'!$G$84)^'LFCR Calc'!B23))," ")</f>
        <v>0.40422688256139827</v>
      </c>
      <c r="J23" s="45">
        <f>+IF('LFCR Calc'!$G$92&gt;='LFCR Calc'!A23,'LFCR Calc'!H23*'LFCR Calc'!I23," ")</f>
        <v>3.227792882331381E-2</v>
      </c>
      <c r="K23" s="45">
        <f>+IF('LFCR Calc'!$G$92&gt;='LFCR Calc'!A23,'LFCR Calc'!K22+'LFCR Calc'!J23," ")</f>
        <v>0.32256501192951559</v>
      </c>
      <c r="L23" s="45">
        <f>+IF('LFCR Calc'!$G$92&gt;='LFCR Calc'!A23,'LFCR Calc'!K23*'LFCR Calc'!$G$84*(1+'LFCR Calc'!$G$84)^'LFCR Calc'!B23/((1+'LFCR Calc'!$G$84)^'LFCR Calc'!B23-1)," ")</f>
        <v>3.9069052596574429E-2</v>
      </c>
      <c r="M23" s="45"/>
      <c r="N23" s="60">
        <f>+IF('LFCR Calc'!$G$92&gt;='LFCR Calc'!A23,'Depreciation Table'!E19," ")</f>
        <v>5.91E-2</v>
      </c>
      <c r="O23" s="45">
        <f>+IF('LFCR Calc'!$G$92&gt;='LFCR Calc'!A23,(('LFCR Calc'!N23-'LFCR Calc'!E23)*('LFCR Calc'!$G$89))," ")</f>
        <v>1.1934999999999999E-2</v>
      </c>
      <c r="P23" s="75">
        <f>IF(+'LFCR Calc'!$G$92&gt;='LFCR Calc'!A23,+'LFCR Calc'!O23+P22,"")</f>
        <v>0.18458999999999995</v>
      </c>
      <c r="Q23" s="45"/>
      <c r="R23" s="45"/>
      <c r="S23" s="45"/>
      <c r="T23" s="57"/>
      <c r="V23" s="45"/>
      <c r="W23" s="53"/>
      <c r="X23" s="52"/>
      <c r="Y23" s="45"/>
      <c r="AA23" s="45"/>
      <c r="AB23" s="45"/>
    </row>
    <row r="24" spans="1:28" x14ac:dyDescent="0.2">
      <c r="A24" s="11">
        <v>14</v>
      </c>
      <c r="B24" s="27">
        <f>IF('LFCR Calc'!$G$92&gt;=A24,A24," ")</f>
        <v>14</v>
      </c>
      <c r="C24" s="28">
        <f>+IF('LFCR Calc'!$G$92&gt;='LFCR Calc'!A24,('LFCR Calc'!C23-'LFCR Calc'!E23-'LFCR Calc'!O23)," ")</f>
        <v>0.49040999999999951</v>
      </c>
      <c r="D24" s="45">
        <f>+IF('LFCR Calc'!$G$92&gt;='LFCR Calc'!A24,'LFCR Calc'!$G$85*C24," ")</f>
        <v>4.7633523299999952E-2</v>
      </c>
      <c r="E24" s="45">
        <f>+IF('LFCR Calc'!$G$92&gt;='LFCR Calc'!A24, ((100/'LFCR Calc'!$G$92)/100),"")</f>
        <v>2.5000000000000001E-2</v>
      </c>
      <c r="F24" s="45">
        <v>0</v>
      </c>
      <c r="G24" s="45">
        <f>+IF('LFCR Calc'!$G$92&gt;='LFCR Calc'!A24,'LFCR Calc'!$G$94," ")</f>
        <v>3.63E-3</v>
      </c>
      <c r="H24" s="45">
        <f>+IF('LFCR Calc'!$G$92&gt;='LFCR Calc'!A24,(+D24+E24+F24+G24)," ")</f>
        <v>7.6263523299999941E-2</v>
      </c>
      <c r="I24" s="45">
        <f>+IF('LFCR Calc'!$G$92&gt;='LFCR Calc'!A24,(1/((1+'LFCR Calc'!$G$84)^'LFCR Calc'!B24))," ")</f>
        <v>0.37702104402458425</v>
      </c>
      <c r="J24" s="45">
        <f>+IF('LFCR Calc'!$G$92&gt;='LFCR Calc'!A24,'LFCR Calc'!H24*'LFCR Calc'!I24," ")</f>
        <v>2.8752953175559183E-2</v>
      </c>
      <c r="K24" s="45">
        <f>+IF('LFCR Calc'!$G$92&gt;='LFCR Calc'!A24,'LFCR Calc'!K23+'LFCR Calc'!J24," ")</f>
        <v>0.35131796510507479</v>
      </c>
      <c r="L24" s="45">
        <f>+IF('LFCR Calc'!$G$92&gt;='LFCR Calc'!A24,'LFCR Calc'!K24*'LFCR Calc'!$G$84*(1+'LFCR Calc'!$G$84)^'LFCR Calc'!B24/((1+'LFCR Calc'!$G$84)^'LFCR Calc'!B24-1)," ")</f>
        <v>4.0693355881161762E-2</v>
      </c>
      <c r="M24" s="45"/>
      <c r="N24" s="60">
        <f>+IF('LFCR Calc'!$G$92&gt;='LFCR Calc'!A24,'Depreciation Table'!E20," ")</f>
        <v>5.8999999999999997E-2</v>
      </c>
      <c r="O24" s="45">
        <f>+IF('LFCR Calc'!$G$92&gt;='LFCR Calc'!A24,(('LFCR Calc'!N24-'LFCR Calc'!E24)*('LFCR Calc'!$G$89))," ")</f>
        <v>1.1899999999999997E-2</v>
      </c>
      <c r="P24" s="75">
        <f>IF(+'LFCR Calc'!$G$92&gt;='LFCR Calc'!A24,+'LFCR Calc'!O24+P23,"")</f>
        <v>0.19648999999999994</v>
      </c>
      <c r="Q24" s="45"/>
      <c r="R24" s="45"/>
      <c r="S24" s="45"/>
      <c r="T24" s="57"/>
      <c r="V24" s="45"/>
      <c r="W24" s="53"/>
      <c r="X24" s="52"/>
      <c r="Y24" s="45"/>
      <c r="AA24" s="45"/>
      <c r="AB24" s="45"/>
    </row>
    <row r="25" spans="1:28" x14ac:dyDescent="0.2">
      <c r="A25" s="11">
        <v>15</v>
      </c>
      <c r="B25" s="27">
        <f>IF('LFCR Calc'!$G$92&gt;=A25,A25," ")</f>
        <v>15</v>
      </c>
      <c r="C25" s="28">
        <f>+IF('LFCR Calc'!$G$92&gt;='LFCR Calc'!A25,('LFCR Calc'!C24-'LFCR Calc'!E24-'LFCR Calc'!O24)," ")</f>
        <v>0.45350999999999947</v>
      </c>
      <c r="D25" s="45">
        <f>+IF('LFCR Calc'!$G$92&gt;='LFCR Calc'!A25,'LFCR Calc'!$G$85*C25," ")</f>
        <v>4.4049426299999944E-2</v>
      </c>
      <c r="E25" s="45">
        <f>+IF('LFCR Calc'!$G$92&gt;='LFCR Calc'!A25, ((100/'LFCR Calc'!$G$92)/100),"")</f>
        <v>2.5000000000000001E-2</v>
      </c>
      <c r="F25" s="45">
        <v>0</v>
      </c>
      <c r="G25" s="45">
        <f>+IF('LFCR Calc'!$G$92&gt;='LFCR Calc'!A25,'LFCR Calc'!$G$94," ")</f>
        <v>3.63E-3</v>
      </c>
      <c r="H25" s="45">
        <f>+IF('LFCR Calc'!$G$92&gt;='LFCR Calc'!A25,(+D25+E25+F25+G25)," ")</f>
        <v>7.2679426299999933E-2</v>
      </c>
      <c r="I25" s="45">
        <f>+IF('LFCR Calc'!$G$92&gt;='LFCR Calc'!A25,(1/((1+'LFCR Calc'!$G$84)^'LFCR Calc'!B25))," ")</f>
        <v>0.35164625058254761</v>
      </c>
      <c r="J25" s="45">
        <f>+IF('LFCR Calc'!$G$92&gt;='LFCR Calc'!A25,'LFCR Calc'!H25*'LFCR Calc'!I25," ")</f>
        <v>2.5557447752885577E-2</v>
      </c>
      <c r="K25" s="45">
        <f>+IF('LFCR Calc'!$G$92&gt;='LFCR Calc'!A25,'LFCR Calc'!K24+'LFCR Calc'!J25," ")</f>
        <v>0.37687541285796039</v>
      </c>
      <c r="L25" s="45">
        <f>+IF('LFCR Calc'!$G$92&gt;='LFCR Calc'!A25,'LFCR Calc'!K25*'LFCR Calc'!$G$84*(1+'LFCR Calc'!$G$84)^'LFCR Calc'!B25/((1+'LFCR Calc'!$G$84)^'LFCR Calc'!B25-1)," ")</f>
        <v>4.1945203241695601E-2</v>
      </c>
      <c r="M25" s="45"/>
      <c r="N25" s="60">
        <f>+IF('LFCR Calc'!$G$92&gt;='LFCR Calc'!A25,'Depreciation Table'!E21," ")</f>
        <v>5.91E-2</v>
      </c>
      <c r="O25" s="45">
        <f>+IF('LFCR Calc'!$G$92&gt;='LFCR Calc'!A25,(('LFCR Calc'!N25-'LFCR Calc'!E25)*('LFCR Calc'!$G$89))," ")</f>
        <v>1.1934999999999999E-2</v>
      </c>
      <c r="P25" s="75">
        <f>IF(+'LFCR Calc'!$G$92&gt;='LFCR Calc'!A25,+'LFCR Calc'!O25+P24,"")</f>
        <v>0.20842499999999994</v>
      </c>
      <c r="Q25" s="45"/>
      <c r="R25" s="45"/>
      <c r="S25" s="45"/>
      <c r="T25" s="57"/>
      <c r="V25" s="45"/>
      <c r="W25" s="53"/>
      <c r="X25" s="52"/>
      <c r="Y25" s="45"/>
      <c r="AA25" s="45"/>
      <c r="AB25" s="45"/>
    </row>
    <row r="26" spans="1:28" x14ac:dyDescent="0.2">
      <c r="A26" s="11">
        <v>16</v>
      </c>
      <c r="B26" s="27">
        <f>IF('LFCR Calc'!$G$92&gt;=A26,A26," ")</f>
        <v>16</v>
      </c>
      <c r="C26" s="28">
        <f>+IF('LFCR Calc'!$G$92&gt;='LFCR Calc'!A26,('LFCR Calc'!C25-'LFCR Calc'!E25-'LFCR Calc'!O25)," ")</f>
        <v>0.41657499999999947</v>
      </c>
      <c r="D26" s="45">
        <f>+IF('LFCR Calc'!$G$92&gt;='LFCR Calc'!A26,'LFCR Calc'!$G$85*C26," ")</f>
        <v>4.0461929749999945E-2</v>
      </c>
      <c r="E26" s="45">
        <f>+IF('LFCR Calc'!$G$92&gt;='LFCR Calc'!A26, ((100/'LFCR Calc'!$G$92)/100),"")</f>
        <v>2.5000000000000001E-2</v>
      </c>
      <c r="F26" s="45">
        <v>0</v>
      </c>
      <c r="G26" s="45">
        <f>+IF('LFCR Calc'!$G$92&gt;='LFCR Calc'!A26,'LFCR Calc'!$G$94," ")</f>
        <v>3.63E-3</v>
      </c>
      <c r="H26" s="45">
        <f>+IF('LFCR Calc'!$G$92&gt;='LFCR Calc'!A26,(+D26+E26+F26+G26)," ")</f>
        <v>6.9091929749999947E-2</v>
      </c>
      <c r="I26" s="45">
        <f>+IF('LFCR Calc'!$G$92&gt;='LFCR Calc'!A26,(1/((1+'LFCR Calc'!$G$84)^'LFCR Calc'!B26))," ")</f>
        <v>0.32797926669764549</v>
      </c>
      <c r="J26" s="45">
        <f>+IF('LFCR Calc'!$G$92&gt;='LFCR Calc'!A26,'LFCR Calc'!H26*'LFCR Calc'!I26," ")</f>
        <v>2.2660720454130218E-2</v>
      </c>
      <c r="K26" s="45">
        <f>+IF('LFCR Calc'!$G$92&gt;='LFCR Calc'!A26,'LFCR Calc'!K25+'LFCR Calc'!J26," ")</f>
        <v>0.39953613331209059</v>
      </c>
      <c r="L26" s="45">
        <f>+IF('LFCR Calc'!$G$92&gt;='LFCR Calc'!A26,'LFCR Calc'!K26*'LFCR Calc'!$G$84*(1+'LFCR Calc'!$G$84)^'LFCR Calc'!B26/((1+'LFCR Calc'!$G$84)^'LFCR Calc'!B26-1)," ")</f>
        <v>4.290124686797285E-2</v>
      </c>
      <c r="M26" s="45"/>
      <c r="N26" s="60">
        <f>+IF('LFCR Calc'!$G$92&gt;='LFCR Calc'!A26,'Depreciation Table'!E22," ")</f>
        <v>2.9499999999999998E-2</v>
      </c>
      <c r="O26" s="45">
        <f>+IF('LFCR Calc'!$G$92&gt;='LFCR Calc'!A26,(('LFCR Calc'!N26-'LFCR Calc'!E26)*('LFCR Calc'!$G$89))," ")</f>
        <v>1.5749999999999989E-3</v>
      </c>
      <c r="P26" s="75">
        <f>IF(+'LFCR Calc'!$G$92&gt;='LFCR Calc'!A26,+'LFCR Calc'!O26+P25,"")</f>
        <v>0.20999999999999994</v>
      </c>
      <c r="Q26" s="45"/>
      <c r="R26" s="45"/>
      <c r="S26" s="45"/>
      <c r="T26" s="57"/>
      <c r="V26" s="45"/>
      <c r="W26" s="53"/>
      <c r="X26" s="52"/>
      <c r="Y26" s="45"/>
      <c r="AA26" s="45"/>
      <c r="AB26" s="45"/>
    </row>
    <row r="27" spans="1:28" x14ac:dyDescent="0.2">
      <c r="A27" s="11">
        <v>17</v>
      </c>
      <c r="B27" s="27">
        <f>IF('LFCR Calc'!$G$92&gt;=A27,A27," ")</f>
        <v>17</v>
      </c>
      <c r="C27" s="28">
        <f>+IF('LFCR Calc'!$G$92&gt;='LFCR Calc'!A27,('LFCR Calc'!C26-'LFCR Calc'!E26-'LFCR Calc'!O26)," ")</f>
        <v>0.38999999999999946</v>
      </c>
      <c r="D27" s="45">
        <f>+IF('LFCR Calc'!$G$92&gt;='LFCR Calc'!A27,'LFCR Calc'!$G$85*C27," ")</f>
        <v>3.7880699999999948E-2</v>
      </c>
      <c r="E27" s="45">
        <f>+IF('LFCR Calc'!$G$92&gt;='LFCR Calc'!A27, ((100/'LFCR Calc'!$G$92)/100),"")</f>
        <v>2.5000000000000001E-2</v>
      </c>
      <c r="F27" s="45">
        <v>0</v>
      </c>
      <c r="G27" s="45">
        <f>+IF('LFCR Calc'!$G$92&gt;='LFCR Calc'!A27,'LFCR Calc'!$G$94," ")</f>
        <v>3.63E-3</v>
      </c>
      <c r="H27" s="45">
        <f>+IF('LFCR Calc'!$G$92&gt;='LFCR Calc'!A27,(+D27+E27+F27+G27)," ")</f>
        <v>6.651069999999995E-2</v>
      </c>
      <c r="I27" s="45">
        <f>+IF('LFCR Calc'!$G$92&gt;='LFCR Calc'!A27,(1/((1+'LFCR Calc'!$G$84)^'LFCR Calc'!B27))," ")</f>
        <v>0.30590515100138549</v>
      </c>
      <c r="J27" s="45">
        <f>+IF('LFCR Calc'!$G$92&gt;='LFCR Calc'!A27,'LFCR Calc'!H27*'LFCR Calc'!I27," ")</f>
        <v>2.0345965726707833E-2</v>
      </c>
      <c r="K27" s="45">
        <f>+IF('LFCR Calc'!$G$92&gt;='LFCR Calc'!A27,'LFCR Calc'!K26+'LFCR Calc'!J27," ")</f>
        <v>0.41988209903879842</v>
      </c>
      <c r="L27" s="45">
        <f>+IF('LFCR Calc'!$G$92&gt;='LFCR Calc'!A27,'LFCR Calc'!K27*'LFCR Calc'!$G$84*(1+'LFCR Calc'!$G$84)^'LFCR Calc'!B27/((1+'LFCR Calc'!$G$84)^'LFCR Calc'!B27-1)," ")</f>
        <v>4.3652092088498087E-2</v>
      </c>
      <c r="M27" s="45"/>
      <c r="N27" s="60">
        <f>+IF('LFCR Calc'!$G$92&gt;='LFCR Calc'!A27,'Depreciation Table'!E23," ")</f>
        <v>0</v>
      </c>
      <c r="O27" s="45">
        <f>+IF('LFCR Calc'!$G$92&gt;='LFCR Calc'!A27,(('LFCR Calc'!N27-'LFCR Calc'!E27)*('LFCR Calc'!$G$89))," ")</f>
        <v>-8.7499999999999991E-3</v>
      </c>
      <c r="P27" s="75">
        <f>IF(+'LFCR Calc'!$G$92&gt;='LFCR Calc'!A27,+'LFCR Calc'!O27+P26,"")</f>
        <v>0.20124999999999993</v>
      </c>
      <c r="Q27" s="45"/>
      <c r="R27" s="45"/>
      <c r="S27" s="45"/>
      <c r="T27" s="57"/>
      <c r="V27" s="45"/>
      <c r="W27" s="53"/>
      <c r="X27" s="52"/>
      <c r="Y27" s="45"/>
      <c r="AA27" s="45"/>
      <c r="AB27" s="45"/>
    </row>
    <row r="28" spans="1:28" x14ac:dyDescent="0.2">
      <c r="A28" s="11">
        <v>18</v>
      </c>
      <c r="B28" s="27">
        <f>IF('LFCR Calc'!$G$92&gt;=A28,A28," ")</f>
        <v>18</v>
      </c>
      <c r="C28" s="28">
        <f>+IF('LFCR Calc'!$G$92&gt;='LFCR Calc'!A28,('LFCR Calc'!C27-'LFCR Calc'!E27-'LFCR Calc'!O27)," ")</f>
        <v>0.37374999999999942</v>
      </c>
      <c r="D28" s="45">
        <f>+IF('LFCR Calc'!$G$92&gt;='LFCR Calc'!A28,'LFCR Calc'!$G$85*C28," ")</f>
        <v>3.6302337499999941E-2</v>
      </c>
      <c r="E28" s="45">
        <f>+IF('LFCR Calc'!$G$92&gt;='LFCR Calc'!A28, ((100/'LFCR Calc'!$G$92)/100),"")</f>
        <v>2.5000000000000001E-2</v>
      </c>
      <c r="F28" s="45">
        <v>0</v>
      </c>
      <c r="G28" s="45">
        <f>+IF('LFCR Calc'!$G$92&gt;='LFCR Calc'!A28,'LFCR Calc'!$G$94," ")</f>
        <v>3.63E-3</v>
      </c>
      <c r="H28" s="45">
        <f>+IF('LFCR Calc'!$G$92&gt;='LFCR Calc'!A28,(+D28+E28+F28+G28)," ")</f>
        <v>6.4932337499999937E-2</v>
      </c>
      <c r="I28" s="45">
        <f>+IF('LFCR Calc'!$G$92&gt;='LFCR Calc'!A28,(1/((1+'LFCR Calc'!$G$84)^'LFCR Calc'!B28))," ")</f>
        <v>0.28531669806874488</v>
      </c>
      <c r="J28" s="45">
        <f>+IF('LFCR Calc'!$G$92&gt;='LFCR Calc'!A28,'LFCR Calc'!H28*'LFCR Calc'!I28," ")</f>
        <v>1.8526280133385323E-2</v>
      </c>
      <c r="K28" s="45">
        <f>+IF('LFCR Calc'!$G$92&gt;='LFCR Calc'!A28,'LFCR Calc'!K27+'LFCR Calc'!J28," ")</f>
        <v>0.43840837917218373</v>
      </c>
      <c r="L28" s="45">
        <f>+IF('LFCR Calc'!$G$92&gt;='LFCR Calc'!A28,'LFCR Calc'!K28*'LFCR Calc'!$G$84*(1+'LFCR Calc'!$G$84)^'LFCR Calc'!B28/((1+'LFCR Calc'!$G$84)^'LFCR Calc'!B28-1)," ")</f>
        <v>4.426512912163684E-2</v>
      </c>
      <c r="M28" s="45"/>
      <c r="N28" s="60">
        <f>+IF('LFCR Calc'!$G$92&gt;='LFCR Calc'!A28,'Depreciation Table'!E24," ")</f>
        <v>0</v>
      </c>
      <c r="O28" s="45">
        <f>+IF('LFCR Calc'!$G$92&gt;='LFCR Calc'!A28,(('LFCR Calc'!N28-'LFCR Calc'!E28)*('LFCR Calc'!$G$89))," ")</f>
        <v>-8.7499999999999991E-3</v>
      </c>
      <c r="P28" s="75">
        <f>IF(+'LFCR Calc'!$G$92&gt;='LFCR Calc'!A28,+'LFCR Calc'!O28+P27,"")</f>
        <v>0.19249999999999992</v>
      </c>
      <c r="Q28" s="45"/>
      <c r="R28" s="45"/>
      <c r="S28" s="45"/>
      <c r="T28" s="57"/>
      <c r="V28" s="45"/>
      <c r="W28" s="53"/>
      <c r="X28" s="52"/>
      <c r="Y28" s="45"/>
      <c r="AA28" s="45"/>
      <c r="AB28" s="45"/>
    </row>
    <row r="29" spans="1:28" x14ac:dyDescent="0.2">
      <c r="A29" s="11">
        <v>19</v>
      </c>
      <c r="B29" s="27">
        <f>IF('LFCR Calc'!$G$92&gt;=A29,A29," ")</f>
        <v>19</v>
      </c>
      <c r="C29" s="28">
        <f>+IF('LFCR Calc'!$G$92&gt;='LFCR Calc'!A29,('LFCR Calc'!C28-'LFCR Calc'!E28-'LFCR Calc'!O28)," ")</f>
        <v>0.35749999999999937</v>
      </c>
      <c r="D29" s="45">
        <f>+IF('LFCR Calc'!$G$92&gt;='LFCR Calc'!A29,'LFCR Calc'!$G$85*C29," ")</f>
        <v>3.4723974999999935E-2</v>
      </c>
      <c r="E29" s="45">
        <f>+IF('LFCR Calc'!$G$92&gt;='LFCR Calc'!A29, ((100/'LFCR Calc'!$G$92)/100),"")</f>
        <v>2.5000000000000001E-2</v>
      </c>
      <c r="F29" s="45">
        <v>0</v>
      </c>
      <c r="G29" s="45">
        <f>+IF('LFCR Calc'!$G$92&gt;='LFCR Calc'!A29,'LFCR Calc'!$G$94," ")</f>
        <v>3.63E-3</v>
      </c>
      <c r="H29" s="45">
        <f>+IF('LFCR Calc'!$G$92&gt;='LFCR Calc'!A29,(+D29+E29+F29+G29)," ")</f>
        <v>6.3353974999999937E-2</v>
      </c>
      <c r="I29" s="45">
        <f>+IF('LFCR Calc'!$G$92&gt;='LFCR Calc'!A29,(1/((1+'LFCR Calc'!$G$84)^'LFCR Calc'!B29))," ")</f>
        <v>0.266113917762969</v>
      </c>
      <c r="J29" s="45">
        <f>+IF('LFCR Calc'!$G$92&gt;='LFCR Calc'!A29,'LFCR Calc'!H29*'LFCR Calc'!I29," ")</f>
        <v>1.6859374493107177E-2</v>
      </c>
      <c r="K29" s="45">
        <f>+IF('LFCR Calc'!$G$92&gt;='LFCR Calc'!A29,'LFCR Calc'!K28+'LFCR Calc'!J29," ")</f>
        <v>0.45526775366529093</v>
      </c>
      <c r="L29" s="45">
        <f>+IF('LFCR Calc'!$G$92&gt;='LFCR Calc'!A29,'LFCR Calc'!K29*'LFCR Calc'!$G$84*(1+'LFCR Calc'!$G$84)^'LFCR Calc'!B29/((1+'LFCR Calc'!$G$84)^'LFCR Calc'!B29-1)," ")</f>
        <v>4.4764605706034903E-2</v>
      </c>
      <c r="M29" s="45"/>
      <c r="N29" s="60">
        <f>+IF('LFCR Calc'!$G$92&gt;='LFCR Calc'!A29,'Depreciation Table'!E25," ")</f>
        <v>0</v>
      </c>
      <c r="O29" s="45">
        <f>+IF('LFCR Calc'!$G$92&gt;='LFCR Calc'!A29,(('LFCR Calc'!N29-'LFCR Calc'!E29)*('LFCR Calc'!$G$89))," ")</f>
        <v>-8.7499999999999991E-3</v>
      </c>
      <c r="P29" s="75">
        <f>IF(+'LFCR Calc'!$G$92&gt;='LFCR Calc'!A29,+'LFCR Calc'!O29+P28,"")</f>
        <v>0.18374999999999991</v>
      </c>
      <c r="Q29" s="45"/>
      <c r="R29" s="45"/>
      <c r="S29" s="45"/>
      <c r="T29" s="57"/>
      <c r="V29" s="45"/>
      <c r="W29" s="53"/>
      <c r="X29" s="52"/>
      <c r="Y29" s="45"/>
      <c r="AA29" s="45"/>
      <c r="AB29" s="45"/>
    </row>
    <row r="30" spans="1:28" x14ac:dyDescent="0.2">
      <c r="A30" s="11">
        <v>20</v>
      </c>
      <c r="B30" s="27">
        <f>IF('LFCR Calc'!$G$92&gt;=A30,A30," ")</f>
        <v>20</v>
      </c>
      <c r="C30" s="28">
        <f>+IF('LFCR Calc'!$G$92&gt;='LFCR Calc'!A30,('LFCR Calc'!C29-'LFCR Calc'!E29-'LFCR Calc'!O29)," ")</f>
        <v>0.34124999999999933</v>
      </c>
      <c r="D30" s="45">
        <f>+IF('LFCR Calc'!$G$92&gt;='LFCR Calc'!A30,'LFCR Calc'!$G$85*C30," ")</f>
        <v>3.3145612499999935E-2</v>
      </c>
      <c r="E30" s="45">
        <f>+IF('LFCR Calc'!$G$92&gt;='LFCR Calc'!A30, ((100/'LFCR Calc'!$G$92)/100),"")</f>
        <v>2.5000000000000001E-2</v>
      </c>
      <c r="F30" s="45">
        <v>0</v>
      </c>
      <c r="G30" s="45">
        <f>+IF('LFCR Calc'!$G$92&gt;='LFCR Calc'!A30,'LFCR Calc'!$G$94," ")</f>
        <v>3.63E-3</v>
      </c>
      <c r="H30" s="45">
        <f>+IF('LFCR Calc'!$G$92&gt;='LFCR Calc'!A30,(+D30+E30+F30+G30)," ")</f>
        <v>6.1775612499999938E-2</v>
      </c>
      <c r="I30" s="45">
        <f>+IF('LFCR Calc'!$G$92&gt;='LFCR Calc'!A30,(1/((1+'LFCR Calc'!$G$84)^'LFCR Calc'!B30))," ")</f>
        <v>0.24820354962222896</v>
      </c>
      <c r="J30" s="45">
        <f>+IF('LFCR Calc'!$G$92&gt;='LFCR Calc'!A30,'LFCR Calc'!H30*'LFCR Calc'!I30," ")</f>
        <v>1.5332926302587322E-2</v>
      </c>
      <c r="K30" s="45">
        <f>+IF('LFCR Calc'!$G$92&gt;='LFCR Calc'!A30,'LFCR Calc'!K29+'LFCR Calc'!J30," ")</f>
        <v>0.47060067996787824</v>
      </c>
      <c r="L30" s="45">
        <f>+IF('LFCR Calc'!$G$92&gt;='LFCR Calc'!A30,'LFCR Calc'!K30*'LFCR Calc'!$G$84*(1+'LFCR Calc'!$G$84)^'LFCR Calc'!B30/((1+'LFCR Calc'!$G$84)^'LFCR Calc'!B30-1)," ")</f>
        <v>4.5169866191065722E-2</v>
      </c>
      <c r="M30" s="45"/>
      <c r="N30" s="60">
        <f>+IF('LFCR Calc'!$G$92&gt;='LFCR Calc'!A30,'Depreciation Table'!E26," ")</f>
        <v>0</v>
      </c>
      <c r="O30" s="45">
        <f>+IF('LFCR Calc'!$G$92&gt;='LFCR Calc'!A30,(('LFCR Calc'!N30-'LFCR Calc'!E30)*('LFCR Calc'!$G$89))," ")</f>
        <v>-8.7499999999999991E-3</v>
      </c>
      <c r="P30" s="75">
        <f>IF(+'LFCR Calc'!$G$92&gt;='LFCR Calc'!A30,+'LFCR Calc'!O30+P29,"")</f>
        <v>0.17499999999999991</v>
      </c>
      <c r="Q30" s="45"/>
      <c r="R30" s="45"/>
      <c r="S30" s="45"/>
      <c r="T30" s="57"/>
      <c r="V30" s="45"/>
      <c r="W30" s="53"/>
      <c r="X30" s="52"/>
      <c r="Y30" s="45"/>
      <c r="AA30" s="45"/>
      <c r="AB30" s="45"/>
    </row>
    <row r="31" spans="1:28" x14ac:dyDescent="0.2">
      <c r="A31" s="11">
        <v>21</v>
      </c>
      <c r="B31" s="27">
        <f>IF('LFCR Calc'!$G$92&gt;=A31,A31," ")</f>
        <v>21</v>
      </c>
      <c r="C31" s="28">
        <f>+IF('LFCR Calc'!$G$92&gt;='LFCR Calc'!A31,('LFCR Calc'!C30-'LFCR Calc'!E30-'LFCR Calc'!O30)," ")</f>
        <v>0.32499999999999929</v>
      </c>
      <c r="D31" s="45">
        <f>+IF('LFCR Calc'!$G$92&gt;='LFCR Calc'!A31,'LFCR Calc'!$G$85*C31," ")</f>
        <v>3.1567249999999929E-2</v>
      </c>
      <c r="E31" s="45">
        <f>+IF('LFCR Calc'!$G$92&gt;='LFCR Calc'!A31, ((100/'LFCR Calc'!$G$92)/100),"")</f>
        <v>2.5000000000000001E-2</v>
      </c>
      <c r="F31" s="45">
        <v>0</v>
      </c>
      <c r="G31" s="45">
        <f>+IF('LFCR Calc'!$G$92&gt;='LFCR Calc'!A31,'LFCR Calc'!$G$94," ")</f>
        <v>3.63E-3</v>
      </c>
      <c r="H31" s="45">
        <f>+IF('LFCR Calc'!$G$92&gt;='LFCR Calc'!A31,(+D31+E31+F31+G31)," ")</f>
        <v>6.0197249999999931E-2</v>
      </c>
      <c r="I31" s="45">
        <f>+IF('LFCR Calc'!$G$92&gt;='LFCR Calc'!A31,(1/((1+'LFCR Calc'!$G$84)^'LFCR Calc'!B31))," ")</f>
        <v>0.23149860992970167</v>
      </c>
      <c r="J31" s="45">
        <f>+IF('LFCR Calc'!$G$92&gt;='LFCR Calc'!A31,'LFCR Calc'!H31*'LFCR Calc'!I31," ")</f>
        <v>1.3935579696590717E-2</v>
      </c>
      <c r="K31" s="45">
        <f>+IF('LFCR Calc'!$G$92&gt;='LFCR Calc'!A31,'LFCR Calc'!K30+'LFCR Calc'!J31," ")</f>
        <v>0.48453625966446895</v>
      </c>
      <c r="L31" s="45">
        <f>+IF('LFCR Calc'!$G$92&gt;='LFCR Calc'!A31,'LFCR Calc'!K31*'LFCR Calc'!$G$84*(1+'LFCR Calc'!$G$84)^'LFCR Calc'!B31/((1+'LFCR Calc'!$G$84)^'LFCR Calc'!B31-1)," ")</f>
        <v>4.5496516921315851E-2</v>
      </c>
      <c r="M31" s="45"/>
      <c r="N31" s="60">
        <f>+IF('LFCR Calc'!$G$92&gt;='LFCR Calc'!A31,'Depreciation Table'!E27," ")</f>
        <v>0</v>
      </c>
      <c r="O31" s="45">
        <f>+IF('LFCR Calc'!$G$92&gt;='LFCR Calc'!A31,(('LFCR Calc'!N31-'LFCR Calc'!E31)*('LFCR Calc'!$G$89))," ")</f>
        <v>-8.7499999999999991E-3</v>
      </c>
      <c r="P31" s="75">
        <f>IF(+'LFCR Calc'!$G$92&gt;='LFCR Calc'!A31,+'LFCR Calc'!O31+P30,"")</f>
        <v>0.1662499999999999</v>
      </c>
      <c r="Q31" s="45"/>
      <c r="R31" s="45"/>
      <c r="S31" s="45"/>
      <c r="T31" s="57"/>
      <c r="V31" s="45"/>
      <c r="W31" s="53"/>
      <c r="X31" s="52"/>
      <c r="Y31" s="45"/>
      <c r="AA31" s="45"/>
      <c r="AB31" s="45"/>
    </row>
    <row r="32" spans="1:28" x14ac:dyDescent="0.2">
      <c r="A32" s="11">
        <v>22</v>
      </c>
      <c r="B32" s="27">
        <f>IF('LFCR Calc'!$G$92&gt;=A32,A32," ")</f>
        <v>22</v>
      </c>
      <c r="C32" s="28">
        <f>+IF('LFCR Calc'!$G$92&gt;='LFCR Calc'!A32,('LFCR Calc'!C31-'LFCR Calc'!E31-'LFCR Calc'!O31)," ")</f>
        <v>0.30874999999999925</v>
      </c>
      <c r="D32" s="45">
        <f>+IF('LFCR Calc'!$G$92&gt;='LFCR Calc'!A32,'LFCR Calc'!$G$85*C32," ")</f>
        <v>2.9988887499999926E-2</v>
      </c>
      <c r="E32" s="45">
        <f>+IF('LFCR Calc'!$G$92&gt;='LFCR Calc'!A32, ((100/'LFCR Calc'!$G$92)/100),"")</f>
        <v>2.5000000000000001E-2</v>
      </c>
      <c r="F32" s="45">
        <v>0</v>
      </c>
      <c r="G32" s="45">
        <f>+IF('LFCR Calc'!$G$92&gt;='LFCR Calc'!A32,'LFCR Calc'!$G$94," ")</f>
        <v>3.63E-3</v>
      </c>
      <c r="H32" s="45">
        <f>+IF('LFCR Calc'!$G$92&gt;='LFCR Calc'!A32,(+D32+E32+F32+G32)," ")</f>
        <v>5.8618887499999932E-2</v>
      </c>
      <c r="I32" s="45">
        <f>+IF('LFCR Calc'!$G$92&gt;='LFCR Calc'!A32,(1/((1+'LFCR Calc'!$G$84)^'LFCR Calc'!B32))," ")</f>
        <v>0.21591796926736836</v>
      </c>
      <c r="J32" s="45">
        <f>+IF('LFCR Calc'!$G$92&gt;='LFCR Calc'!A32,'LFCR Calc'!H32*'LFCR Calc'!I32," ")</f>
        <v>1.2656871149712309E-2</v>
      </c>
      <c r="K32" s="45">
        <f>+IF('LFCR Calc'!$G$92&gt;='LFCR Calc'!A32,'LFCR Calc'!K31+'LFCR Calc'!J32," ")</f>
        <v>0.49719313081418126</v>
      </c>
      <c r="L32" s="45">
        <f>+IF('LFCR Calc'!$G$92&gt;='LFCR Calc'!A32,'LFCR Calc'!K32*'LFCR Calc'!$G$84*(1+'LFCR Calc'!$G$84)^'LFCR Calc'!B32/((1+'LFCR Calc'!$G$84)^'LFCR Calc'!B32-1)," ")</f>
        <v>4.5757274001073704E-2</v>
      </c>
      <c r="M32" s="45"/>
      <c r="N32" s="60">
        <f>+IF('LFCR Calc'!$G$92&gt;='LFCR Calc'!A32,'Depreciation Table'!E28," ")</f>
        <v>0</v>
      </c>
      <c r="O32" s="45">
        <f>+IF('LFCR Calc'!$G$92&gt;='LFCR Calc'!A32,(('LFCR Calc'!N32-'LFCR Calc'!E32)*('LFCR Calc'!$G$89))," ")</f>
        <v>-8.7499999999999991E-3</v>
      </c>
      <c r="P32" s="75">
        <f>IF(+'LFCR Calc'!$G$92&gt;='LFCR Calc'!A32,+'LFCR Calc'!O32+P31,"")</f>
        <v>0.15749999999999989</v>
      </c>
      <c r="Q32" s="45"/>
      <c r="R32" s="45"/>
      <c r="S32" s="45"/>
      <c r="T32" s="57"/>
      <c r="V32" s="45"/>
      <c r="W32" s="53"/>
      <c r="X32" s="52"/>
      <c r="Y32" s="45"/>
      <c r="AA32" s="45"/>
      <c r="AB32" s="45"/>
    </row>
    <row r="33" spans="1:28" x14ac:dyDescent="0.2">
      <c r="A33" s="11">
        <v>23</v>
      </c>
      <c r="B33" s="27">
        <f>IF('LFCR Calc'!$G$92&gt;=A33,A33," ")</f>
        <v>23</v>
      </c>
      <c r="C33" s="28">
        <f>+IF('LFCR Calc'!$G$92&gt;='LFCR Calc'!A33,('LFCR Calc'!C32-'LFCR Calc'!E32-'LFCR Calc'!O32)," ")</f>
        <v>0.29249999999999921</v>
      </c>
      <c r="D33" s="45">
        <f>+IF('LFCR Calc'!$G$92&gt;='LFCR Calc'!A33,'LFCR Calc'!$G$85*C33," ")</f>
        <v>2.8410524999999923E-2</v>
      </c>
      <c r="E33" s="45">
        <f>+IF('LFCR Calc'!$G$92&gt;='LFCR Calc'!A33, ((100/'LFCR Calc'!$G$92)/100),"")</f>
        <v>2.5000000000000001E-2</v>
      </c>
      <c r="F33" s="45">
        <v>0</v>
      </c>
      <c r="G33" s="45">
        <f>+IF('LFCR Calc'!$G$92&gt;='LFCR Calc'!A33,'LFCR Calc'!$G$94," ")</f>
        <v>3.63E-3</v>
      </c>
      <c r="H33" s="45">
        <f>+IF('LFCR Calc'!$G$92&gt;='LFCR Calc'!A33,(+D33+E33+F33+G33)," ")</f>
        <v>5.7040524999999925E-2</v>
      </c>
      <c r="I33" s="45">
        <f>+IF('LFCR Calc'!$G$92&gt;='LFCR Calc'!A33,(1/((1+'LFCR Calc'!$G$84)^'LFCR Calc'!B33))," ")</f>
        <v>0.20138595850187319</v>
      </c>
      <c r="J33" s="45">
        <f>+IF('LFCR Calc'!$G$92&gt;='LFCR Calc'!A33,'LFCR Calc'!H33*'LFCR Calc'!I33," ")</f>
        <v>1.1487160800575045E-2</v>
      </c>
      <c r="K33" s="45">
        <f>+IF('LFCR Calc'!$G$92&gt;='LFCR Calc'!A33,'LFCR Calc'!K32+'LFCR Calc'!J33," ")</f>
        <v>0.50868029161475625</v>
      </c>
      <c r="L33" s="45">
        <f>+IF('LFCR Calc'!$G$92&gt;='LFCR Calc'!A33,'LFCR Calc'!K33*'LFCR Calc'!$G$84*(1+'LFCR Calc'!$G$84)^'LFCR Calc'!B33/((1+'LFCR Calc'!$G$84)^'LFCR Calc'!B33-1)," ")</f>
        <v>4.5962590106809323E-2</v>
      </c>
      <c r="M33" s="45"/>
      <c r="N33" s="60">
        <f>+IF('LFCR Calc'!$G$92&gt;='LFCR Calc'!A33,'Depreciation Table'!E29," ")</f>
        <v>0</v>
      </c>
      <c r="O33" s="45">
        <f>+IF('LFCR Calc'!$G$92&gt;='LFCR Calc'!A33,(('LFCR Calc'!N33-'LFCR Calc'!E33)*('LFCR Calc'!$G$89))," ")</f>
        <v>-8.7499999999999991E-3</v>
      </c>
      <c r="P33" s="75">
        <f>IF(+'LFCR Calc'!$G$92&gt;='LFCR Calc'!A33,+'LFCR Calc'!O33+P32,"")</f>
        <v>0.14874999999999988</v>
      </c>
      <c r="Q33" s="45"/>
      <c r="R33" s="45"/>
      <c r="S33" s="45"/>
      <c r="T33" s="57"/>
      <c r="V33" s="45"/>
      <c r="W33" s="53"/>
      <c r="X33" s="52"/>
      <c r="Y33" s="45"/>
      <c r="AA33" s="45"/>
      <c r="AB33" s="45"/>
    </row>
    <row r="34" spans="1:28" x14ac:dyDescent="0.2">
      <c r="A34" s="11">
        <v>24</v>
      </c>
      <c r="B34" s="27">
        <f>IF('LFCR Calc'!$G$92&gt;=A34,A34," ")</f>
        <v>24</v>
      </c>
      <c r="C34" s="28">
        <f>+IF('LFCR Calc'!$G$92&gt;='LFCR Calc'!A34,('LFCR Calc'!C33-'LFCR Calc'!E33-'LFCR Calc'!O33)," ")</f>
        <v>0.27624999999999916</v>
      </c>
      <c r="D34" s="45">
        <f>+IF('LFCR Calc'!$G$92&gt;='LFCR Calc'!A34,'LFCR Calc'!$G$85*C34," ")</f>
        <v>2.6832162499999916E-2</v>
      </c>
      <c r="E34" s="45">
        <f>+IF('LFCR Calc'!$G$92&gt;='LFCR Calc'!A34, ((100/'LFCR Calc'!$G$92)/100),"")</f>
        <v>2.5000000000000001E-2</v>
      </c>
      <c r="F34" s="45">
        <v>0</v>
      </c>
      <c r="G34" s="45">
        <f>+IF('LFCR Calc'!$G$92&gt;='LFCR Calc'!A34,'LFCR Calc'!$G$94," ")</f>
        <v>3.63E-3</v>
      </c>
      <c r="H34" s="45">
        <f>+IF('LFCR Calc'!$G$92&gt;='LFCR Calc'!A34,(+D34+E34+F34+G34)," ")</f>
        <v>5.5462162499999919E-2</v>
      </c>
      <c r="I34" s="45">
        <f>+IF('LFCR Calc'!$G$92&gt;='LFCR Calc'!A34,(1/((1+'LFCR Calc'!$G$84)^'LFCR Calc'!B34))," ")</f>
        <v>0.18783200128886843</v>
      </c>
      <c r="J34" s="45">
        <f>+IF('LFCR Calc'!$G$92&gt;='LFCR Calc'!A34,'LFCR Calc'!H34*'LFCR Calc'!I34," ")</f>
        <v>1.0417568978183415E-2</v>
      </c>
      <c r="K34" s="45">
        <f>+IF('LFCR Calc'!$G$92&gt;='LFCR Calc'!A34,'LFCR Calc'!K33+'LFCR Calc'!J34," ")</f>
        <v>0.51909786059293972</v>
      </c>
      <c r="L34" s="45">
        <f>+IF('LFCR Calc'!$G$92&gt;='LFCR Calc'!A34,'LFCR Calc'!K34*'LFCR Calc'!$G$84*(1+'LFCR Calc'!$G$84)^'LFCR Calc'!B34/((1+'LFCR Calc'!$G$84)^'LFCR Calc'!B34-1)," ")</f>
        <v>4.6121124791706394E-2</v>
      </c>
      <c r="M34" s="45"/>
      <c r="N34" s="60">
        <f>+IF('LFCR Calc'!$G$92&gt;='LFCR Calc'!A34,'Depreciation Table'!E30," ")</f>
        <v>0</v>
      </c>
      <c r="O34" s="45">
        <f>+IF('LFCR Calc'!$G$92&gt;='LFCR Calc'!A34,(('LFCR Calc'!N34-'LFCR Calc'!E34)*('LFCR Calc'!$G$89))," ")</f>
        <v>-8.7499999999999991E-3</v>
      </c>
      <c r="P34" s="75">
        <f>IF(+'LFCR Calc'!$G$92&gt;='LFCR Calc'!A34,+'LFCR Calc'!O34+P33,"")</f>
        <v>0.13999999999999987</v>
      </c>
      <c r="Q34" s="45"/>
      <c r="R34" s="45"/>
      <c r="S34" s="45"/>
      <c r="T34" s="57"/>
      <c r="V34" s="45"/>
      <c r="W34" s="53"/>
      <c r="X34" s="52"/>
      <c r="Y34" s="45"/>
      <c r="AA34" s="45"/>
      <c r="AB34" s="45"/>
    </row>
    <row r="35" spans="1:28" x14ac:dyDescent="0.2">
      <c r="A35" s="11">
        <v>25</v>
      </c>
      <c r="B35" s="27">
        <f>IF('LFCR Calc'!$G$92&gt;=A35,A35," ")</f>
        <v>25</v>
      </c>
      <c r="C35" s="28">
        <f>+IF('LFCR Calc'!$G$92&gt;='LFCR Calc'!A35,('LFCR Calc'!C34-'LFCR Calc'!E34-'LFCR Calc'!O34)," ")</f>
        <v>0.25999999999999912</v>
      </c>
      <c r="D35" s="45">
        <f>+IF('LFCR Calc'!$G$92&gt;='LFCR Calc'!A35,'LFCR Calc'!$G$85*C35," ")</f>
        <v>2.5253799999999913E-2</v>
      </c>
      <c r="E35" s="45">
        <f>+IF('LFCR Calc'!$G$92&gt;='LFCR Calc'!A35, ((100/'LFCR Calc'!$G$92)/100),"")</f>
        <v>2.5000000000000001E-2</v>
      </c>
      <c r="F35" s="45">
        <v>0</v>
      </c>
      <c r="G35" s="45">
        <f>+IF('LFCR Calc'!$G$92&gt;='LFCR Calc'!A35,'LFCR Calc'!$G$94," ")</f>
        <v>3.63E-3</v>
      </c>
      <c r="H35" s="45">
        <f>+IF('LFCR Calc'!$G$92&gt;='LFCR Calc'!A35,(+D35+E35+F35+G35)," ")</f>
        <v>5.3883799999999919E-2</v>
      </c>
      <c r="I35" s="45">
        <f>+IF('LFCR Calc'!$G$92&gt;='LFCR Calc'!A35,(1/((1+'LFCR Calc'!$G$84)^'LFCR Calc'!B35))," ")</f>
        <v>0.17519027131106221</v>
      </c>
      <c r="J35" s="45">
        <f>+IF('LFCR Calc'!$G$92&gt;='LFCR Calc'!A35,'LFCR Calc'!H35*'LFCR Calc'!I35," ")</f>
        <v>9.4399175412709993E-3</v>
      </c>
      <c r="K35" s="45">
        <f>+IF('LFCR Calc'!$G$92&gt;='LFCR Calc'!A35,'LFCR Calc'!K34+'LFCR Calc'!J35," ")</f>
        <v>0.52853777813421077</v>
      </c>
      <c r="L35" s="45">
        <f>+IF('LFCR Calc'!$G$92&gt;='LFCR Calc'!A35,'LFCR Calc'!K35*'LFCR Calc'!$G$84*(1+'LFCR Calc'!$G$84)^'LFCR Calc'!B35/((1+'LFCR Calc'!$G$84)^'LFCR Calc'!B35-1)," ")</f>
        <v>4.6240102103049033E-2</v>
      </c>
      <c r="M35" s="45"/>
      <c r="N35" s="60">
        <f>+IF('LFCR Calc'!$G$92&gt;='LFCR Calc'!A35,'Depreciation Table'!E31," ")</f>
        <v>0</v>
      </c>
      <c r="O35" s="45">
        <f>+IF('LFCR Calc'!$G$92&gt;='LFCR Calc'!A35,(('LFCR Calc'!N35-'LFCR Calc'!E35)*('LFCR Calc'!$G$89))," ")</f>
        <v>-8.7499999999999991E-3</v>
      </c>
      <c r="P35" s="75">
        <f>IF(+'LFCR Calc'!$G$92&gt;='LFCR Calc'!A35,+'LFCR Calc'!O35+P34,"")</f>
        <v>0.13124999999999987</v>
      </c>
      <c r="Q35" s="45"/>
      <c r="R35" s="45"/>
      <c r="S35" s="45"/>
      <c r="T35" s="57"/>
      <c r="V35" s="45"/>
      <c r="W35" s="53"/>
      <c r="X35" s="52"/>
      <c r="Y35" s="45"/>
      <c r="AA35" s="45"/>
      <c r="AB35" s="45"/>
    </row>
    <row r="36" spans="1:28" x14ac:dyDescent="0.2">
      <c r="A36" s="11">
        <v>26</v>
      </c>
      <c r="B36" s="27">
        <f>IF('LFCR Calc'!$G$92&gt;=A36,A36," ")</f>
        <v>26</v>
      </c>
      <c r="C36" s="28">
        <f>+IF('LFCR Calc'!$G$92&gt;='LFCR Calc'!A36,('LFCR Calc'!C35-'LFCR Calc'!E35-'LFCR Calc'!O35)," ")</f>
        <v>0.24374999999999913</v>
      </c>
      <c r="D36" s="45">
        <f>+IF('LFCR Calc'!$G$92&gt;='LFCR Calc'!A36,'LFCR Calc'!$G$85*C36," ")</f>
        <v>2.3675437499999914E-2</v>
      </c>
      <c r="E36" s="45">
        <f>+IF('LFCR Calc'!$G$92&gt;='LFCR Calc'!A36, ((100/'LFCR Calc'!$G$92)/100),"")</f>
        <v>2.5000000000000001E-2</v>
      </c>
      <c r="F36" s="45">
        <v>0</v>
      </c>
      <c r="G36" s="45">
        <f>+IF('LFCR Calc'!$G$92&gt;='LFCR Calc'!A36,'LFCR Calc'!$G$94," ")</f>
        <v>3.63E-3</v>
      </c>
      <c r="H36" s="45">
        <f>+IF('LFCR Calc'!$G$92&gt;='LFCR Calc'!A36,(+D36+E36+F36+G36)," ")</f>
        <v>5.230543749999992E-2</v>
      </c>
      <c r="I36" s="45">
        <f>+IF('LFCR Calc'!$G$92&gt;='LFCR Calc'!A36,(1/((1+'LFCR Calc'!$G$84)^'LFCR Calc'!B36))," ")</f>
        <v>0.16339937258530646</v>
      </c>
      <c r="J36" s="45">
        <f>+IF('LFCR Calc'!$G$92&gt;='LFCR Calc'!A36,'LFCR Calc'!H36*'LFCR Calc'!I36," ")</f>
        <v>8.5466756702999476E-3</v>
      </c>
      <c r="K36" s="45">
        <f>+IF('LFCR Calc'!$G$92&gt;='LFCR Calc'!A36,'LFCR Calc'!K35+'LFCR Calc'!J36," ")</f>
        <v>0.53708445380451075</v>
      </c>
      <c r="L36" s="45">
        <f>+IF('LFCR Calc'!$G$92&gt;='LFCR Calc'!A36,'LFCR Calc'!K36*'LFCR Calc'!$G$84*(1+'LFCR Calc'!$G$84)^'LFCR Calc'!B36/((1+'LFCR Calc'!$G$84)^'LFCR Calc'!B36-1)," ")</f>
        <v>4.6325585848888656E-2</v>
      </c>
      <c r="M36" s="45"/>
      <c r="N36" s="60">
        <f>+IF('LFCR Calc'!$G$92&gt;='LFCR Calc'!A36,'Depreciation Table'!E32," ")</f>
        <v>0</v>
      </c>
      <c r="O36" s="45">
        <f>+IF('LFCR Calc'!$G$92&gt;='LFCR Calc'!A36,(('LFCR Calc'!N36-'LFCR Calc'!E36)*('LFCR Calc'!$G$89))," ")</f>
        <v>-8.7499999999999991E-3</v>
      </c>
      <c r="P36" s="75">
        <f>IF(+'LFCR Calc'!$G$92&gt;='LFCR Calc'!A36,+'LFCR Calc'!O36+P35,"")</f>
        <v>0.12249999999999987</v>
      </c>
      <c r="Q36" s="45"/>
      <c r="R36" s="45"/>
      <c r="S36" s="45"/>
      <c r="T36" s="57"/>
      <c r="V36" s="45"/>
      <c r="W36" s="53"/>
      <c r="X36" s="52"/>
      <c r="Y36" s="45"/>
      <c r="AA36" s="45"/>
      <c r="AB36" s="45"/>
    </row>
    <row r="37" spans="1:28" x14ac:dyDescent="0.2">
      <c r="A37" s="11">
        <v>27</v>
      </c>
      <c r="B37" s="27">
        <f>IF('LFCR Calc'!$G$92&gt;=A37,A37," ")</f>
        <v>27</v>
      </c>
      <c r="C37" s="28">
        <f>+IF('LFCR Calc'!$G$92&gt;='LFCR Calc'!A37,('LFCR Calc'!C36-'LFCR Calc'!E36-'LFCR Calc'!O36)," ")</f>
        <v>0.22749999999999915</v>
      </c>
      <c r="D37" s="45">
        <f>+IF('LFCR Calc'!$G$92&gt;='LFCR Calc'!A37,'LFCR Calc'!$G$85*C37," ")</f>
        <v>2.2097074999999917E-2</v>
      </c>
      <c r="E37" s="45">
        <f>+IF('LFCR Calc'!$G$92&gt;='LFCR Calc'!A37, ((100/'LFCR Calc'!$G$92)/100),"")</f>
        <v>2.5000000000000001E-2</v>
      </c>
      <c r="F37" s="45">
        <v>0</v>
      </c>
      <c r="G37" s="45">
        <f>+IF('LFCR Calc'!$G$92&gt;='LFCR Calc'!A37,'LFCR Calc'!$G$94," ")</f>
        <v>3.63E-3</v>
      </c>
      <c r="H37" s="45">
        <f>+IF('LFCR Calc'!$G$92&gt;='LFCR Calc'!A37,(+D37+E37+F37+G37)," ")</f>
        <v>5.072707499999992E-2</v>
      </c>
      <c r="I37" s="45">
        <f>+IF('LFCR Calc'!$G$92&gt;='LFCR Calc'!A37,(1/((1+'LFCR Calc'!$G$84)^'LFCR Calc'!B37))," ")</f>
        <v>0.15240204128610138</v>
      </c>
      <c r="J37" s="45">
        <f>+IF('LFCR Calc'!$G$92&gt;='LFCR Calc'!A37,'LFCR Calc'!H37*'LFCR Calc'!I37," ")</f>
        <v>7.730909778473149E-3</v>
      </c>
      <c r="K37" s="45">
        <f>+IF('LFCR Calc'!$G$92&gt;='LFCR Calc'!A37,'LFCR Calc'!K36+'LFCR Calc'!J37," ")</f>
        <v>0.54481536358298388</v>
      </c>
      <c r="L37" s="45">
        <f>+IF('LFCR Calc'!$G$92&gt;='LFCR Calc'!A37,'LFCR Calc'!K37*'LFCR Calc'!$G$84*(1+'LFCR Calc'!$G$84)^'LFCR Calc'!B37/((1+'LFCR Calc'!$G$84)^'LFCR Calc'!B37-1)," ")</f>
        <v>4.6382693860897176E-2</v>
      </c>
      <c r="M37" s="45"/>
      <c r="N37" s="60">
        <f>+IF('LFCR Calc'!$G$92&gt;='LFCR Calc'!A37,'Depreciation Table'!E33," ")</f>
        <v>0</v>
      </c>
      <c r="O37" s="45">
        <f>+IF('LFCR Calc'!$G$92&gt;='LFCR Calc'!A37,(('LFCR Calc'!N37-'LFCR Calc'!E37)*('LFCR Calc'!$G$89))," ")</f>
        <v>-8.7499999999999991E-3</v>
      </c>
      <c r="P37" s="75">
        <f>IF(+'LFCR Calc'!$G$92&gt;='LFCR Calc'!A37,+'LFCR Calc'!O37+P36,"")</f>
        <v>0.11374999999999988</v>
      </c>
      <c r="Q37" s="45"/>
      <c r="R37" s="45"/>
      <c r="S37" s="45"/>
      <c r="T37" s="57"/>
      <c r="V37" s="45"/>
      <c r="W37" s="53"/>
      <c r="X37" s="52"/>
      <c r="Y37" s="45"/>
      <c r="AA37" s="45"/>
      <c r="AB37" s="45"/>
    </row>
    <row r="38" spans="1:28" x14ac:dyDescent="0.2">
      <c r="A38" s="11">
        <v>28</v>
      </c>
      <c r="B38" s="27">
        <f>IF('LFCR Calc'!$G$92&gt;=A38,A38," ")</f>
        <v>28</v>
      </c>
      <c r="C38" s="28">
        <f>+IF('LFCR Calc'!$G$92&gt;='LFCR Calc'!A38,('LFCR Calc'!C37-'LFCR Calc'!E37-'LFCR Calc'!O37)," ")</f>
        <v>0.21124999999999916</v>
      </c>
      <c r="D38" s="45">
        <f>+IF('LFCR Calc'!$G$92&gt;='LFCR Calc'!A38,'LFCR Calc'!$G$85*C38," ")</f>
        <v>2.0518712499999918E-2</v>
      </c>
      <c r="E38" s="45">
        <f>+IF('LFCR Calc'!$G$92&gt;='LFCR Calc'!A38, ((100/'LFCR Calc'!$G$92)/100),"")</f>
        <v>2.5000000000000001E-2</v>
      </c>
      <c r="F38" s="45">
        <v>0</v>
      </c>
      <c r="G38" s="45">
        <f>+IF('LFCR Calc'!$G$92&gt;='LFCR Calc'!A38,'LFCR Calc'!$G$94," ")</f>
        <v>3.63E-3</v>
      </c>
      <c r="H38" s="45">
        <f>+IF('LFCR Calc'!$G$92&gt;='LFCR Calc'!A38,(+D38+E38+F38+G38)," ")</f>
        <v>4.9148712499999921E-2</v>
      </c>
      <c r="I38" s="45">
        <f>+IF('LFCR Calc'!$G$92&gt;='LFCR Calc'!A38,(1/((1+'LFCR Calc'!$G$84)^'LFCR Calc'!B38))," ")</f>
        <v>0.14214486763738751</v>
      </c>
      <c r="J38" s="45">
        <f>+IF('LFCR Calc'!$G$92&gt;='LFCR Calc'!A38,'LFCR Calc'!H38*'LFCR Calc'!I38," ")</f>
        <v>6.9862372328605019E-3</v>
      </c>
      <c r="K38" s="45">
        <f>+IF('LFCR Calc'!$G$92&gt;='LFCR Calc'!A38,'LFCR Calc'!K37+'LFCR Calc'!J38," ")</f>
        <v>0.5518016008158444</v>
      </c>
      <c r="L38" s="45">
        <f>+IF('LFCR Calc'!$G$92&gt;='LFCR Calc'!A38,'LFCR Calc'!K38*'LFCR Calc'!$G$84*(1+'LFCR Calc'!$G$84)^'LFCR Calc'!B38/((1+'LFCR Calc'!$G$84)^'LFCR Calc'!B38-1)," ")</f>
        <v>4.6415766500351709E-2</v>
      </c>
      <c r="M38" s="45"/>
      <c r="N38" s="60">
        <f>+IF('LFCR Calc'!$G$92&gt;='LFCR Calc'!A38,'Depreciation Table'!E34," ")</f>
        <v>0</v>
      </c>
      <c r="O38" s="45">
        <f>+IF('LFCR Calc'!$G$92&gt;='LFCR Calc'!A38,(('LFCR Calc'!N38-'LFCR Calc'!E38)*('LFCR Calc'!$G$89))," ")</f>
        <v>-8.7499999999999991E-3</v>
      </c>
      <c r="P38" s="75">
        <f>IF(+'LFCR Calc'!$G$92&gt;='LFCR Calc'!A38,+'LFCR Calc'!O38+P37,"")</f>
        <v>0.10499999999999989</v>
      </c>
      <c r="Q38" s="45"/>
      <c r="R38" s="45"/>
      <c r="S38" s="45"/>
      <c r="T38" s="57"/>
      <c r="V38" s="45"/>
      <c r="W38" s="53"/>
      <c r="X38" s="52"/>
      <c r="Y38" s="45"/>
      <c r="AA38" s="45"/>
      <c r="AB38" s="45"/>
    </row>
    <row r="39" spans="1:28" x14ac:dyDescent="0.2">
      <c r="A39" s="11">
        <v>29</v>
      </c>
      <c r="B39" s="27">
        <f>IF('LFCR Calc'!$G$92&gt;=A39,A39," ")</f>
        <v>29</v>
      </c>
      <c r="C39" s="28">
        <f>+IF('LFCR Calc'!$G$92&gt;='LFCR Calc'!A39,('LFCR Calc'!C38-'LFCR Calc'!E38-'LFCR Calc'!O38)," ")</f>
        <v>0.19499999999999917</v>
      </c>
      <c r="D39" s="45">
        <f>+IF('LFCR Calc'!$G$92&gt;='LFCR Calc'!A39,'LFCR Calc'!$G$85*C39," ")</f>
        <v>1.8940349999999918E-2</v>
      </c>
      <c r="E39" s="45">
        <f>+IF('LFCR Calc'!$G$92&gt;='LFCR Calc'!A39, ((100/'LFCR Calc'!$G$92)/100),"")</f>
        <v>2.5000000000000001E-2</v>
      </c>
      <c r="F39" s="45">
        <v>0</v>
      </c>
      <c r="G39" s="45">
        <f>+IF('LFCR Calc'!$G$92&gt;='LFCR Calc'!A39,'LFCR Calc'!$G$94," ")</f>
        <v>3.63E-3</v>
      </c>
      <c r="H39" s="45">
        <f>+IF('LFCR Calc'!$G$92&gt;='LFCR Calc'!A39,(+D39+E39+F39+G39)," ")</f>
        <v>4.7570349999999921E-2</v>
      </c>
      <c r="I39" s="45">
        <f>+IF('LFCR Calc'!$G$92&gt;='LFCR Calc'!A39,(1/((1+'LFCR Calc'!$G$84)^'LFCR Calc'!B39))," ")</f>
        <v>0.13257803652196265</v>
      </c>
      <c r="J39" s="45">
        <f>+IF('LFCR Calc'!$G$92&gt;='LFCR Calc'!A39,'LFCR Calc'!H39*'LFCR Calc'!I39," ")</f>
        <v>6.3067835996625356E-3</v>
      </c>
      <c r="K39" s="45">
        <f>+IF('LFCR Calc'!$G$92&gt;='LFCR Calc'!A39,'LFCR Calc'!K38+'LFCR Calc'!J39," ")</f>
        <v>0.55810838441550692</v>
      </c>
      <c r="L39" s="45">
        <f>+IF('LFCR Calc'!$G$92&gt;='LFCR Calc'!A39,'LFCR Calc'!K39*'LFCR Calc'!$G$84*(1+'LFCR Calc'!$G$84)^'LFCR Calc'!B39/((1+'LFCR Calc'!$G$84)^'LFCR Calc'!B39-1)," ")</f>
        <v>4.6428500447398088E-2</v>
      </c>
      <c r="M39" s="45"/>
      <c r="N39" s="60">
        <f>+IF('LFCR Calc'!$G$92&gt;='LFCR Calc'!A39,'Depreciation Table'!E35," ")</f>
        <v>0</v>
      </c>
      <c r="O39" s="45">
        <f>+IF('LFCR Calc'!$G$92&gt;='LFCR Calc'!A39,(('LFCR Calc'!N39-'LFCR Calc'!E39)*('LFCR Calc'!$G$89))," ")</f>
        <v>-8.7499999999999991E-3</v>
      </c>
      <c r="P39" s="75">
        <f>IF(+'LFCR Calc'!$G$92&gt;='LFCR Calc'!A39,+'LFCR Calc'!O39+P38,"")</f>
        <v>9.6249999999999891E-2</v>
      </c>
      <c r="Q39" s="45"/>
      <c r="R39" s="45"/>
      <c r="S39" s="45"/>
      <c r="T39" s="57"/>
      <c r="V39" s="45"/>
      <c r="W39" s="53"/>
      <c r="X39" s="52"/>
      <c r="Y39" s="45"/>
      <c r="AA39" s="45"/>
      <c r="AB39" s="45"/>
    </row>
    <row r="40" spans="1:28" x14ac:dyDescent="0.2">
      <c r="A40" s="11">
        <v>30</v>
      </c>
      <c r="B40" s="27">
        <f>IF('LFCR Calc'!$G$92&gt;=A40,A40," ")</f>
        <v>30</v>
      </c>
      <c r="C40" s="28">
        <f>+IF('LFCR Calc'!$G$92&gt;='LFCR Calc'!A40,('LFCR Calc'!C39-'LFCR Calc'!E39-'LFCR Calc'!O39)," ")</f>
        <v>0.17874999999999919</v>
      </c>
      <c r="D40" s="45">
        <f>+IF('LFCR Calc'!$G$92&gt;='LFCR Calc'!A40,'LFCR Calc'!$G$85*C40," ")</f>
        <v>1.7361987499999919E-2</v>
      </c>
      <c r="E40" s="45">
        <f>+IF('LFCR Calc'!$G$92&gt;='LFCR Calc'!A40, ((100/'LFCR Calc'!$G$92)/100),"")</f>
        <v>2.5000000000000001E-2</v>
      </c>
      <c r="F40" s="45">
        <v>0</v>
      </c>
      <c r="G40" s="45">
        <f>+IF('LFCR Calc'!$G$92&gt;='LFCR Calc'!A40,'LFCR Calc'!$G$94," ")</f>
        <v>3.63E-3</v>
      </c>
      <c r="H40" s="45">
        <f>+IF('LFCR Calc'!$G$92&gt;='LFCR Calc'!A40,(+D40+E40+F40+G40)," ")</f>
        <v>4.5991987499999921E-2</v>
      </c>
      <c r="I40" s="45">
        <f>+IF('LFCR Calc'!$G$92&gt;='LFCR Calc'!A40,(1/((1+'LFCR Calc'!$G$84)^'LFCR Calc'!B40))," ")</f>
        <v>0.12365508554876387</v>
      </c>
      <c r="J40" s="45">
        <f>+IF('LFCR Calc'!$G$92&gt;='LFCR Calc'!A40,'LFCR Calc'!H40*'LFCR Calc'!I40," ")</f>
        <v>5.6871431488701683E-3</v>
      </c>
      <c r="K40" s="45">
        <f>+IF('LFCR Calc'!$G$92&gt;='LFCR Calc'!A40,'LFCR Calc'!K39+'LFCR Calc'!J40," ")</f>
        <v>0.56379552756437712</v>
      </c>
      <c r="L40" s="45">
        <f>+IF('LFCR Calc'!$G$92&gt;='LFCR Calc'!A40,'LFCR Calc'!K40*'LFCR Calc'!$G$84*(1+'LFCR Calc'!$G$84)^'LFCR Calc'!B40/((1+'LFCR Calc'!$G$84)^'LFCR Calc'!B40-1)," ")</f>
        <v>4.6424055869053904E-2</v>
      </c>
      <c r="M40" s="45"/>
      <c r="N40" s="60">
        <f>+IF('LFCR Calc'!$G$92&gt;='LFCR Calc'!A40,'Depreciation Table'!E36," ")</f>
        <v>0</v>
      </c>
      <c r="O40" s="45">
        <f>+IF('LFCR Calc'!$G$92&gt;='LFCR Calc'!A40,(('LFCR Calc'!N40-'LFCR Calc'!E40)*('LFCR Calc'!$G$89))," ")</f>
        <v>-8.7499999999999991E-3</v>
      </c>
      <c r="P40" s="75">
        <f>IF(+'LFCR Calc'!$G$92&gt;='LFCR Calc'!A40,+'LFCR Calc'!O40+P39,"")</f>
        <v>8.7499999999999897E-2</v>
      </c>
      <c r="Q40" s="45"/>
      <c r="R40" s="45"/>
      <c r="S40" s="45"/>
      <c r="T40" s="57"/>
      <c r="V40" s="45"/>
      <c r="W40" s="53"/>
      <c r="X40" s="52"/>
      <c r="Y40" s="45"/>
      <c r="AA40" s="45"/>
      <c r="AB40" s="45"/>
    </row>
    <row r="41" spans="1:28" ht="11.25" customHeight="1" x14ac:dyDescent="0.2">
      <c r="A41" s="11">
        <v>31</v>
      </c>
      <c r="B41" s="27">
        <f>IF('LFCR Calc'!$G$92&gt;=A41,A41," ")</f>
        <v>31</v>
      </c>
      <c r="C41" s="28">
        <f>+IF('LFCR Calc'!$G$92&gt;='LFCR Calc'!A41,('LFCR Calc'!C40-'LFCR Calc'!E40-'LFCR Calc'!O40)," ")</f>
        <v>0.1624999999999992</v>
      </c>
      <c r="D41" s="45">
        <f>+IF('LFCR Calc'!$G$92&gt;='LFCR Calc'!A41,'LFCR Calc'!$G$85*C41," ")</f>
        <v>1.5783624999999923E-2</v>
      </c>
      <c r="E41" s="45">
        <f>+IF('LFCR Calc'!$G$92&gt;='LFCR Calc'!A41, ((100/'LFCR Calc'!$G$92)/100),"")</f>
        <v>2.5000000000000001E-2</v>
      </c>
      <c r="F41" s="45">
        <v>0</v>
      </c>
      <c r="G41" s="45">
        <f>+IF('LFCR Calc'!$G$92&gt;='LFCR Calc'!A41,'LFCR Calc'!$G$94," ")</f>
        <v>3.63E-3</v>
      </c>
      <c r="H41" s="45">
        <f>+IF('LFCR Calc'!$G$92&gt;='LFCR Calc'!A41,(+D41+E41+F41+G41)," ")</f>
        <v>4.4413624999999922E-2</v>
      </c>
      <c r="I41" s="45">
        <f>+IF('LFCR Calc'!$G$92&gt;='LFCR Calc'!A41,(1/((1+'LFCR Calc'!$G$84)^'LFCR Calc'!B41))," ")</f>
        <v>0.11533267940304046</v>
      </c>
      <c r="J41" s="45">
        <f>+IF('LFCR Calc'!$G$92&gt;='LFCR Calc'!A41,'LFCR Calc'!H41*'LFCR Calc'!I41," ")</f>
        <v>5.1223423732518533E-3</v>
      </c>
      <c r="K41" s="45">
        <f>+IF('LFCR Calc'!$G$92&gt;='LFCR Calc'!A41,'LFCR Calc'!K40+'LFCR Calc'!J41," ")</f>
        <v>0.56891786993762894</v>
      </c>
      <c r="L41" s="45">
        <f>+IF('LFCR Calc'!$G$92&gt;='LFCR Calc'!A41,'LFCR Calc'!K41*'LFCR Calc'!$G$84*(1+'LFCR Calc'!$G$84)^'LFCR Calc'!B41/((1+'LFCR Calc'!$G$84)^'LFCR Calc'!B41-1)," ")</f>
        <v>4.6405142971707503E-2</v>
      </c>
      <c r="M41" s="45"/>
      <c r="N41" s="60">
        <f>+IF('LFCR Calc'!$G$92&gt;='LFCR Calc'!A41,'Depreciation Table'!E37," ")</f>
        <v>0</v>
      </c>
      <c r="O41" s="45">
        <f>+IF('LFCR Calc'!$G$92&gt;='LFCR Calc'!A41,(('LFCR Calc'!N41-'LFCR Calc'!E41)*('LFCR Calc'!$G$89))," ")</f>
        <v>-8.7499999999999991E-3</v>
      </c>
      <c r="P41" s="75">
        <f>IF(+'LFCR Calc'!$G$92&gt;='LFCR Calc'!A41,+'LFCR Calc'!O41+P40,"")</f>
        <v>7.8749999999999903E-2</v>
      </c>
      <c r="Q41" s="45"/>
      <c r="R41" s="45"/>
      <c r="S41" s="45"/>
      <c r="T41" s="57"/>
      <c r="V41" s="45"/>
      <c r="W41" s="53"/>
      <c r="X41" s="52"/>
      <c r="Y41" s="45"/>
      <c r="AA41" s="45"/>
      <c r="AB41" s="45"/>
    </row>
    <row r="42" spans="1:28" x14ac:dyDescent="0.2">
      <c r="A42" s="11">
        <v>32</v>
      </c>
      <c r="B42" s="27">
        <f>IF('LFCR Calc'!$G$92&gt;=A42,A42," ")</f>
        <v>32</v>
      </c>
      <c r="C42" s="28">
        <f>+IF('LFCR Calc'!$G$92&gt;='LFCR Calc'!A42,('LFCR Calc'!C41-'LFCR Calc'!E41-'LFCR Calc'!O41)," ")</f>
        <v>0.14624999999999921</v>
      </c>
      <c r="D42" s="45">
        <f>+IF('LFCR Calc'!$G$92&gt;='LFCR Calc'!A42,'LFCR Calc'!$G$85*C42," ")</f>
        <v>1.4205262499999923E-2</v>
      </c>
      <c r="E42" s="45">
        <f>+IF('LFCR Calc'!$G$92&gt;='LFCR Calc'!A42, ((100/'LFCR Calc'!$G$92)/100),"")</f>
        <v>2.5000000000000001E-2</v>
      </c>
      <c r="F42" s="45">
        <v>0</v>
      </c>
      <c r="G42" s="45">
        <f>+IF('LFCR Calc'!$G$92&gt;='LFCR Calc'!A42,'LFCR Calc'!$G$94," ")</f>
        <v>3.63E-3</v>
      </c>
      <c r="H42" s="45">
        <f>+IF('LFCR Calc'!$G$92&gt;='LFCR Calc'!A42,(+D42+E42+F42+G42)," ")</f>
        <v>4.2835262499999922E-2</v>
      </c>
      <c r="I42" s="45">
        <f>+IF('LFCR Calc'!$G$92&gt;='LFCR Calc'!A42,(1/((1+'LFCR Calc'!$G$84)^'LFCR Calc'!B42))," ")</f>
        <v>0.10757039938352528</v>
      </c>
      <c r="J42" s="45">
        <f>+IF('LFCR Calc'!$G$92&gt;='LFCR Calc'!A42,'LFCR Calc'!H42*'LFCR Calc'!I42," ")</f>
        <v>4.6078062948231354E-3</v>
      </c>
      <c r="K42" s="45">
        <f>+IF('LFCR Calc'!$G$92&gt;='LFCR Calc'!A42,'LFCR Calc'!K41+'LFCR Calc'!J42," ")</f>
        <v>0.5735256762324521</v>
      </c>
      <c r="L42" s="45">
        <f>+IF('LFCR Calc'!$G$92&gt;='LFCR Calc'!A42,'LFCR Calc'!K42*'LFCR Calc'!$G$84*(1+'LFCR Calc'!$G$84)^'LFCR Calc'!B42/((1+'LFCR Calc'!$G$84)^'LFCR Calc'!B42-1)," ")</f>
        <v>4.6374092441964367E-2</v>
      </c>
      <c r="M42" s="45"/>
      <c r="N42" s="60">
        <f>+IF('LFCR Calc'!$G$92&gt;='LFCR Calc'!A42,'Depreciation Table'!E38," ")</f>
        <v>0</v>
      </c>
      <c r="O42" s="45">
        <f>+IF('LFCR Calc'!$G$92&gt;='LFCR Calc'!A42,(('LFCR Calc'!N42-'LFCR Calc'!E42)*('LFCR Calc'!$G$89))," ")</f>
        <v>-8.7499999999999991E-3</v>
      </c>
      <c r="P42" s="75">
        <f>IF(+'LFCR Calc'!$G$92&gt;='LFCR Calc'!A42,+'LFCR Calc'!O42+P41,"")</f>
        <v>6.999999999999991E-2</v>
      </c>
      <c r="Q42" s="45"/>
      <c r="R42" s="45"/>
      <c r="S42" s="45"/>
      <c r="T42" s="57"/>
      <c r="V42" s="45"/>
      <c r="W42" s="53"/>
      <c r="X42" s="52"/>
      <c r="Y42" s="45"/>
      <c r="AA42" s="45"/>
      <c r="AB42" s="45"/>
    </row>
    <row r="43" spans="1:28" x14ac:dyDescent="0.2">
      <c r="A43" s="11">
        <v>33</v>
      </c>
      <c r="B43" s="27">
        <f>IF('LFCR Calc'!$G$92&gt;=A43,A43," ")</f>
        <v>33</v>
      </c>
      <c r="C43" s="28">
        <f>+IF('LFCR Calc'!$G$92&gt;='LFCR Calc'!A43,('LFCR Calc'!C42-'LFCR Calc'!E42-'LFCR Calc'!O42)," ")</f>
        <v>0.12999999999999923</v>
      </c>
      <c r="D43" s="45">
        <f>+IF('LFCR Calc'!$G$92&gt;='LFCR Calc'!A43,'LFCR Calc'!$G$85*C43," ")</f>
        <v>1.2626899999999924E-2</v>
      </c>
      <c r="E43" s="45">
        <f>+IF('LFCR Calc'!$G$92&gt;='LFCR Calc'!A43, ((100/'LFCR Calc'!$G$92)/100),"")</f>
        <v>2.5000000000000001E-2</v>
      </c>
      <c r="F43" s="45">
        <v>0</v>
      </c>
      <c r="G43" s="45">
        <f>+IF('LFCR Calc'!$G$92&gt;='LFCR Calc'!A43,'LFCR Calc'!$G$94," ")</f>
        <v>3.63E-3</v>
      </c>
      <c r="H43" s="45">
        <f>+IF('LFCR Calc'!$G$92&gt;='LFCR Calc'!A43,(+D43+E43+F43+G43)," ")</f>
        <v>4.1256899999999923E-2</v>
      </c>
      <c r="I43" s="45">
        <f>+IF('LFCR Calc'!$G$92&gt;='LFCR Calc'!A43,(1/((1+'LFCR Calc'!$G$84)^'LFCR Calc'!B43))," ")</f>
        <v>0.10033054710446694</v>
      </c>
      <c r="J43" s="45">
        <f>+IF('LFCR Calc'!$G$92&gt;='LFCR Calc'!A43,'LFCR Calc'!H43*'LFCR Calc'!I43," ")</f>
        <v>4.1393273488342748E-3</v>
      </c>
      <c r="K43" s="45">
        <f>+IF('LFCR Calc'!$G$92&gt;='LFCR Calc'!A43,'LFCR Calc'!K42+'LFCR Calc'!J43," ")</f>
        <v>0.57766500358128636</v>
      </c>
      <c r="L43" s="45">
        <f>+IF('LFCR Calc'!$G$92&gt;='LFCR Calc'!A43,'LFCR Calc'!K43*'LFCR Calc'!$G$84*(1+'LFCR Calc'!$G$84)^'LFCR Calc'!B43/((1+'LFCR Calc'!$G$84)^'LFCR Calc'!B43-1)," ")</f>
        <v>4.6332913187468065E-2</v>
      </c>
      <c r="M43" s="45"/>
      <c r="N43" s="60">
        <f>+IF('LFCR Calc'!$G$92&gt;='LFCR Calc'!A43,'Depreciation Table'!E39," ")</f>
        <v>0</v>
      </c>
      <c r="O43" s="45">
        <f>+IF('LFCR Calc'!$G$92&gt;='LFCR Calc'!A43,(('LFCR Calc'!N43-'LFCR Calc'!E43)*('LFCR Calc'!$G$89))," ")</f>
        <v>-8.7499999999999991E-3</v>
      </c>
      <c r="P43" s="75">
        <f>IF(+'LFCR Calc'!$G$92&gt;='LFCR Calc'!A43,+'LFCR Calc'!O43+P42,"")</f>
        <v>6.1249999999999909E-2</v>
      </c>
      <c r="Q43" s="45"/>
      <c r="R43" s="45"/>
      <c r="S43" s="45"/>
      <c r="T43" s="57"/>
      <c r="V43" s="45"/>
      <c r="W43" s="53"/>
      <c r="X43" s="52"/>
      <c r="Y43" s="45"/>
      <c r="AA43" s="45"/>
      <c r="AB43" s="45"/>
    </row>
    <row r="44" spans="1:28" x14ac:dyDescent="0.2">
      <c r="A44" s="11">
        <v>34</v>
      </c>
      <c r="B44" s="27">
        <f>IF('LFCR Calc'!$G$92&gt;=A44,A44," ")</f>
        <v>34</v>
      </c>
      <c r="C44" s="28">
        <f>+IF('LFCR Calc'!$G$92&gt;='LFCR Calc'!A44,('LFCR Calc'!C43-'LFCR Calc'!E43-'LFCR Calc'!O43)," ")</f>
        <v>0.11374999999999923</v>
      </c>
      <c r="D44" s="45">
        <f>+IF('LFCR Calc'!$G$92&gt;='LFCR Calc'!A44,'LFCR Calc'!$G$85*C44," ")</f>
        <v>1.1048537499999924E-2</v>
      </c>
      <c r="E44" s="45">
        <f>+IF('LFCR Calc'!$G$92&gt;='LFCR Calc'!A44, ((100/'LFCR Calc'!$G$92)/100),"")</f>
        <v>2.5000000000000001E-2</v>
      </c>
      <c r="F44" s="45">
        <v>0</v>
      </c>
      <c r="G44" s="45">
        <f>+IF('LFCR Calc'!$G$92&gt;='LFCR Calc'!A44,'LFCR Calc'!$G$94," ")</f>
        <v>3.63E-3</v>
      </c>
      <c r="H44" s="45">
        <f>+IF('LFCR Calc'!$G$92&gt;='LFCR Calc'!A44,(+D44+E44+F44+G44)," ")</f>
        <v>3.9678537499999923E-2</v>
      </c>
      <c r="I44" s="45">
        <f>+IF('LFCR Calc'!$G$92&gt;='LFCR Calc'!A44,(1/((1+'LFCR Calc'!$G$84)^'LFCR Calc'!B44))," ")</f>
        <v>9.3577961409180468E-2</v>
      </c>
      <c r="J44" s="45">
        <f>+IF('LFCR Calc'!$G$92&gt;='LFCR Calc'!A44,'LFCR Calc'!H44*'LFCR Calc'!I44," ")</f>
        <v>3.7130366509477127E-3</v>
      </c>
      <c r="K44" s="45">
        <f>+IF('LFCR Calc'!$G$92&gt;='LFCR Calc'!A44,'LFCR Calc'!K43+'LFCR Calc'!J44," ")</f>
        <v>0.58137804023223405</v>
      </c>
      <c r="L44" s="45">
        <f>+IF('LFCR Calc'!$G$92&gt;='LFCR Calc'!A44,'LFCR Calc'!K44*'LFCR Calc'!$G$84*(1+'LFCR Calc'!$G$84)^'LFCR Calc'!B44/((1+'LFCR Calc'!$G$84)^'LFCR Calc'!B44-1)," ")</f>
        <v>4.6283339986282312E-2</v>
      </c>
      <c r="M44" s="45"/>
      <c r="N44" s="60">
        <f>+IF('LFCR Calc'!$G$92&gt;='LFCR Calc'!A44,'Depreciation Table'!E40," ")</f>
        <v>0</v>
      </c>
      <c r="O44" s="45">
        <f>+IF('LFCR Calc'!$G$92&gt;='LFCR Calc'!A44,(('LFCR Calc'!N44-'LFCR Calc'!E44)*('LFCR Calc'!$G$89))," ")</f>
        <v>-8.7499999999999991E-3</v>
      </c>
      <c r="P44" s="75">
        <f>IF(+'LFCR Calc'!$G$92&gt;='LFCR Calc'!A44,+'LFCR Calc'!O44+P43,"")</f>
        <v>5.2499999999999908E-2</v>
      </c>
      <c r="Q44" s="45"/>
      <c r="R44" s="45"/>
      <c r="S44" s="45"/>
      <c r="T44" s="57"/>
      <c r="V44" s="45"/>
      <c r="W44" s="53"/>
      <c r="X44" s="52"/>
      <c r="Y44" s="45"/>
      <c r="AA44" s="45"/>
      <c r="AB44" s="45"/>
    </row>
    <row r="45" spans="1:28" x14ac:dyDescent="0.2">
      <c r="A45" s="11">
        <v>35</v>
      </c>
      <c r="B45" s="27">
        <f>IF('LFCR Calc'!$G$92&gt;=A45,A45," ")</f>
        <v>35</v>
      </c>
      <c r="C45" s="28">
        <f>+IF('LFCR Calc'!$G$92&gt;='LFCR Calc'!A45,('LFCR Calc'!C44-'LFCR Calc'!E44-'LFCR Calc'!O44)," ")</f>
        <v>9.7499999999999212E-2</v>
      </c>
      <c r="D45" s="45">
        <f>+IF('LFCR Calc'!$G$92&gt;='LFCR Calc'!A45,'LFCR Calc'!$G$85*C45," ")</f>
        <v>9.4701749999999228E-3</v>
      </c>
      <c r="E45" s="45">
        <f>+IF('LFCR Calc'!$G$92&gt;='LFCR Calc'!A45, ((100/'LFCR Calc'!$G$92)/100),"")</f>
        <v>2.5000000000000001E-2</v>
      </c>
      <c r="F45" s="45">
        <v>0</v>
      </c>
      <c r="G45" s="45">
        <f>+IF('LFCR Calc'!$G$92&gt;='LFCR Calc'!A45,'LFCR Calc'!$G$94," ")</f>
        <v>3.63E-3</v>
      </c>
      <c r="H45" s="45">
        <f>+IF('LFCR Calc'!$G$92&gt;='LFCR Calc'!A45,(+D45+E45+F45+G45)," ")</f>
        <v>3.8100174999999924E-2</v>
      </c>
      <c r="I45" s="45">
        <f>+IF('LFCR Calc'!$G$92&gt;='LFCR Calc'!A45,(1/((1+'LFCR Calc'!$G$84)^'LFCR Calc'!B45))," ")</f>
        <v>8.7279847605936128E-2</v>
      </c>
      <c r="J45" s="45">
        <f>+IF('LFCR Calc'!$G$92&gt;='LFCR Calc'!A45,'LFCR Calc'!H45*'LFCR Calc'!I45," ")</f>
        <v>3.3253774677594909E-3</v>
      </c>
      <c r="K45" s="45">
        <f>+IF('LFCR Calc'!$G$92&gt;='LFCR Calc'!A45,'LFCR Calc'!K44+'LFCR Calc'!J45," ")</f>
        <v>0.58470341769999357</v>
      </c>
      <c r="L45" s="45">
        <f>+IF('LFCR Calc'!$G$92&gt;='LFCR Calc'!A45,'LFCR Calc'!K45*'LFCR Calc'!$G$84*(1+'LFCR Calc'!$G$84)^'LFCR Calc'!B45/((1+'LFCR Calc'!$G$84)^'LFCR Calc'!B45-1)," ")</f>
        <v>4.6226873056940232E-2</v>
      </c>
      <c r="M45" s="45"/>
      <c r="N45" s="60">
        <f>+IF('LFCR Calc'!$G$92&gt;='LFCR Calc'!A45,'Depreciation Table'!E41," ")</f>
        <v>0</v>
      </c>
      <c r="O45" s="45">
        <f>+IF('LFCR Calc'!$G$92&gt;='LFCR Calc'!A45,(('LFCR Calc'!N45-'LFCR Calc'!E45)*('LFCR Calc'!$G$89))," ")</f>
        <v>-8.7499999999999991E-3</v>
      </c>
      <c r="P45" s="75">
        <f>IF(+'LFCR Calc'!$G$92&gt;='LFCR Calc'!A45,+'LFCR Calc'!O45+P44,"")</f>
        <v>4.3749999999999907E-2</v>
      </c>
      <c r="Q45" s="45"/>
      <c r="R45" s="45"/>
      <c r="S45" s="45"/>
      <c r="T45" s="57"/>
      <c r="V45" s="45"/>
      <c r="W45" s="53"/>
      <c r="X45" s="52"/>
      <c r="Y45" s="45"/>
      <c r="AA45" s="45"/>
      <c r="AB45" s="45"/>
    </row>
    <row r="46" spans="1:28" x14ac:dyDescent="0.2">
      <c r="A46" s="11">
        <v>36</v>
      </c>
      <c r="B46" s="23">
        <f>IF('LFCR Calc'!$G$92&gt;=A46,A46," ")</f>
        <v>36</v>
      </c>
      <c r="C46" s="84">
        <f>+IF('LFCR Calc'!$G$92&gt;='LFCR Calc'!A46,('LFCR Calc'!C45-'LFCR Calc'!E45-'LFCR Calc'!O45)," ")</f>
        <v>8.1249999999999198E-2</v>
      </c>
      <c r="D46" s="60">
        <f>+IF('LFCR Calc'!$G$92&gt;='LFCR Calc'!A46,'LFCR Calc'!$G$85*C46," ")</f>
        <v>7.8918124999999215E-3</v>
      </c>
      <c r="E46" s="60">
        <f>+IF('LFCR Calc'!$G$92&gt;='LFCR Calc'!A46, ((100/'LFCR Calc'!$G$92)/100),"")</f>
        <v>2.5000000000000001E-2</v>
      </c>
      <c r="F46" s="45">
        <v>0</v>
      </c>
      <c r="G46" s="60">
        <f>+IF('LFCR Calc'!$G$92&gt;='LFCR Calc'!A46,'LFCR Calc'!$G$94," ")</f>
        <v>3.63E-3</v>
      </c>
      <c r="H46" s="60">
        <f>+IF('LFCR Calc'!$G$92&gt;='LFCR Calc'!A46,(+D46+E46+F46+G46)," ")</f>
        <v>3.6521812499999924E-2</v>
      </c>
      <c r="I46" s="60">
        <f>+IF('LFCR Calc'!$G$92&gt;='LFCR Calc'!A46,(1/((1+'LFCR Calc'!$G$84)^'LFCR Calc'!B46))," ")</f>
        <v>8.1405618196851326E-2</v>
      </c>
      <c r="J46" s="60">
        <f>+IF('LFCR Calc'!$G$92&gt;='LFCR Calc'!A46,'LFCR Calc'!H46*'LFCR Calc'!I46," ")</f>
        <v>2.9730807242319859E-3</v>
      </c>
      <c r="K46" s="60">
        <f>+IF('LFCR Calc'!$G$92&gt;='LFCR Calc'!A46,'LFCR Calc'!K45+'LFCR Calc'!J46," ")</f>
        <v>0.58767649842422554</v>
      </c>
      <c r="L46" s="60">
        <f>+IF('LFCR Calc'!$G$92&gt;='LFCR Calc'!A46,'LFCR Calc'!K46*'LFCR Calc'!$G$84*(1+'LFCR Calc'!$G$84)^'LFCR Calc'!B46/((1+'LFCR Calc'!$G$84)^'LFCR Calc'!B46-1)," ")</f>
        <v>4.6164811113965337E-2</v>
      </c>
      <c r="M46" s="60"/>
      <c r="N46" s="60">
        <f>+IF('LFCR Calc'!$G$92&gt;='LFCR Calc'!A46,'Depreciation Table'!E42," ")</f>
        <v>0</v>
      </c>
      <c r="O46" s="60">
        <f>+IF('LFCR Calc'!$G$92&gt;='LFCR Calc'!A46,(('LFCR Calc'!N46-'LFCR Calc'!E46)*('LFCR Calc'!$G$89))," ")</f>
        <v>-8.7499999999999991E-3</v>
      </c>
      <c r="P46" s="85">
        <f>IF(+'LFCR Calc'!$G$92&gt;='LFCR Calc'!A46,+'LFCR Calc'!O46+P45,"")</f>
        <v>3.4999999999999906E-2</v>
      </c>
      <c r="Q46" s="60"/>
      <c r="R46" s="60"/>
      <c r="S46" s="45"/>
      <c r="T46" s="57"/>
      <c r="V46" s="45"/>
      <c r="W46" s="53"/>
      <c r="X46" s="52"/>
      <c r="Y46" s="45"/>
      <c r="AA46" s="45"/>
      <c r="AB46" s="45"/>
    </row>
    <row r="47" spans="1:28" x14ac:dyDescent="0.2">
      <c r="A47" s="11">
        <v>37</v>
      </c>
      <c r="B47" s="23">
        <f>IF('LFCR Calc'!$G$92&gt;=A47,A47," ")</f>
        <v>37</v>
      </c>
      <c r="C47" s="84">
        <f>+IF('LFCR Calc'!$G$92&gt;='LFCR Calc'!A47,('LFCR Calc'!C46-'LFCR Calc'!E46-'LFCR Calc'!O46)," ")</f>
        <v>6.4999999999999197E-2</v>
      </c>
      <c r="D47" s="60">
        <f>+IF('LFCR Calc'!$G$92&gt;='LFCR Calc'!A47,'LFCR Calc'!$G$85*C47," ")</f>
        <v>6.3134499999999219E-3</v>
      </c>
      <c r="E47" s="60">
        <f>+IF('LFCR Calc'!$G$92&gt;='LFCR Calc'!A47, ((100/'LFCR Calc'!$G$92)/100),"")</f>
        <v>2.5000000000000001E-2</v>
      </c>
      <c r="F47" s="45">
        <v>0</v>
      </c>
      <c r="G47" s="60">
        <f>+IF('LFCR Calc'!$G$92&gt;='LFCR Calc'!A47,'LFCR Calc'!$G$94," ")</f>
        <v>3.63E-3</v>
      </c>
      <c r="H47" s="60">
        <f>+IF('LFCR Calc'!$G$92&gt;='LFCR Calc'!A47,(+D47+E47+F47+G47)," ")</f>
        <v>3.4943449999999925E-2</v>
      </c>
      <c r="I47" s="60">
        <f>+IF('LFCR Calc'!$G$92&gt;='LFCR Calc'!A47,(1/((1+'LFCR Calc'!$G$84)^'LFCR Calc'!B47))," ")</f>
        <v>7.5926744326267837E-2</v>
      </c>
      <c r="J47" s="60">
        <f>+IF('LFCR Calc'!$G$92&gt;='LFCR Calc'!A47,'LFCR Calc'!H47*'LFCR Calc'!I47," ")</f>
        <v>2.6531423940277183E-3</v>
      </c>
      <c r="K47" s="60">
        <f>+IF('LFCR Calc'!$G$92&gt;='LFCR Calc'!A47,'LFCR Calc'!K46+'LFCR Calc'!J47," ")</f>
        <v>0.59032964081825323</v>
      </c>
      <c r="L47" s="60">
        <f>+IF('LFCR Calc'!$G$92&gt;='LFCR Calc'!A47,'LFCR Calc'!K47*'LFCR Calc'!$G$84*(1+'LFCR Calc'!$G$84)^'LFCR Calc'!B47/((1+'LFCR Calc'!$G$84)^'LFCR Calc'!B47-1)," ")</f>
        <v>4.6098279135226419E-2</v>
      </c>
      <c r="M47" s="60"/>
      <c r="N47" s="60">
        <f>+IF('LFCR Calc'!$G$92&gt;='LFCR Calc'!A47,'Depreciation Table'!E43," ")</f>
        <v>0</v>
      </c>
      <c r="O47" s="60">
        <f>+IF('LFCR Calc'!$G$92&gt;='LFCR Calc'!A47,(('LFCR Calc'!N47-'LFCR Calc'!E47)*('LFCR Calc'!$G$89))," ")</f>
        <v>-8.7499999999999991E-3</v>
      </c>
      <c r="P47" s="85">
        <f>IF(+'LFCR Calc'!$G$92&gt;='LFCR Calc'!A47,+'LFCR Calc'!O47+P46,"")</f>
        <v>2.6249999999999905E-2</v>
      </c>
      <c r="Q47" s="60"/>
      <c r="R47" s="60"/>
      <c r="S47" s="45"/>
      <c r="T47" s="57"/>
      <c r="V47" s="45"/>
      <c r="W47" s="53"/>
      <c r="X47" s="52"/>
      <c r="Y47" s="45"/>
      <c r="AA47" s="45"/>
      <c r="AB47" s="45"/>
    </row>
    <row r="48" spans="1:28" x14ac:dyDescent="0.2">
      <c r="A48" s="11">
        <v>38</v>
      </c>
      <c r="B48" s="23">
        <f>IF('LFCR Calc'!$G$92&gt;=A48,A48," ")</f>
        <v>38</v>
      </c>
      <c r="C48" s="84">
        <f>+IF('LFCR Calc'!$G$92&gt;='LFCR Calc'!A48,('LFCR Calc'!C47-'LFCR Calc'!E47-'LFCR Calc'!O47)," ")</f>
        <v>4.8749999999999197E-2</v>
      </c>
      <c r="D48" s="60">
        <f>+IF('LFCR Calc'!$G$92&gt;='LFCR Calc'!A48,'LFCR Calc'!$G$85*C48," ")</f>
        <v>4.7350874999999215E-3</v>
      </c>
      <c r="E48" s="60">
        <f>+IF('LFCR Calc'!$G$92&gt;='LFCR Calc'!A48, ((100/'LFCR Calc'!$G$92)/100),"")</f>
        <v>2.5000000000000001E-2</v>
      </c>
      <c r="F48" s="45">
        <v>0</v>
      </c>
      <c r="G48" s="60">
        <f>+IF('LFCR Calc'!$G$92&gt;='LFCR Calc'!A48,'LFCR Calc'!$G$94," ")</f>
        <v>3.63E-3</v>
      </c>
      <c r="H48" s="60">
        <f>+IF('LFCR Calc'!$G$92&gt;='LFCR Calc'!A48,(+D48+E48+F48+G48)," ")</f>
        <v>3.3365087499999925E-2</v>
      </c>
      <c r="I48" s="60">
        <f>+IF('LFCR Calc'!$G$92&gt;='LFCR Calc'!A48,(1/((1+'LFCR Calc'!$G$84)^'LFCR Calc'!B48))," ")</f>
        <v>7.0816617227156237E-2</v>
      </c>
      <c r="J48" s="60">
        <f>+IF('LFCR Calc'!$G$92&gt;='LFCR Calc'!A48,'LFCR Calc'!H48*'LFCR Calc'!I48," ")</f>
        <v>2.3628026302380698E-3</v>
      </c>
      <c r="K48" s="60">
        <f>+IF('LFCR Calc'!$G$92&gt;='LFCR Calc'!A48,'LFCR Calc'!K47+'LFCR Calc'!J48," ")</f>
        <v>0.59269244344849126</v>
      </c>
      <c r="L48" s="60">
        <f>+IF('LFCR Calc'!$G$92&gt;='LFCR Calc'!A48,'LFCR Calc'!K48*'LFCR Calc'!$G$84*(1+'LFCR Calc'!$G$84)^'LFCR Calc'!B48/((1+'LFCR Calc'!$G$84)^'LFCR Calc'!B48-1)," ")</f>
        <v>4.6028251809254253E-2</v>
      </c>
      <c r="M48" s="60"/>
      <c r="N48" s="60">
        <f>+IF('LFCR Calc'!$G$92&gt;='LFCR Calc'!A48,'Depreciation Table'!E44," ")</f>
        <v>0</v>
      </c>
      <c r="O48" s="60">
        <f>+IF('LFCR Calc'!$G$92&gt;='LFCR Calc'!A48,(('LFCR Calc'!N48-'LFCR Calc'!E48)*('LFCR Calc'!$G$89))," ")</f>
        <v>-8.7499999999999991E-3</v>
      </c>
      <c r="P48" s="85">
        <f>IF(+'LFCR Calc'!$G$92&gt;='LFCR Calc'!A48,+'LFCR Calc'!O48+P47,"")</f>
        <v>1.7499999999999905E-2</v>
      </c>
      <c r="Q48" s="60"/>
      <c r="R48" s="60"/>
      <c r="S48" s="45"/>
      <c r="T48" s="57"/>
      <c r="V48" s="45"/>
      <c r="W48" s="53"/>
      <c r="X48" s="52"/>
      <c r="Y48" s="45"/>
      <c r="AA48" s="45"/>
      <c r="AB48" s="45"/>
    </row>
    <row r="49" spans="1:28" x14ac:dyDescent="0.2">
      <c r="A49" s="11">
        <v>39</v>
      </c>
      <c r="B49" s="23">
        <f>IF('LFCR Calc'!$G$92&gt;=A49,A49," ")</f>
        <v>39</v>
      </c>
      <c r="C49" s="84">
        <f>+IF('LFCR Calc'!$G$92&gt;='LFCR Calc'!A49,('LFCR Calc'!C48-'LFCR Calc'!E48-'LFCR Calc'!O48)," ")</f>
        <v>3.2499999999999196E-2</v>
      </c>
      <c r="D49" s="60">
        <f>+IF('LFCR Calc'!$G$92&gt;='LFCR Calc'!A49,'LFCR Calc'!$G$85*C49," ")</f>
        <v>3.1567249999999219E-3</v>
      </c>
      <c r="E49" s="60">
        <f>+IF('LFCR Calc'!$G$92&gt;='LFCR Calc'!A49, ((100/'LFCR Calc'!$G$92)/100),"")</f>
        <v>2.5000000000000001E-2</v>
      </c>
      <c r="F49" s="45">
        <v>0</v>
      </c>
      <c r="G49" s="60">
        <f>+IF('LFCR Calc'!$G$92&gt;='LFCR Calc'!A49,'LFCR Calc'!$G$94," ")</f>
        <v>3.63E-3</v>
      </c>
      <c r="H49" s="60">
        <f>+IF('LFCR Calc'!$G$92&gt;='LFCR Calc'!A49,(+D49+E49+F49+G49)," ")</f>
        <v>3.1786724999999925E-2</v>
      </c>
      <c r="I49" s="60">
        <f>+IF('LFCR Calc'!$G$92&gt;='LFCR Calc'!A49,(1/((1+'LFCR Calc'!$G$84)^'LFCR Calc'!B49))," ")</f>
        <v>6.6050418992646839E-2</v>
      </c>
      <c r="J49" s="60">
        <f>+IF('LFCR Calc'!$G$92&gt;='LFCR Calc'!A49,'LFCR Calc'!H49*'LFCR Calc'!I49," ")</f>
        <v>2.0995265046540373E-3</v>
      </c>
      <c r="K49" s="60">
        <f>+IF('LFCR Calc'!$G$92&gt;='LFCR Calc'!A49,'LFCR Calc'!K48+'LFCR Calc'!J49," ")</f>
        <v>0.59479196995314532</v>
      </c>
      <c r="L49" s="60">
        <f>+IF('LFCR Calc'!$G$92&gt;='LFCR Calc'!A49,'LFCR Calc'!K49*'LFCR Calc'!$G$84*(1+'LFCR Calc'!$G$84)^'LFCR Calc'!B49/((1+'LFCR Calc'!$G$84)^'LFCR Calc'!B49-1)," ")</f>
        <v>4.5955573432053455E-2</v>
      </c>
      <c r="M49" s="60"/>
      <c r="N49" s="60">
        <f>+IF('LFCR Calc'!$G$92&gt;='LFCR Calc'!A49,'Depreciation Table'!E45," ")</f>
        <v>0</v>
      </c>
      <c r="O49" s="60">
        <f>+IF('LFCR Calc'!$G$92&gt;='LFCR Calc'!A49,(('LFCR Calc'!N49-'LFCR Calc'!E49)*('LFCR Calc'!$G$89))," ")</f>
        <v>-8.7499999999999991E-3</v>
      </c>
      <c r="P49" s="85">
        <f>IF(+'LFCR Calc'!$G$92&gt;='LFCR Calc'!A49,+'LFCR Calc'!O49+P48,"")</f>
        <v>8.7499999999999054E-3</v>
      </c>
      <c r="Q49" s="60"/>
      <c r="R49" s="60"/>
      <c r="S49" s="45"/>
      <c r="T49" s="57"/>
      <c r="V49" s="45"/>
      <c r="W49" s="53"/>
      <c r="X49" s="52"/>
      <c r="Y49" s="45"/>
      <c r="AA49" s="45"/>
      <c r="AB49" s="45"/>
    </row>
    <row r="50" spans="1:28" x14ac:dyDescent="0.2">
      <c r="A50" s="11">
        <v>40</v>
      </c>
      <c r="B50" s="23">
        <f>IF('LFCR Calc'!$G$92&gt;=A50,A50," ")</f>
        <v>40</v>
      </c>
      <c r="C50" s="84">
        <f>+IF('LFCR Calc'!$G$92&gt;='LFCR Calc'!A50,('LFCR Calc'!C49-'LFCR Calc'!E49-'LFCR Calc'!O49)," ")</f>
        <v>1.6249999999999196E-2</v>
      </c>
      <c r="D50" s="60">
        <f>+IF('LFCR Calc'!$G$92&gt;='LFCR Calc'!A50,'LFCR Calc'!$G$85*C50," ")</f>
        <v>1.5783624999999217E-3</v>
      </c>
      <c r="E50" s="60">
        <f>+IF('LFCR Calc'!$G$92&gt;='LFCR Calc'!A50, ((100/'LFCR Calc'!$G$92)/100),"")</f>
        <v>2.5000000000000001E-2</v>
      </c>
      <c r="F50" s="45">
        <v>0</v>
      </c>
      <c r="G50" s="60">
        <f>+IF('LFCR Calc'!$G$92&gt;='LFCR Calc'!A50,'LFCR Calc'!$G$94," ")</f>
        <v>3.63E-3</v>
      </c>
      <c r="H50" s="60">
        <f>+IF('LFCR Calc'!$G$92&gt;='LFCR Calc'!A50,(+D50+E50+F50+G50)," ")</f>
        <v>3.0208362499999926E-2</v>
      </c>
      <c r="I50" s="60">
        <f>+IF('LFCR Calc'!$G$92&gt;='LFCR Calc'!A50,(1/((1+'LFCR Calc'!$G$84)^'LFCR Calc'!B50))," ")</f>
        <v>6.160500204507427E-2</v>
      </c>
      <c r="J50" s="60">
        <f>+IF('LFCR Calc'!$G$92&gt;='LFCR Calc'!A50,'LFCR Calc'!H50*'LFCR Calc'!I50," ")</f>
        <v>1.8609862335908403E-3</v>
      </c>
      <c r="K50" s="60">
        <f>+IF('LFCR Calc'!$G$92&gt;='LFCR Calc'!A50,'LFCR Calc'!K49+'LFCR Calc'!J50," ")</f>
        <v>0.59665295618673619</v>
      </c>
      <c r="L50" s="60">
        <f>+IF('LFCR Calc'!$G$92&gt;='LFCR Calc'!A50,'LFCR Calc'!K50*'LFCR Calc'!$G$84*(1+'LFCR Calc'!$G$84)^'LFCR Calc'!B50/((1+'LFCR Calc'!$G$84)^'LFCR Calc'!B50-1)," ")</f>
        <v>4.5880974869074199E-2</v>
      </c>
      <c r="M50" s="60"/>
      <c r="N50" s="60">
        <f>+IF('LFCR Calc'!$G$92&gt;='LFCR Calc'!A50,'Depreciation Table'!E46," ")</f>
        <v>0</v>
      </c>
      <c r="O50" s="60">
        <f>+IF('LFCR Calc'!$G$92&gt;='LFCR Calc'!A50,(('LFCR Calc'!N50-'LFCR Calc'!E50)*('LFCR Calc'!$G$89))," ")</f>
        <v>-8.7499999999999991E-3</v>
      </c>
      <c r="P50" s="85">
        <f>IF(+'LFCR Calc'!$G$92&gt;='LFCR Calc'!A50,+'LFCR Calc'!O50+P49,"")</f>
        <v>-9.3675067702747583E-17</v>
      </c>
      <c r="Q50" s="60"/>
      <c r="R50" s="60"/>
      <c r="S50" s="45"/>
      <c r="T50" s="57"/>
      <c r="V50" s="45"/>
      <c r="W50" s="53"/>
      <c r="X50" s="52"/>
      <c r="Y50" s="45"/>
      <c r="AA50" s="45"/>
      <c r="AB50" s="45"/>
    </row>
    <row r="51" spans="1:28" hidden="1" x14ac:dyDescent="0.2">
      <c r="A51" s="11">
        <v>41</v>
      </c>
      <c r="B51" s="86" t="str">
        <f>IF('LFCR Calc'!$G$92&gt;=A51,A51," ")</f>
        <v xml:space="preserve"> </v>
      </c>
      <c r="C51" s="84" t="str">
        <f>+IF('LFCR Calc'!$G$92&gt;='LFCR Calc'!A51,('LFCR Calc'!C50-'LFCR Calc'!E50-'LFCR Calc'!O50)," ")</f>
        <v xml:space="preserve"> </v>
      </c>
      <c r="D51" s="60" t="str">
        <f>+IF('LFCR Calc'!$G$92&gt;='LFCR Calc'!A51,'LFCR Calc'!$G$85*C51," ")</f>
        <v xml:space="preserve"> </v>
      </c>
      <c r="E51" s="60" t="str">
        <f>+IF('LFCR Calc'!$G$92&gt;='LFCR Calc'!A51, ((100/'LFCR Calc'!$G$92)/100),"")</f>
        <v/>
      </c>
      <c r="F51" s="45">
        <v>0</v>
      </c>
      <c r="G51" s="60" t="str">
        <f>+IF('LFCR Calc'!$G$92&gt;='LFCR Calc'!A51,'LFCR Calc'!$G$94," ")</f>
        <v xml:space="preserve"> </v>
      </c>
      <c r="H51" s="60" t="str">
        <f>+IF('LFCR Calc'!$G$92&gt;='LFCR Calc'!A51,(+D51+E51+F51+G51)," ")</f>
        <v xml:space="preserve"> </v>
      </c>
      <c r="I51" s="60" t="str">
        <f>+IF('LFCR Calc'!$G$92&gt;='LFCR Calc'!A51,(1/((1+'LFCR Calc'!$G$84)^'LFCR Calc'!B51))," ")</f>
        <v xml:space="preserve"> </v>
      </c>
      <c r="J51" s="87" t="str">
        <f>+IF('LFCR Calc'!$G$92&gt;='LFCR Calc'!A51,'LFCR Calc'!H51*'LFCR Calc'!I51," ")</f>
        <v xml:space="preserve"> </v>
      </c>
      <c r="K51" s="87" t="str">
        <f>+IF('LFCR Calc'!$G$92&gt;='LFCR Calc'!A51,'LFCR Calc'!K50+'LFCR Calc'!J51," ")</f>
        <v xml:space="preserve"> </v>
      </c>
      <c r="L51" s="87" t="str">
        <f>+IF('LFCR Calc'!$G$92&gt;='LFCR Calc'!A51,'LFCR Calc'!K51*'LFCR Calc'!$G$84*(1+'LFCR Calc'!$G$84)^'LFCR Calc'!B51/((1+'LFCR Calc'!$G$84)^'LFCR Calc'!B51-1)," ")</f>
        <v xml:space="preserve"> </v>
      </c>
      <c r="M51" s="60"/>
      <c r="N51" s="60" t="str">
        <f>+IF('LFCR Calc'!$G$92&gt;='LFCR Calc'!A51,'Depreciation Table'!E47," ")</f>
        <v xml:space="preserve"> </v>
      </c>
      <c r="O51" s="60" t="str">
        <f>+IF('LFCR Calc'!$G$92&gt;='LFCR Calc'!A51,(('LFCR Calc'!N51-'LFCR Calc'!E51)*('LFCR Calc'!$G$89))," ")</f>
        <v xml:space="preserve"> </v>
      </c>
      <c r="P51" s="85" t="str">
        <f>IF(+'LFCR Calc'!$G$92&gt;='LFCR Calc'!A51,+'LFCR Calc'!O51+P50,"")</f>
        <v/>
      </c>
      <c r="Q51" s="60"/>
      <c r="R51" s="60"/>
      <c r="S51" s="45"/>
      <c r="T51" s="57"/>
      <c r="V51" s="45"/>
      <c r="W51" s="53"/>
      <c r="X51" s="52"/>
      <c r="Y51" s="45"/>
      <c r="AA51" s="45"/>
      <c r="AB51" s="45"/>
    </row>
    <row r="52" spans="1:28" hidden="1" x14ac:dyDescent="0.2">
      <c r="A52" s="11">
        <v>42</v>
      </c>
      <c r="B52" s="23" t="str">
        <f>IF('LFCR Calc'!$G$92&gt;=A52,A52," ")</f>
        <v xml:space="preserve"> </v>
      </c>
      <c r="C52" s="84" t="str">
        <f>+IF('LFCR Calc'!$G$92&gt;='LFCR Calc'!A52,('LFCR Calc'!C51-'LFCR Calc'!E51-'LFCR Calc'!O51)," ")</f>
        <v xml:space="preserve"> </v>
      </c>
      <c r="D52" s="60" t="str">
        <f>+IF('LFCR Calc'!$G$92&gt;='LFCR Calc'!A52,'LFCR Calc'!$G$85*C52," ")</f>
        <v xml:space="preserve"> </v>
      </c>
      <c r="E52" s="60" t="str">
        <f>+IF('LFCR Calc'!$G$92&gt;='LFCR Calc'!A52, ((100/'LFCR Calc'!$G$92)/100),"")</f>
        <v/>
      </c>
      <c r="F52" s="45">
        <v>0</v>
      </c>
      <c r="G52" s="60" t="str">
        <f>+IF('LFCR Calc'!$G$92&gt;='LFCR Calc'!A52,'LFCR Calc'!$G$94," ")</f>
        <v xml:space="preserve"> </v>
      </c>
      <c r="H52" s="60" t="str">
        <f>+IF('LFCR Calc'!$G$92&gt;='LFCR Calc'!A52,(+D52+E52+F52+G52)," ")</f>
        <v xml:space="preserve"> </v>
      </c>
      <c r="I52" s="60" t="str">
        <f>+IF('LFCR Calc'!$G$92&gt;='LFCR Calc'!A52,(1/((1+'LFCR Calc'!$G$84)^'LFCR Calc'!B52))," ")</f>
        <v xml:space="preserve"> </v>
      </c>
      <c r="J52" s="60" t="str">
        <f>+IF('LFCR Calc'!$G$92&gt;='LFCR Calc'!A52,'LFCR Calc'!H52*'LFCR Calc'!I52," ")</f>
        <v xml:space="preserve"> </v>
      </c>
      <c r="K52" s="60" t="str">
        <f>+IF('LFCR Calc'!$G$92&gt;='LFCR Calc'!A52,'LFCR Calc'!K51+'LFCR Calc'!J52," ")</f>
        <v xml:space="preserve"> </v>
      </c>
      <c r="L52" s="60" t="str">
        <f>+IF('LFCR Calc'!$G$92&gt;='LFCR Calc'!A52,'LFCR Calc'!K52*'LFCR Calc'!$G$84*(1+'LFCR Calc'!$G$84)^'LFCR Calc'!B52/((1+'LFCR Calc'!$G$84)^'LFCR Calc'!B52-1)," ")</f>
        <v xml:space="preserve"> </v>
      </c>
      <c r="M52" s="60"/>
      <c r="N52" s="60" t="str">
        <f>+IF('LFCR Calc'!$G$92&gt;='LFCR Calc'!A52,'Depreciation Table'!E48," ")</f>
        <v xml:space="preserve"> </v>
      </c>
      <c r="O52" s="60" t="str">
        <f>+IF('LFCR Calc'!$G$92&gt;='LFCR Calc'!A52,(('LFCR Calc'!N52-'LFCR Calc'!E52)*('LFCR Calc'!$G$89))," ")</f>
        <v xml:space="preserve"> </v>
      </c>
      <c r="P52" s="85" t="str">
        <f>IF(+'LFCR Calc'!$G$92&gt;='LFCR Calc'!A52,+'LFCR Calc'!O52+P51,"")</f>
        <v/>
      </c>
      <c r="Q52" s="60"/>
      <c r="R52" s="60"/>
      <c r="S52" s="45"/>
      <c r="T52" s="57"/>
      <c r="V52" s="45"/>
      <c r="W52" s="53"/>
      <c r="X52" s="52"/>
      <c r="Y52" s="45"/>
      <c r="AA52" s="45"/>
      <c r="AB52" s="45"/>
    </row>
    <row r="53" spans="1:28" hidden="1" x14ac:dyDescent="0.2">
      <c r="A53" s="11">
        <v>43</v>
      </c>
      <c r="B53" s="23" t="str">
        <f>IF('LFCR Calc'!$G$92&gt;=A53,A53," ")</f>
        <v xml:space="preserve"> </v>
      </c>
      <c r="C53" s="84" t="str">
        <f>+IF('LFCR Calc'!$G$92&gt;='LFCR Calc'!A53,('LFCR Calc'!C52-'LFCR Calc'!E52-'LFCR Calc'!O52)," ")</f>
        <v xml:space="preserve"> </v>
      </c>
      <c r="D53" s="60" t="str">
        <f>+IF('LFCR Calc'!$G$92&gt;='LFCR Calc'!A53,'LFCR Calc'!$G$85*C53," ")</f>
        <v xml:space="preserve"> </v>
      </c>
      <c r="E53" s="60" t="str">
        <f>+IF('LFCR Calc'!$G$92&gt;='LFCR Calc'!A53, ((100/'LFCR Calc'!$G$92)/100),"")</f>
        <v/>
      </c>
      <c r="F53" s="45">
        <v>0</v>
      </c>
      <c r="G53" s="60" t="str">
        <f>+IF('LFCR Calc'!$G$92&gt;='LFCR Calc'!A53,'LFCR Calc'!$G$94," ")</f>
        <v xml:space="preserve"> </v>
      </c>
      <c r="H53" s="60" t="str">
        <f>+IF('LFCR Calc'!$G$92&gt;='LFCR Calc'!A53,(+D53+E53+F53+G53)," ")</f>
        <v xml:space="preserve"> </v>
      </c>
      <c r="I53" s="60" t="str">
        <f>+IF('LFCR Calc'!$G$92&gt;='LFCR Calc'!A53,(1/((1+'LFCR Calc'!$G$84)^'LFCR Calc'!B53))," ")</f>
        <v xml:space="preserve"> </v>
      </c>
      <c r="J53" s="60" t="str">
        <f>+IF('LFCR Calc'!$G$92&gt;='LFCR Calc'!A53,'LFCR Calc'!H53*'LFCR Calc'!I53," ")</f>
        <v xml:space="preserve"> </v>
      </c>
      <c r="K53" s="60" t="str">
        <f>+IF('LFCR Calc'!$G$92&gt;='LFCR Calc'!A53,'LFCR Calc'!K52+'LFCR Calc'!J53," ")</f>
        <v xml:space="preserve"> </v>
      </c>
      <c r="L53" s="60" t="str">
        <f>+IF('LFCR Calc'!$G$92&gt;='LFCR Calc'!A53,'LFCR Calc'!K53*'LFCR Calc'!$G$84*(1+'LFCR Calc'!$G$84)^'LFCR Calc'!B53/((1+'LFCR Calc'!$G$84)^'LFCR Calc'!B53-1)," ")</f>
        <v xml:space="preserve"> </v>
      </c>
      <c r="M53" s="60"/>
      <c r="N53" s="60" t="str">
        <f>+IF('LFCR Calc'!$G$92&gt;='LFCR Calc'!A53,'Depreciation Table'!E49," ")</f>
        <v xml:space="preserve"> </v>
      </c>
      <c r="O53" s="60" t="str">
        <f>+IF('LFCR Calc'!$G$92&gt;='LFCR Calc'!A53,(('LFCR Calc'!N53-'LFCR Calc'!E53)*('LFCR Calc'!$G$89))," ")</f>
        <v xml:space="preserve"> </v>
      </c>
      <c r="P53" s="85" t="str">
        <f>IF(+'LFCR Calc'!$G$92&gt;='LFCR Calc'!A53,+'LFCR Calc'!O53+P52,"")</f>
        <v/>
      </c>
      <c r="Q53" s="60"/>
      <c r="R53" s="60"/>
      <c r="S53" s="45"/>
      <c r="T53" s="57"/>
      <c r="V53" s="45"/>
      <c r="W53" s="53"/>
      <c r="X53" s="52"/>
      <c r="Y53" s="45"/>
      <c r="AA53" s="45"/>
      <c r="AB53" s="45"/>
    </row>
    <row r="54" spans="1:28" hidden="1" x14ac:dyDescent="0.2">
      <c r="A54" s="11">
        <v>44</v>
      </c>
      <c r="B54" s="23" t="str">
        <f>IF('LFCR Calc'!$G$92&gt;=A54,A54," ")</f>
        <v xml:space="preserve"> </v>
      </c>
      <c r="C54" s="84" t="str">
        <f>+IF('LFCR Calc'!$G$92&gt;='LFCR Calc'!A54,('LFCR Calc'!C53-'LFCR Calc'!E53-'LFCR Calc'!O53)," ")</f>
        <v xml:space="preserve"> </v>
      </c>
      <c r="D54" s="60" t="str">
        <f>+IF('LFCR Calc'!$G$92&gt;='LFCR Calc'!A54,'LFCR Calc'!$G$85*C54," ")</f>
        <v xml:space="preserve"> </v>
      </c>
      <c r="E54" s="60" t="str">
        <f>+IF('LFCR Calc'!$G$92&gt;='LFCR Calc'!A54, ((100/'LFCR Calc'!$G$92)/100),"")</f>
        <v/>
      </c>
      <c r="F54" s="45">
        <v>0</v>
      </c>
      <c r="G54" s="60" t="str">
        <f>+IF('LFCR Calc'!$G$92&gt;='LFCR Calc'!A54,'LFCR Calc'!$G$94," ")</f>
        <v xml:space="preserve"> </v>
      </c>
      <c r="H54" s="60" t="str">
        <f>+IF('LFCR Calc'!$G$92&gt;='LFCR Calc'!A54,(+D54+E54+F54+G54)," ")</f>
        <v xml:space="preserve"> </v>
      </c>
      <c r="I54" s="60" t="str">
        <f>+IF('LFCR Calc'!$G$92&gt;='LFCR Calc'!A54,(1/((1+'LFCR Calc'!$G$84)^'LFCR Calc'!B54))," ")</f>
        <v xml:space="preserve"> </v>
      </c>
      <c r="J54" s="60" t="str">
        <f>+IF('LFCR Calc'!$G$92&gt;='LFCR Calc'!A54,'LFCR Calc'!H54*'LFCR Calc'!I54," ")</f>
        <v xml:space="preserve"> </v>
      </c>
      <c r="K54" s="60" t="str">
        <f>+IF('LFCR Calc'!$G$92&gt;='LFCR Calc'!A54,'LFCR Calc'!K53+'LFCR Calc'!J54," ")</f>
        <v xml:space="preserve"> </v>
      </c>
      <c r="L54" s="60" t="str">
        <f>+IF('LFCR Calc'!$G$92&gt;='LFCR Calc'!A54,'LFCR Calc'!K54*'LFCR Calc'!$G$84*(1+'LFCR Calc'!$G$84)^'LFCR Calc'!B54/((1+'LFCR Calc'!$G$84)^'LFCR Calc'!B54-1)," ")</f>
        <v xml:space="preserve"> </v>
      </c>
      <c r="M54" s="60"/>
      <c r="N54" s="60" t="str">
        <f>+IF('LFCR Calc'!$G$92&gt;='LFCR Calc'!A54,'Depreciation Table'!E50," ")</f>
        <v xml:space="preserve"> </v>
      </c>
      <c r="O54" s="60" t="str">
        <f>+IF('LFCR Calc'!$G$92&gt;='LFCR Calc'!A54,(('LFCR Calc'!N54-'LFCR Calc'!E54)*('LFCR Calc'!$G$89))," ")</f>
        <v xml:space="preserve"> </v>
      </c>
      <c r="P54" s="85" t="str">
        <f>IF(+'LFCR Calc'!$G$92&gt;='LFCR Calc'!A54,+'LFCR Calc'!O54+P53,"")</f>
        <v/>
      </c>
      <c r="Q54" s="60"/>
      <c r="R54" s="60"/>
      <c r="S54" s="45"/>
      <c r="T54" s="57"/>
      <c r="V54" s="45"/>
      <c r="W54" s="38"/>
      <c r="X54" s="45"/>
      <c r="Y54" s="45"/>
      <c r="AA54" s="45"/>
      <c r="AB54" s="45"/>
    </row>
    <row r="55" spans="1:28" hidden="1" x14ac:dyDescent="0.2">
      <c r="A55" s="11">
        <v>45</v>
      </c>
      <c r="B55" s="23" t="str">
        <f>IF('LFCR Calc'!$G$92&gt;=A55,A55," ")</f>
        <v xml:space="preserve"> </v>
      </c>
      <c r="C55" s="84" t="str">
        <f>+IF('LFCR Calc'!$G$92&gt;='LFCR Calc'!A55,('LFCR Calc'!C54-'LFCR Calc'!E54-'LFCR Calc'!O54)," ")</f>
        <v xml:space="preserve"> </v>
      </c>
      <c r="D55" s="60" t="str">
        <f>+IF('LFCR Calc'!$G$92&gt;='LFCR Calc'!A55,'LFCR Calc'!$G$85*C55," ")</f>
        <v xml:space="preserve"> </v>
      </c>
      <c r="E55" s="60" t="str">
        <f>+IF('LFCR Calc'!$G$92&gt;='LFCR Calc'!A55, ((100/'LFCR Calc'!$G$92)/100),"")</f>
        <v/>
      </c>
      <c r="F55" s="45">
        <v>0</v>
      </c>
      <c r="G55" s="60" t="str">
        <f>+IF('LFCR Calc'!$G$92&gt;='LFCR Calc'!A55,'LFCR Calc'!$G$94," ")</f>
        <v xml:space="preserve"> </v>
      </c>
      <c r="H55" s="60" t="str">
        <f>+IF('LFCR Calc'!$G$92&gt;='LFCR Calc'!A55,(+D55+E55+F55+G55)," ")</f>
        <v xml:space="preserve"> </v>
      </c>
      <c r="I55" s="60" t="str">
        <f>+IF('LFCR Calc'!$G$92&gt;='LFCR Calc'!A55,(1/((1+'LFCR Calc'!$G$84)^'LFCR Calc'!B55))," ")</f>
        <v xml:space="preserve"> </v>
      </c>
      <c r="J55" s="60" t="str">
        <f>+IF('LFCR Calc'!$G$92&gt;='LFCR Calc'!A55,'LFCR Calc'!H55*'LFCR Calc'!I55," ")</f>
        <v xml:space="preserve"> </v>
      </c>
      <c r="K55" s="60" t="str">
        <f>+IF('LFCR Calc'!$G$92&gt;='LFCR Calc'!A55,'LFCR Calc'!K54+'LFCR Calc'!J55," ")</f>
        <v xml:space="preserve"> </v>
      </c>
      <c r="L55" s="60" t="str">
        <f>+IF('LFCR Calc'!$G$92&gt;='LFCR Calc'!A55,'LFCR Calc'!K55*'LFCR Calc'!$G$84*(1+'LFCR Calc'!$G$84)^'LFCR Calc'!B55/((1+'LFCR Calc'!$G$84)^'LFCR Calc'!B55-1)," ")</f>
        <v xml:space="preserve"> </v>
      </c>
      <c r="M55" s="60"/>
      <c r="N55" s="60" t="str">
        <f>+IF('LFCR Calc'!$G$92&gt;='LFCR Calc'!A55,'Depreciation Table'!E51," ")</f>
        <v xml:space="preserve"> </v>
      </c>
      <c r="O55" s="60" t="str">
        <f>+IF('LFCR Calc'!$G$92&gt;='LFCR Calc'!A55,(('LFCR Calc'!N55-'LFCR Calc'!E55)*('LFCR Calc'!$G$89))," ")</f>
        <v xml:space="preserve"> </v>
      </c>
      <c r="P55" s="85" t="str">
        <f>IF(+'LFCR Calc'!$G$92&gt;='LFCR Calc'!A55,+'LFCR Calc'!O55+P54,"")</f>
        <v/>
      </c>
      <c r="Q55" s="60"/>
      <c r="R55" s="60"/>
      <c r="S55" s="45"/>
      <c r="T55" s="57"/>
      <c r="V55" s="45"/>
      <c r="W55" s="38"/>
      <c r="X55" s="45"/>
      <c r="Y55" s="45"/>
      <c r="AA55" s="45"/>
      <c r="AB55" s="45"/>
    </row>
    <row r="56" spans="1:28" hidden="1" x14ac:dyDescent="0.2">
      <c r="A56" s="11">
        <v>46</v>
      </c>
      <c r="B56" s="23" t="str">
        <f>IF('LFCR Calc'!$G$92&gt;=A56,A56," ")</f>
        <v xml:space="preserve"> </v>
      </c>
      <c r="C56" s="84" t="str">
        <f>+IF('LFCR Calc'!$G$92&gt;='LFCR Calc'!A56,('LFCR Calc'!C55-'LFCR Calc'!E55-'LFCR Calc'!O55)," ")</f>
        <v xml:space="preserve"> </v>
      </c>
      <c r="D56" s="60" t="str">
        <f>+IF('LFCR Calc'!$G$92&gt;='LFCR Calc'!A56,'LFCR Calc'!$G$85*C56," ")</f>
        <v xml:space="preserve"> </v>
      </c>
      <c r="E56" s="60" t="str">
        <f>+IF('LFCR Calc'!$G$92&gt;='LFCR Calc'!A56, ((100/'LFCR Calc'!$G$92)/100),"")</f>
        <v/>
      </c>
      <c r="F56" s="45">
        <v>0</v>
      </c>
      <c r="G56" s="60" t="str">
        <f>+IF('LFCR Calc'!$G$92&gt;='LFCR Calc'!A56,'LFCR Calc'!$G$94," ")</f>
        <v xml:space="preserve"> </v>
      </c>
      <c r="H56" s="60" t="str">
        <f>+IF('LFCR Calc'!$G$92&gt;='LFCR Calc'!A56,(+D56+E56+F56+G56)," ")</f>
        <v xml:space="preserve"> </v>
      </c>
      <c r="I56" s="60" t="str">
        <f>+IF('LFCR Calc'!$G$92&gt;='LFCR Calc'!A56,(1/((1+'LFCR Calc'!$G$84)^'LFCR Calc'!B56))," ")</f>
        <v xml:space="preserve"> </v>
      </c>
      <c r="J56" s="60" t="str">
        <f>+IF('LFCR Calc'!$G$92&gt;='LFCR Calc'!A56,'LFCR Calc'!H56*'LFCR Calc'!I56," ")</f>
        <v xml:space="preserve"> </v>
      </c>
      <c r="K56" s="60" t="str">
        <f>+IF('LFCR Calc'!$G$92&gt;='LFCR Calc'!A56,'LFCR Calc'!K55+'LFCR Calc'!J56," ")</f>
        <v xml:space="preserve"> </v>
      </c>
      <c r="L56" s="60" t="str">
        <f>+IF('LFCR Calc'!$G$92&gt;='LFCR Calc'!A56,'LFCR Calc'!K56*'LFCR Calc'!$G$84*(1+'LFCR Calc'!$G$84)^'LFCR Calc'!B56/((1+'LFCR Calc'!$G$84)^'LFCR Calc'!B56-1)," ")</f>
        <v xml:space="preserve"> </v>
      </c>
      <c r="M56" s="60"/>
      <c r="N56" s="60" t="str">
        <f>+IF('LFCR Calc'!$G$92&gt;='LFCR Calc'!A56,'Depreciation Table'!E52," ")</f>
        <v xml:space="preserve"> </v>
      </c>
      <c r="O56" s="60" t="str">
        <f>+IF('LFCR Calc'!$G$92&gt;='LFCR Calc'!A56,(('LFCR Calc'!N56-'LFCR Calc'!E56)*('LFCR Calc'!$G$89))," ")</f>
        <v xml:space="preserve"> </v>
      </c>
      <c r="P56" s="85" t="str">
        <f>IF(+'LFCR Calc'!$G$92&gt;='LFCR Calc'!A56,+'LFCR Calc'!O56+P55,"")</f>
        <v/>
      </c>
      <c r="Q56" s="60"/>
      <c r="R56" s="60"/>
      <c r="S56" s="45"/>
      <c r="T56" s="57"/>
      <c r="V56" s="45"/>
      <c r="W56" s="38"/>
      <c r="X56" s="45"/>
      <c r="Y56" s="45"/>
      <c r="AA56" s="45"/>
      <c r="AB56" s="45"/>
    </row>
    <row r="57" spans="1:28" hidden="1" x14ac:dyDescent="0.2">
      <c r="A57" s="11">
        <v>47</v>
      </c>
      <c r="B57" s="23" t="str">
        <f>IF('LFCR Calc'!$G$92&gt;=A57,A57," ")</f>
        <v xml:space="preserve"> </v>
      </c>
      <c r="C57" s="84" t="str">
        <f>+IF('LFCR Calc'!$G$92&gt;='LFCR Calc'!A57,('LFCR Calc'!C56-'LFCR Calc'!E56-'LFCR Calc'!O56)," ")</f>
        <v xml:space="preserve"> </v>
      </c>
      <c r="D57" s="60" t="str">
        <f>+IF('LFCR Calc'!$G$92&gt;='LFCR Calc'!A57,'LFCR Calc'!$G$85*C57," ")</f>
        <v xml:space="preserve"> </v>
      </c>
      <c r="E57" s="60" t="str">
        <f>+IF('LFCR Calc'!$G$92&gt;='LFCR Calc'!A57, ((100/'LFCR Calc'!$G$92)/100),"")</f>
        <v/>
      </c>
      <c r="F57" s="45">
        <v>0</v>
      </c>
      <c r="G57" s="60" t="str">
        <f>+IF('LFCR Calc'!$G$92&gt;='LFCR Calc'!A57,'LFCR Calc'!$G$94," ")</f>
        <v xml:space="preserve"> </v>
      </c>
      <c r="H57" s="60" t="str">
        <f>+IF('LFCR Calc'!$G$92&gt;='LFCR Calc'!A57,(+D57+E57+F57+G57)," ")</f>
        <v xml:space="preserve"> </v>
      </c>
      <c r="I57" s="60" t="str">
        <f>+IF('LFCR Calc'!$G$92&gt;='LFCR Calc'!A57,(1/((1+'LFCR Calc'!$G$84)^'LFCR Calc'!B57))," ")</f>
        <v xml:space="preserve"> </v>
      </c>
      <c r="J57" s="60" t="str">
        <f>+IF('LFCR Calc'!$G$92&gt;='LFCR Calc'!A57,'LFCR Calc'!H57*'LFCR Calc'!I57," ")</f>
        <v xml:space="preserve"> </v>
      </c>
      <c r="K57" s="60" t="str">
        <f>+IF('LFCR Calc'!$G$92&gt;='LFCR Calc'!A57,'LFCR Calc'!K56+'LFCR Calc'!J57," ")</f>
        <v xml:space="preserve"> </v>
      </c>
      <c r="L57" s="60" t="str">
        <f>+IF('LFCR Calc'!$G$92&gt;='LFCR Calc'!A57,'LFCR Calc'!K57*'LFCR Calc'!$G$84*(1+'LFCR Calc'!$G$84)^'LFCR Calc'!B57/((1+'LFCR Calc'!$G$84)^'LFCR Calc'!B57-1)," ")</f>
        <v xml:space="preserve"> </v>
      </c>
      <c r="M57" s="60"/>
      <c r="N57" s="60" t="str">
        <f>+IF('LFCR Calc'!$G$92&gt;='LFCR Calc'!A57,'Depreciation Table'!E53," ")</f>
        <v xml:space="preserve"> </v>
      </c>
      <c r="O57" s="60" t="str">
        <f>+IF('LFCR Calc'!$G$92&gt;='LFCR Calc'!A57,(('LFCR Calc'!N57-'LFCR Calc'!E57)*('LFCR Calc'!$G$89))," ")</f>
        <v xml:space="preserve"> </v>
      </c>
      <c r="P57" s="85" t="str">
        <f>IF(+'LFCR Calc'!$G$92&gt;='LFCR Calc'!A57,+'LFCR Calc'!O57+P56,"")</f>
        <v/>
      </c>
      <c r="Q57" s="60"/>
      <c r="R57" s="60"/>
      <c r="S57" s="45"/>
      <c r="T57" s="57"/>
      <c r="V57" s="45"/>
      <c r="W57" s="38"/>
      <c r="X57" s="45"/>
      <c r="Y57" s="45"/>
      <c r="AA57" s="45"/>
      <c r="AB57" s="45"/>
    </row>
    <row r="58" spans="1:28" hidden="1" x14ac:dyDescent="0.2">
      <c r="A58" s="11">
        <v>48</v>
      </c>
      <c r="B58" s="23" t="str">
        <f>IF('LFCR Calc'!$G$92&gt;=A58,A58," ")</f>
        <v xml:space="preserve"> </v>
      </c>
      <c r="C58" s="84" t="str">
        <f>+IF('LFCR Calc'!$G$92&gt;='LFCR Calc'!A58,('LFCR Calc'!C57-'LFCR Calc'!E57-'LFCR Calc'!O57)," ")</f>
        <v xml:space="preserve"> </v>
      </c>
      <c r="D58" s="60" t="str">
        <f>+IF('LFCR Calc'!$G$92&gt;='LFCR Calc'!A58,'LFCR Calc'!$G$85*C58," ")</f>
        <v xml:space="preserve"> </v>
      </c>
      <c r="E58" s="60" t="str">
        <f>+IF('LFCR Calc'!$G$92&gt;='LFCR Calc'!A58, ((100/'LFCR Calc'!$G$92)/100),"")</f>
        <v/>
      </c>
      <c r="F58" s="45">
        <v>0</v>
      </c>
      <c r="G58" s="60" t="str">
        <f>+IF('LFCR Calc'!$G$92&gt;='LFCR Calc'!A58,'LFCR Calc'!$G$94," ")</f>
        <v xml:space="preserve"> </v>
      </c>
      <c r="H58" s="60" t="str">
        <f>+IF('LFCR Calc'!$G$92&gt;='LFCR Calc'!A58,(+D58+E58+F58+G58)," ")</f>
        <v xml:space="preserve"> </v>
      </c>
      <c r="I58" s="60" t="str">
        <f>+IF('LFCR Calc'!$G$92&gt;='LFCR Calc'!A58,(1/((1+'LFCR Calc'!$G$84)^'LFCR Calc'!B58))," ")</f>
        <v xml:space="preserve"> </v>
      </c>
      <c r="J58" s="60" t="str">
        <f>+IF('LFCR Calc'!$G$92&gt;='LFCR Calc'!A58,'LFCR Calc'!H58*'LFCR Calc'!I58," ")</f>
        <v xml:space="preserve"> </v>
      </c>
      <c r="K58" s="60" t="str">
        <f>+IF('LFCR Calc'!$G$92&gt;='LFCR Calc'!A58,'LFCR Calc'!K57+'LFCR Calc'!J58," ")</f>
        <v xml:space="preserve"> </v>
      </c>
      <c r="L58" s="60" t="str">
        <f>+IF('LFCR Calc'!$G$92&gt;='LFCR Calc'!A58,'LFCR Calc'!K58*'LFCR Calc'!$G$84*(1+'LFCR Calc'!$G$84)^'LFCR Calc'!B58/((1+'LFCR Calc'!$G$84)^'LFCR Calc'!B58-1)," ")</f>
        <v xml:space="preserve"> </v>
      </c>
      <c r="M58" s="60"/>
      <c r="N58" s="60" t="str">
        <f>+IF('LFCR Calc'!$G$92&gt;='LFCR Calc'!A58,'Depreciation Table'!E54," ")</f>
        <v xml:space="preserve"> </v>
      </c>
      <c r="O58" s="60" t="str">
        <f>+IF('LFCR Calc'!$G$92&gt;='LFCR Calc'!A58,(('LFCR Calc'!N58-'LFCR Calc'!E58)*('LFCR Calc'!$G$89))," ")</f>
        <v xml:space="preserve"> </v>
      </c>
      <c r="P58" s="85" t="str">
        <f>IF(+'LFCR Calc'!$G$92&gt;='LFCR Calc'!A58,+'LFCR Calc'!O58+P57,"")</f>
        <v/>
      </c>
      <c r="Q58" s="60"/>
      <c r="R58" s="60"/>
      <c r="S58" s="45"/>
      <c r="T58" s="57"/>
      <c r="V58" s="45"/>
      <c r="W58" s="38"/>
      <c r="X58" s="45"/>
      <c r="Y58" s="45"/>
      <c r="AA58" s="45"/>
      <c r="AB58" s="45"/>
    </row>
    <row r="59" spans="1:28" hidden="1" x14ac:dyDescent="0.2">
      <c r="A59" s="11">
        <v>49</v>
      </c>
      <c r="B59" s="23" t="str">
        <f>IF('LFCR Calc'!$G$92&gt;=A59,A59," ")</f>
        <v xml:space="preserve"> </v>
      </c>
      <c r="C59" s="84" t="str">
        <f>+IF('LFCR Calc'!$G$92&gt;='LFCR Calc'!A59,('LFCR Calc'!C58-'LFCR Calc'!E58-'LFCR Calc'!O58)," ")</f>
        <v xml:space="preserve"> </v>
      </c>
      <c r="D59" s="60" t="str">
        <f>+IF('LFCR Calc'!$G$92&gt;='LFCR Calc'!A59,'LFCR Calc'!$G$85*C59," ")</f>
        <v xml:space="preserve"> </v>
      </c>
      <c r="E59" s="60" t="str">
        <f>+IF('LFCR Calc'!$G$92&gt;='LFCR Calc'!A59, ((100/'LFCR Calc'!$G$92)/100),"")</f>
        <v/>
      </c>
      <c r="F59" s="45">
        <v>0</v>
      </c>
      <c r="G59" s="60" t="str">
        <f>+IF('LFCR Calc'!$G$92&gt;='LFCR Calc'!A59,'LFCR Calc'!$G$94," ")</f>
        <v xml:space="preserve"> </v>
      </c>
      <c r="H59" s="60" t="str">
        <f>+IF('LFCR Calc'!$G$92&gt;='LFCR Calc'!A59,(+D59+E59+F59+G59)," ")</f>
        <v xml:space="preserve"> </v>
      </c>
      <c r="I59" s="60" t="str">
        <f>+IF('LFCR Calc'!$G$92&gt;='LFCR Calc'!A59,(1/((1+'LFCR Calc'!$G$84)^'LFCR Calc'!B59))," ")</f>
        <v xml:space="preserve"> </v>
      </c>
      <c r="J59" s="60" t="str">
        <f>+IF('LFCR Calc'!$G$92&gt;='LFCR Calc'!A59,'LFCR Calc'!H59*'LFCR Calc'!I59," ")</f>
        <v xml:space="preserve"> </v>
      </c>
      <c r="K59" s="60" t="str">
        <f>+IF('LFCR Calc'!$G$92&gt;='LFCR Calc'!A59,'LFCR Calc'!K58+'LFCR Calc'!J59," ")</f>
        <v xml:space="preserve"> </v>
      </c>
      <c r="L59" s="60" t="str">
        <f>+IF('LFCR Calc'!$G$92&gt;='LFCR Calc'!A59,'LFCR Calc'!K59*'LFCR Calc'!$G$84*(1+'LFCR Calc'!$G$84)^'LFCR Calc'!B59/((1+'LFCR Calc'!$G$84)^'LFCR Calc'!B59-1)," ")</f>
        <v xml:space="preserve"> </v>
      </c>
      <c r="M59" s="60"/>
      <c r="N59" s="60" t="str">
        <f>+IF('LFCR Calc'!$G$92&gt;='LFCR Calc'!A59,'Depreciation Table'!E55," ")</f>
        <v xml:space="preserve"> </v>
      </c>
      <c r="O59" s="60" t="str">
        <f>+IF('LFCR Calc'!$G$92&gt;='LFCR Calc'!A59,(('LFCR Calc'!N59-'LFCR Calc'!E59)*('LFCR Calc'!$G$89))," ")</f>
        <v xml:space="preserve"> </v>
      </c>
      <c r="P59" s="85" t="str">
        <f>IF(+'LFCR Calc'!$G$92&gt;='LFCR Calc'!A59,+'LFCR Calc'!O59+P58,"")</f>
        <v/>
      </c>
      <c r="Q59" s="60"/>
      <c r="R59" s="60"/>
      <c r="S59" s="45"/>
      <c r="T59" s="57"/>
      <c r="V59" s="45"/>
      <c r="W59" s="38"/>
      <c r="X59" s="45"/>
      <c r="Y59" s="45"/>
      <c r="AA59" s="45"/>
      <c r="AB59" s="45"/>
    </row>
    <row r="60" spans="1:28" hidden="1" x14ac:dyDescent="0.2">
      <c r="A60" s="11">
        <v>50</v>
      </c>
      <c r="B60" s="23" t="str">
        <f>IF('LFCR Calc'!$G$92&gt;=A60,A60," ")</f>
        <v xml:space="preserve"> </v>
      </c>
      <c r="C60" s="84" t="str">
        <f>+IF('LFCR Calc'!$G$92&gt;='LFCR Calc'!A60,('LFCR Calc'!C59-'LFCR Calc'!E59-'LFCR Calc'!O59)," ")</f>
        <v xml:space="preserve"> </v>
      </c>
      <c r="D60" s="60" t="str">
        <f>+IF('LFCR Calc'!$G$92&gt;='LFCR Calc'!A60,'LFCR Calc'!$G$85*C60," ")</f>
        <v xml:space="preserve"> </v>
      </c>
      <c r="E60" s="60" t="str">
        <f>+IF('LFCR Calc'!$G$92&gt;='LFCR Calc'!A60, ((100/'LFCR Calc'!$G$92)/100),"")</f>
        <v/>
      </c>
      <c r="F60" s="45">
        <v>0</v>
      </c>
      <c r="G60" s="60" t="str">
        <f>+IF('LFCR Calc'!$G$92&gt;='LFCR Calc'!A60,'LFCR Calc'!$G$94," ")</f>
        <v xml:space="preserve"> </v>
      </c>
      <c r="H60" s="60" t="str">
        <f>+IF('LFCR Calc'!$G$92&gt;='LFCR Calc'!A60,(+D60+E60+F60+G60)," ")</f>
        <v xml:space="preserve"> </v>
      </c>
      <c r="I60" s="60" t="str">
        <f>+IF('LFCR Calc'!$G$92&gt;='LFCR Calc'!A60,(1/((1+'LFCR Calc'!$G$84)^'LFCR Calc'!B60))," ")</f>
        <v xml:space="preserve"> </v>
      </c>
      <c r="J60" s="60" t="str">
        <f>+IF('LFCR Calc'!$G$92&gt;='LFCR Calc'!A60,'LFCR Calc'!H60*'LFCR Calc'!I60," ")</f>
        <v xml:space="preserve"> </v>
      </c>
      <c r="K60" s="60" t="str">
        <f>+IF('LFCR Calc'!$G$92&gt;='LFCR Calc'!A60,'LFCR Calc'!K59+'LFCR Calc'!J60," ")</f>
        <v xml:space="preserve"> </v>
      </c>
      <c r="L60" s="60" t="str">
        <f>+IF('LFCR Calc'!$G$92&gt;='LFCR Calc'!A60,'LFCR Calc'!K60*'LFCR Calc'!$G$84*(1+'LFCR Calc'!$G$84)^'LFCR Calc'!B60/((1+'LFCR Calc'!$G$84)^'LFCR Calc'!B60-1)," ")</f>
        <v xml:space="preserve"> </v>
      </c>
      <c r="M60" s="60"/>
      <c r="N60" s="60" t="str">
        <f>+IF('LFCR Calc'!$G$92&gt;='LFCR Calc'!A60,'Depreciation Table'!E56," ")</f>
        <v xml:space="preserve"> </v>
      </c>
      <c r="O60" s="60" t="str">
        <f>+IF('LFCR Calc'!$G$92&gt;='LFCR Calc'!A60,(('LFCR Calc'!N60-'LFCR Calc'!E60)*('LFCR Calc'!$G$89))," ")</f>
        <v xml:space="preserve"> </v>
      </c>
      <c r="P60" s="85" t="str">
        <f>IF(+'LFCR Calc'!$G$92&gt;='LFCR Calc'!A60,+'LFCR Calc'!O60+P59,"")</f>
        <v/>
      </c>
      <c r="Q60" s="60"/>
      <c r="R60" s="60"/>
      <c r="S60" s="45"/>
      <c r="T60" s="57"/>
      <c r="V60" s="45"/>
      <c r="W60" s="38"/>
      <c r="X60" s="45"/>
      <c r="Y60" s="45"/>
      <c r="AA60" s="45"/>
      <c r="AB60" s="45"/>
    </row>
    <row r="61" spans="1:28" hidden="1" x14ac:dyDescent="0.2">
      <c r="A61" s="11">
        <v>51</v>
      </c>
      <c r="B61" s="23" t="str">
        <f>IF('LFCR Calc'!$G$92&gt;=A61,A61," ")</f>
        <v xml:space="preserve"> </v>
      </c>
      <c r="C61" s="84" t="str">
        <f>+IF('LFCR Calc'!$G$92&gt;='LFCR Calc'!A61,('LFCR Calc'!C60-'LFCR Calc'!E60-'LFCR Calc'!O60)," ")</f>
        <v xml:space="preserve"> </v>
      </c>
      <c r="D61" s="60" t="str">
        <f>+IF('LFCR Calc'!$G$92&gt;='LFCR Calc'!A61,'LFCR Calc'!$G$85*C61," ")</f>
        <v xml:space="preserve"> </v>
      </c>
      <c r="E61" s="60" t="str">
        <f>+IF('LFCR Calc'!$G$92&gt;='LFCR Calc'!A61, ((100/'LFCR Calc'!$G$92)/100),"")</f>
        <v/>
      </c>
      <c r="F61" s="45">
        <v>0</v>
      </c>
      <c r="G61" s="60" t="str">
        <f>+IF('LFCR Calc'!$G$92&gt;='LFCR Calc'!A61,'LFCR Calc'!$G$94," ")</f>
        <v xml:space="preserve"> </v>
      </c>
      <c r="H61" s="60" t="str">
        <f>+IF('LFCR Calc'!$G$92&gt;='LFCR Calc'!A61,(+D61+E61+F61+G61)," ")</f>
        <v xml:space="preserve"> </v>
      </c>
      <c r="I61" s="60" t="str">
        <f>+IF('LFCR Calc'!$G$92&gt;='LFCR Calc'!A61,(1/((1+'LFCR Calc'!$G$84)^'LFCR Calc'!B61))," ")</f>
        <v xml:space="preserve"> </v>
      </c>
      <c r="J61" s="60" t="str">
        <f>+IF('LFCR Calc'!$G$92&gt;='LFCR Calc'!A61,'LFCR Calc'!H61*'LFCR Calc'!I61," ")</f>
        <v xml:space="preserve"> </v>
      </c>
      <c r="K61" s="60" t="str">
        <f>+IF('LFCR Calc'!$G$92&gt;='LFCR Calc'!A61,'LFCR Calc'!K60+'LFCR Calc'!J61," ")</f>
        <v xml:space="preserve"> </v>
      </c>
      <c r="L61" s="60" t="str">
        <f>+IF('LFCR Calc'!$G$92&gt;='LFCR Calc'!A61,'LFCR Calc'!K61*'LFCR Calc'!$G$84*(1+'LFCR Calc'!$G$84)^'LFCR Calc'!B61/((1+'LFCR Calc'!$G$84)^'LFCR Calc'!B61-1)," ")</f>
        <v xml:space="preserve"> </v>
      </c>
      <c r="M61" s="60"/>
      <c r="N61" s="60" t="str">
        <f>+IF('LFCR Calc'!$G$92&gt;='LFCR Calc'!A61,'Depreciation Table'!E57," ")</f>
        <v xml:space="preserve"> </v>
      </c>
      <c r="O61" s="60" t="str">
        <f>+IF('LFCR Calc'!$G$92&gt;='LFCR Calc'!A61,(('LFCR Calc'!N61-'LFCR Calc'!E61)*('LFCR Calc'!$G$89))," ")</f>
        <v xml:space="preserve"> </v>
      </c>
      <c r="P61" s="85" t="str">
        <f>IF(+'LFCR Calc'!$G$92&gt;='LFCR Calc'!A61,+'LFCR Calc'!O61+P60,"")</f>
        <v/>
      </c>
      <c r="Q61" s="60"/>
      <c r="R61" s="60"/>
      <c r="S61" s="45"/>
      <c r="T61" s="57"/>
      <c r="V61" s="45"/>
      <c r="W61" s="38"/>
      <c r="X61" s="45"/>
      <c r="Y61" s="45"/>
      <c r="AA61" s="45"/>
      <c r="AB61" s="45"/>
    </row>
    <row r="62" spans="1:28" hidden="1" x14ac:dyDescent="0.2">
      <c r="A62" s="11">
        <v>52</v>
      </c>
      <c r="B62" s="23" t="str">
        <f>IF('LFCR Calc'!$G$92&gt;=A62,A62," ")</f>
        <v xml:space="preserve"> </v>
      </c>
      <c r="C62" s="84" t="str">
        <f>+IF('LFCR Calc'!$G$92&gt;='LFCR Calc'!A62,('LFCR Calc'!C61-'LFCR Calc'!E61-'LFCR Calc'!O61)," ")</f>
        <v xml:space="preserve"> </v>
      </c>
      <c r="D62" s="60" t="str">
        <f>+IF('LFCR Calc'!$G$92&gt;='LFCR Calc'!A62,'LFCR Calc'!$G$85*C62," ")</f>
        <v xml:space="preserve"> </v>
      </c>
      <c r="E62" s="60" t="str">
        <f>+IF('LFCR Calc'!$G$92&gt;='LFCR Calc'!A62, ((100/'LFCR Calc'!$G$92)/100),"")</f>
        <v/>
      </c>
      <c r="F62" s="45">
        <v>0</v>
      </c>
      <c r="G62" s="60" t="str">
        <f>+IF('LFCR Calc'!$G$92&gt;='LFCR Calc'!A62,'LFCR Calc'!$G$94," ")</f>
        <v xml:space="preserve"> </v>
      </c>
      <c r="H62" s="60" t="str">
        <f>+IF('LFCR Calc'!$G$92&gt;='LFCR Calc'!A62,(+D62+E62+F62+G62)," ")</f>
        <v xml:space="preserve"> </v>
      </c>
      <c r="I62" s="60" t="str">
        <f>+IF('LFCR Calc'!$G$92&gt;='LFCR Calc'!A62,(1/((1+'LFCR Calc'!$G$84)^'LFCR Calc'!B62))," ")</f>
        <v xml:space="preserve"> </v>
      </c>
      <c r="J62" s="60" t="str">
        <f>+IF('LFCR Calc'!$G$92&gt;='LFCR Calc'!A62,'LFCR Calc'!H62*'LFCR Calc'!I62," ")</f>
        <v xml:space="preserve"> </v>
      </c>
      <c r="K62" s="60" t="str">
        <f>+IF('LFCR Calc'!$G$92&gt;='LFCR Calc'!A62,'LFCR Calc'!K61+'LFCR Calc'!J62," ")</f>
        <v xml:space="preserve"> </v>
      </c>
      <c r="L62" s="60" t="str">
        <f>+IF('LFCR Calc'!$G$92&gt;='LFCR Calc'!A62,'LFCR Calc'!K62*'LFCR Calc'!$G$84*(1+'LFCR Calc'!$G$84)^'LFCR Calc'!B62/((1+'LFCR Calc'!$G$84)^'LFCR Calc'!B62-1)," ")</f>
        <v xml:space="preserve"> </v>
      </c>
      <c r="M62" s="60"/>
      <c r="N62" s="60" t="str">
        <f>+IF('LFCR Calc'!$G$92&gt;='LFCR Calc'!A62,'Depreciation Table'!E58," ")</f>
        <v xml:space="preserve"> </v>
      </c>
      <c r="O62" s="60" t="str">
        <f>+IF('LFCR Calc'!$G$92&gt;='LFCR Calc'!A62,(('LFCR Calc'!N62-'LFCR Calc'!E62)*('LFCR Calc'!$G$89))," ")</f>
        <v xml:space="preserve"> </v>
      </c>
      <c r="P62" s="85" t="str">
        <f>IF(+'LFCR Calc'!$G$92&gt;='LFCR Calc'!A62,+'LFCR Calc'!O62+P61,"")</f>
        <v/>
      </c>
      <c r="Q62" s="60"/>
      <c r="R62" s="60"/>
      <c r="S62" s="45"/>
      <c r="T62" s="57"/>
      <c r="V62" s="45"/>
      <c r="W62" s="38"/>
      <c r="X62" s="45"/>
      <c r="Y62" s="45"/>
      <c r="AA62" s="45"/>
      <c r="AB62" s="45"/>
    </row>
    <row r="63" spans="1:28" hidden="1" x14ac:dyDescent="0.2">
      <c r="A63" s="11">
        <v>53</v>
      </c>
      <c r="B63" s="23" t="str">
        <f>IF('LFCR Calc'!$G$92&gt;=A63,A63," ")</f>
        <v xml:space="preserve"> </v>
      </c>
      <c r="C63" s="84" t="str">
        <f>+IF('LFCR Calc'!$G$92&gt;='LFCR Calc'!A63,('LFCR Calc'!C62-'LFCR Calc'!E62-'LFCR Calc'!O62)," ")</f>
        <v xml:space="preserve"> </v>
      </c>
      <c r="D63" s="60" t="str">
        <f>+IF('LFCR Calc'!$G$92&gt;='LFCR Calc'!A63,'LFCR Calc'!$G$85*C63," ")</f>
        <v xml:space="preserve"> </v>
      </c>
      <c r="E63" s="60" t="str">
        <f>+IF('LFCR Calc'!$G$92&gt;='LFCR Calc'!A63, ((100/'LFCR Calc'!$G$92)/100),"")</f>
        <v/>
      </c>
      <c r="F63" s="45">
        <v>0</v>
      </c>
      <c r="G63" s="60" t="str">
        <f>+IF('LFCR Calc'!$G$92&gt;='LFCR Calc'!A63,'LFCR Calc'!$G$94," ")</f>
        <v xml:space="preserve"> </v>
      </c>
      <c r="H63" s="60" t="str">
        <f>+IF('LFCR Calc'!$G$92&gt;='LFCR Calc'!A63,(+D63+E63+F63+G63)," ")</f>
        <v xml:space="preserve"> </v>
      </c>
      <c r="I63" s="60" t="str">
        <f>+IF('LFCR Calc'!$G$92&gt;='LFCR Calc'!A63,(1/((1+'LFCR Calc'!$G$84)^'LFCR Calc'!B63))," ")</f>
        <v xml:space="preserve"> </v>
      </c>
      <c r="J63" s="60" t="str">
        <f>+IF('LFCR Calc'!$G$92&gt;='LFCR Calc'!A63,'LFCR Calc'!H63*'LFCR Calc'!I63," ")</f>
        <v xml:space="preserve"> </v>
      </c>
      <c r="K63" s="60" t="str">
        <f>+IF('LFCR Calc'!$G$92&gt;='LFCR Calc'!A63,'LFCR Calc'!K62+'LFCR Calc'!J63," ")</f>
        <v xml:space="preserve"> </v>
      </c>
      <c r="L63" s="60" t="str">
        <f>+IF('LFCR Calc'!$G$92&gt;='LFCR Calc'!A63,'LFCR Calc'!K63*'LFCR Calc'!$G$84*(1+'LFCR Calc'!$G$84)^'LFCR Calc'!B63/((1+'LFCR Calc'!$G$84)^'LFCR Calc'!B63-1)," ")</f>
        <v xml:space="preserve"> </v>
      </c>
      <c r="M63" s="60"/>
      <c r="N63" s="60" t="str">
        <f>+IF('LFCR Calc'!$G$92&gt;='LFCR Calc'!A63,'Depreciation Table'!E59," ")</f>
        <v xml:space="preserve"> </v>
      </c>
      <c r="O63" s="60" t="str">
        <f>+IF('LFCR Calc'!$G$92&gt;='LFCR Calc'!A63,(('LFCR Calc'!N63-'LFCR Calc'!E63)*('LFCR Calc'!$G$89))," ")</f>
        <v xml:space="preserve"> </v>
      </c>
      <c r="P63" s="85" t="str">
        <f>IF(+'LFCR Calc'!$G$92&gt;='LFCR Calc'!A63,+'LFCR Calc'!O63+P62,"")</f>
        <v/>
      </c>
      <c r="Q63" s="60"/>
      <c r="R63" s="60"/>
      <c r="S63" s="45"/>
      <c r="T63" s="57"/>
      <c r="V63" s="45"/>
      <c r="W63" s="38"/>
      <c r="X63" s="45"/>
      <c r="Y63" s="45"/>
      <c r="AA63" s="45"/>
      <c r="AB63" s="45"/>
    </row>
    <row r="64" spans="1:28" hidden="1" x14ac:dyDescent="0.2">
      <c r="A64" s="11">
        <v>54</v>
      </c>
      <c r="B64" s="23" t="str">
        <f>IF('LFCR Calc'!$G$92&gt;=A64,A64," ")</f>
        <v xml:space="preserve"> </v>
      </c>
      <c r="C64" s="84" t="str">
        <f>+IF('LFCR Calc'!$G$92&gt;='LFCR Calc'!A64,('LFCR Calc'!C63-'LFCR Calc'!E63-'LFCR Calc'!O63)," ")</f>
        <v xml:space="preserve"> </v>
      </c>
      <c r="D64" s="60" t="str">
        <f>+IF('LFCR Calc'!$G$92&gt;='LFCR Calc'!A64,'LFCR Calc'!$G$85*C64," ")</f>
        <v xml:space="preserve"> </v>
      </c>
      <c r="E64" s="60" t="str">
        <f>+IF('LFCR Calc'!$G$92&gt;='LFCR Calc'!A64, ((100/'LFCR Calc'!$G$92)/100),"")</f>
        <v/>
      </c>
      <c r="F64" s="45">
        <v>0</v>
      </c>
      <c r="G64" s="60" t="str">
        <f>+IF('LFCR Calc'!$G$92&gt;='LFCR Calc'!A64,'LFCR Calc'!$G$94," ")</f>
        <v xml:space="preserve"> </v>
      </c>
      <c r="H64" s="60" t="str">
        <f>+IF('LFCR Calc'!$G$92&gt;='LFCR Calc'!A64,(+D64+E64+F64+G64)," ")</f>
        <v xml:space="preserve"> </v>
      </c>
      <c r="I64" s="60" t="str">
        <f>+IF('LFCR Calc'!$G$92&gt;='LFCR Calc'!A64,(1/((1+'LFCR Calc'!$G$84)^'LFCR Calc'!B64))," ")</f>
        <v xml:space="preserve"> </v>
      </c>
      <c r="J64" s="60" t="str">
        <f>+IF('LFCR Calc'!$G$92&gt;='LFCR Calc'!A64,'LFCR Calc'!H64*'LFCR Calc'!I64," ")</f>
        <v xml:space="preserve"> </v>
      </c>
      <c r="K64" s="60" t="str">
        <f>+IF('LFCR Calc'!$G$92&gt;='LFCR Calc'!A64,'LFCR Calc'!K63+'LFCR Calc'!J64," ")</f>
        <v xml:space="preserve"> </v>
      </c>
      <c r="L64" s="60" t="str">
        <f>+IF('LFCR Calc'!$G$92&gt;='LFCR Calc'!A64,'LFCR Calc'!K64*'LFCR Calc'!$G$84*(1+'LFCR Calc'!$G$84)^'LFCR Calc'!B64/((1+'LFCR Calc'!$G$84)^'LFCR Calc'!B64-1)," ")</f>
        <v xml:space="preserve"> </v>
      </c>
      <c r="M64" s="60"/>
      <c r="N64" s="60" t="str">
        <f>+IF('LFCR Calc'!$G$92&gt;='LFCR Calc'!A64,'Depreciation Table'!E60," ")</f>
        <v xml:space="preserve"> </v>
      </c>
      <c r="O64" s="60" t="str">
        <f>+IF('LFCR Calc'!$G$92&gt;='LFCR Calc'!A64,(('LFCR Calc'!N64-'LFCR Calc'!E64)*('LFCR Calc'!$G$89))," ")</f>
        <v xml:space="preserve"> </v>
      </c>
      <c r="P64" s="85" t="str">
        <f>IF(+'LFCR Calc'!$G$92&gt;='LFCR Calc'!A64,+'LFCR Calc'!O64+P63,"")</f>
        <v/>
      </c>
      <c r="Q64" s="60"/>
      <c r="R64" s="60"/>
      <c r="S64" s="45"/>
      <c r="T64" s="57"/>
      <c r="V64" s="45"/>
      <c r="W64" s="38"/>
      <c r="X64" s="45"/>
      <c r="Y64" s="45"/>
      <c r="AA64" s="45"/>
      <c r="AB64" s="45"/>
    </row>
    <row r="65" spans="1:28" hidden="1" x14ac:dyDescent="0.2">
      <c r="A65" s="11">
        <v>55</v>
      </c>
      <c r="B65" s="23" t="str">
        <f>IF('LFCR Calc'!$G$92&gt;=A65,A65," ")</f>
        <v xml:space="preserve"> </v>
      </c>
      <c r="C65" s="84" t="str">
        <f>+IF('LFCR Calc'!$G$92&gt;='LFCR Calc'!A65,('LFCR Calc'!C64-'LFCR Calc'!E64-'LFCR Calc'!O64)," ")</f>
        <v xml:space="preserve"> </v>
      </c>
      <c r="D65" s="60" t="str">
        <f>+IF('LFCR Calc'!$G$92&gt;='LFCR Calc'!A65,'LFCR Calc'!$G$85*C65," ")</f>
        <v xml:space="preserve"> </v>
      </c>
      <c r="E65" s="60" t="str">
        <f>+IF('LFCR Calc'!$G$92&gt;='LFCR Calc'!A65, ((100/'LFCR Calc'!$G$92)/100),"")</f>
        <v/>
      </c>
      <c r="F65" s="45">
        <v>0</v>
      </c>
      <c r="G65" s="60" t="str">
        <f>+IF('LFCR Calc'!$G$92&gt;='LFCR Calc'!A65,'LFCR Calc'!$G$94," ")</f>
        <v xml:space="preserve"> </v>
      </c>
      <c r="H65" s="60" t="str">
        <f>+IF('LFCR Calc'!$G$92&gt;='LFCR Calc'!A65,(+D65+E65+F65+G65)," ")</f>
        <v xml:space="preserve"> </v>
      </c>
      <c r="I65" s="60" t="str">
        <f>+IF('LFCR Calc'!$G$92&gt;='LFCR Calc'!A65,(1/((1+'LFCR Calc'!$G$84)^'LFCR Calc'!B65))," ")</f>
        <v xml:space="preserve"> </v>
      </c>
      <c r="J65" s="60" t="str">
        <f>+IF('LFCR Calc'!$G$92&gt;='LFCR Calc'!A65,'LFCR Calc'!H65*'LFCR Calc'!I65," ")</f>
        <v xml:space="preserve"> </v>
      </c>
      <c r="K65" s="60" t="str">
        <f>+IF('LFCR Calc'!$G$92&gt;='LFCR Calc'!A65,'LFCR Calc'!K64+'LFCR Calc'!J65," ")</f>
        <v xml:space="preserve"> </v>
      </c>
      <c r="L65" s="60" t="str">
        <f>+IF('LFCR Calc'!$G$92&gt;='LFCR Calc'!A65,'LFCR Calc'!K65*'LFCR Calc'!$G$84*(1+'LFCR Calc'!$G$84)^'LFCR Calc'!B65/((1+'LFCR Calc'!$G$84)^'LFCR Calc'!B65-1)," ")</f>
        <v xml:space="preserve"> </v>
      </c>
      <c r="M65" s="60"/>
      <c r="N65" s="60" t="str">
        <f>+IF('LFCR Calc'!$G$92&gt;='LFCR Calc'!A65,'Depreciation Table'!E61," ")</f>
        <v xml:space="preserve"> </v>
      </c>
      <c r="O65" s="60" t="str">
        <f>+IF('LFCR Calc'!$G$92&gt;='LFCR Calc'!A65,(('LFCR Calc'!N65-'LFCR Calc'!E65)*('LFCR Calc'!$G$89))," ")</f>
        <v xml:space="preserve"> </v>
      </c>
      <c r="P65" s="85" t="str">
        <f>IF(+'LFCR Calc'!$G$92&gt;='LFCR Calc'!A65,+'LFCR Calc'!O65+P64,"")</f>
        <v/>
      </c>
      <c r="Q65" s="60"/>
      <c r="R65" s="60"/>
      <c r="S65" s="45"/>
      <c r="T65" s="57"/>
      <c r="V65" s="45"/>
      <c r="W65" s="38"/>
      <c r="X65" s="45"/>
      <c r="Y65" s="45"/>
      <c r="AA65" s="45"/>
      <c r="AB65" s="45"/>
    </row>
    <row r="66" spans="1:28" x14ac:dyDescent="0.2">
      <c r="A66" s="11"/>
      <c r="B66" s="27"/>
      <c r="C66" s="28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85"/>
      <c r="Q66" s="45"/>
      <c r="R66" s="61"/>
      <c r="S66" s="45"/>
      <c r="T66" s="57"/>
      <c r="V66" s="45"/>
      <c r="W66" s="38"/>
      <c r="X66" s="45"/>
      <c r="Y66" s="45"/>
      <c r="AA66" s="45"/>
      <c r="AB66" s="45"/>
    </row>
    <row r="67" spans="1:28" x14ac:dyDescent="0.2">
      <c r="A67" s="11"/>
      <c r="B67" s="27"/>
      <c r="C67" s="28"/>
      <c r="D67" s="45"/>
      <c r="E67" s="45"/>
      <c r="F67" s="60"/>
      <c r="G67" s="60"/>
      <c r="H67" s="60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57"/>
      <c r="X67" s="45"/>
      <c r="Y67" s="45"/>
      <c r="AA67" s="45"/>
      <c r="AB67" s="45"/>
    </row>
    <row r="68" spans="1:28" x14ac:dyDescent="0.2">
      <c r="B68" s="15"/>
      <c r="C68" s="15"/>
      <c r="D68" s="30"/>
      <c r="P68" s="57"/>
      <c r="Q68" s="57"/>
      <c r="R68" s="57"/>
      <c r="S68" s="57"/>
      <c r="T68" s="57"/>
      <c r="AA68" s="45"/>
      <c r="AB68" s="45"/>
    </row>
    <row r="69" spans="1:28" x14ac:dyDescent="0.2">
      <c r="A69" s="82" t="s">
        <v>51</v>
      </c>
      <c r="B69" s="81"/>
      <c r="C69" s="15"/>
      <c r="N69" s="40"/>
      <c r="AA69" s="45"/>
      <c r="AB69" s="45"/>
    </row>
    <row r="70" spans="1:28" x14ac:dyDescent="0.2">
      <c r="A70" s="82" t="s">
        <v>55</v>
      </c>
      <c r="B70" s="81"/>
      <c r="C70" s="15"/>
      <c r="N70" s="40"/>
      <c r="AA70" s="45"/>
      <c r="AB70" s="45"/>
    </row>
    <row r="71" spans="1:28" x14ac:dyDescent="0.2">
      <c r="A71" s="80" t="s">
        <v>56</v>
      </c>
      <c r="B71" s="81"/>
      <c r="C71" s="15"/>
      <c r="N71" s="40"/>
      <c r="AA71" s="45"/>
      <c r="AB71" s="45"/>
    </row>
    <row r="72" spans="1:28" x14ac:dyDescent="0.2">
      <c r="A72" s="80" t="s">
        <v>57</v>
      </c>
      <c r="B72" s="81"/>
      <c r="C72" s="15"/>
      <c r="N72" s="40"/>
      <c r="AA72" s="45"/>
      <c r="AB72" s="45"/>
    </row>
    <row r="73" spans="1:28" x14ac:dyDescent="0.2">
      <c r="A73" s="80" t="s">
        <v>58</v>
      </c>
      <c r="B73" s="81"/>
      <c r="C73" s="15"/>
      <c r="N73" s="40"/>
      <c r="AA73" s="45"/>
      <c r="AB73" s="45"/>
    </row>
    <row r="74" spans="1:28" x14ac:dyDescent="0.2">
      <c r="A74" s="80" t="s">
        <v>59</v>
      </c>
      <c r="B74" s="81"/>
      <c r="C74" s="15"/>
      <c r="N74" s="40"/>
      <c r="AA74" s="45"/>
      <c r="AB74" s="45"/>
    </row>
    <row r="75" spans="1:28" x14ac:dyDescent="0.2">
      <c r="A75" s="80" t="s">
        <v>61</v>
      </c>
      <c r="B75" s="81"/>
      <c r="C75" s="15"/>
      <c r="N75" s="40"/>
      <c r="AA75" s="45"/>
      <c r="AB75" s="45"/>
    </row>
    <row r="76" spans="1:28" x14ac:dyDescent="0.2">
      <c r="A76" s="80" t="s">
        <v>62</v>
      </c>
      <c r="B76" s="81"/>
      <c r="C76" s="15"/>
      <c r="N76" s="40"/>
      <c r="AA76" s="45"/>
      <c r="AB76" s="45"/>
    </row>
    <row r="77" spans="1:28" x14ac:dyDescent="0.2">
      <c r="A77" s="80" t="s">
        <v>69</v>
      </c>
      <c r="B77" s="81"/>
      <c r="C77" s="15"/>
      <c r="N77" s="40"/>
      <c r="AA77" s="45"/>
      <c r="AB77" s="45"/>
    </row>
    <row r="78" spans="1:28" x14ac:dyDescent="0.2">
      <c r="A78" s="81" t="s">
        <v>70</v>
      </c>
      <c r="B78" s="81"/>
      <c r="C78" s="15"/>
      <c r="N78" s="40"/>
      <c r="AA78" s="45"/>
      <c r="AB78" s="45"/>
    </row>
    <row r="79" spans="1:28" x14ac:dyDescent="0.2">
      <c r="A79" s="83" t="s">
        <v>71</v>
      </c>
      <c r="B79" s="81"/>
      <c r="C79" s="15"/>
      <c r="N79" s="40"/>
      <c r="AA79" s="45"/>
      <c r="AB79" s="45"/>
    </row>
    <row r="80" spans="1:28" x14ac:dyDescent="0.2">
      <c r="A80" s="83" t="s">
        <v>63</v>
      </c>
      <c r="B80" s="81"/>
      <c r="C80" s="15"/>
      <c r="N80" s="40"/>
      <c r="AA80" s="45"/>
      <c r="AB80" s="45"/>
    </row>
    <row r="81" spans="1:28" x14ac:dyDescent="0.2">
      <c r="A81" s="62"/>
      <c r="C81" s="15"/>
      <c r="N81" s="40"/>
      <c r="AA81" s="45"/>
      <c r="AB81" s="45"/>
    </row>
    <row r="82" spans="1:28" x14ac:dyDescent="0.2">
      <c r="A82" s="62"/>
      <c r="C82" s="15"/>
      <c r="N82" s="40"/>
      <c r="AA82" s="45"/>
      <c r="AB82" s="45"/>
    </row>
    <row r="83" spans="1:28" x14ac:dyDescent="0.2">
      <c r="A83" s="76" t="s">
        <v>64</v>
      </c>
      <c r="B83" s="88"/>
      <c r="C83" s="89"/>
      <c r="D83" s="89"/>
      <c r="E83" s="89"/>
      <c r="F83" s="89"/>
      <c r="G83" s="88"/>
      <c r="N83" s="40"/>
      <c r="AA83" s="45"/>
      <c r="AB83" s="45"/>
    </row>
    <row r="84" spans="1:28" x14ac:dyDescent="0.2">
      <c r="A84" s="24" t="s">
        <v>36</v>
      </c>
      <c r="B84" s="24"/>
      <c r="G84" s="29">
        <f>+'Cap Structure'!G14</f>
        <v>7.2160000000000002E-2</v>
      </c>
      <c r="N84" s="40"/>
      <c r="AA84" s="45"/>
      <c r="AB84" s="45"/>
    </row>
    <row r="85" spans="1:28" x14ac:dyDescent="0.2">
      <c r="A85" s="24" t="s">
        <v>37</v>
      </c>
      <c r="B85" s="24"/>
      <c r="G85" s="29">
        <f>+'Cap Structure'!I14</f>
        <v>9.7129999999999994E-2</v>
      </c>
      <c r="N85" s="40"/>
      <c r="AA85" s="45"/>
      <c r="AB85" s="45"/>
    </row>
    <row r="86" spans="1:28" x14ac:dyDescent="0.2">
      <c r="A86" s="24"/>
      <c r="B86" s="24"/>
      <c r="G86" s="29"/>
      <c r="N86" s="46"/>
      <c r="AA86" s="45"/>
      <c r="AB86" s="45"/>
    </row>
    <row r="87" spans="1:28" x14ac:dyDescent="0.2">
      <c r="A87" s="24" t="s">
        <v>14</v>
      </c>
      <c r="B87" s="24"/>
      <c r="G87" s="64">
        <v>0.35</v>
      </c>
      <c r="N87" s="40"/>
      <c r="AA87" s="45"/>
      <c r="AB87" s="45"/>
    </row>
    <row r="88" spans="1:28" x14ac:dyDescent="0.2">
      <c r="A88" s="24" t="s">
        <v>15</v>
      </c>
      <c r="B88" s="24"/>
      <c r="G88" s="64"/>
      <c r="N88" s="40"/>
      <c r="AA88" s="45"/>
      <c r="AB88" s="45"/>
    </row>
    <row r="89" spans="1:28" x14ac:dyDescent="0.2">
      <c r="A89" s="24" t="s">
        <v>12</v>
      </c>
      <c r="B89" s="24"/>
      <c r="G89" s="65">
        <f>+ROUND((G88*0.65)+G87,6)</f>
        <v>0.35</v>
      </c>
      <c r="N89" s="40"/>
      <c r="AA89" s="45"/>
      <c r="AB89" s="45"/>
    </row>
    <row r="90" spans="1:28" x14ac:dyDescent="0.2">
      <c r="A90" s="24" t="s">
        <v>13</v>
      </c>
      <c r="B90" s="24"/>
      <c r="G90" s="66">
        <f>+ROUND(1-G89,6)</f>
        <v>0.65</v>
      </c>
      <c r="AA90" s="45"/>
      <c r="AB90" s="45"/>
    </row>
    <row r="91" spans="1:28" x14ac:dyDescent="0.2">
      <c r="A91" s="63"/>
      <c r="B91" s="63"/>
      <c r="G91" s="63"/>
      <c r="AA91" s="45"/>
      <c r="AB91" s="45"/>
    </row>
    <row r="92" spans="1:28" x14ac:dyDescent="0.2">
      <c r="A92" s="24" t="s">
        <v>33</v>
      </c>
      <c r="B92" s="24"/>
      <c r="G92" s="67">
        <v>40</v>
      </c>
      <c r="AA92" s="45"/>
      <c r="AB92" s="45"/>
    </row>
    <row r="93" spans="1:28" x14ac:dyDescent="0.2">
      <c r="A93" s="24" t="s">
        <v>11</v>
      </c>
      <c r="B93" s="24"/>
      <c r="G93" s="63">
        <v>15</v>
      </c>
      <c r="AA93" s="45"/>
      <c r="AB93" s="45"/>
    </row>
    <row r="94" spans="1:28" x14ac:dyDescent="0.2">
      <c r="A94" s="81" t="s">
        <v>73</v>
      </c>
      <c r="G94" s="16">
        <v>3.63E-3</v>
      </c>
    </row>
  </sheetData>
  <mergeCells count="2">
    <mergeCell ref="V9:Y9"/>
    <mergeCell ref="AA9:AB9"/>
  </mergeCells>
  <printOptions horizontalCentered="1"/>
  <pageMargins left="0.42" right="0.42" top="1" bottom="1.25" header="0.3" footer="0.17"/>
  <pageSetup scale="98" fitToHeight="0" orientation="landscape" r:id="rId1"/>
  <headerFooter>
    <oddFooter>&amp;C&amp;"Arial,Regular"&amp;10&amp;P</oddFooter>
  </headerFooter>
  <rowBreaks count="2" manualBreakCount="2">
    <brk id="37" max="14" man="1"/>
    <brk id="6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8"/>
  <sheetViews>
    <sheetView showGridLines="0" workbookViewId="0"/>
  </sheetViews>
  <sheetFormatPr defaultColWidth="9.140625" defaultRowHeight="12.75" x14ac:dyDescent="0.2"/>
  <cols>
    <col min="1" max="1" width="14.7109375" style="5" customWidth="1"/>
    <col min="2" max="2" width="1.42578125" style="5" customWidth="1"/>
    <col min="3" max="3" width="11.28515625" style="5" bestFit="1" customWidth="1"/>
    <col min="4" max="4" width="1.42578125" style="5" customWidth="1"/>
    <col min="5" max="5" width="9.140625" style="5"/>
    <col min="6" max="6" width="1.28515625" style="5" customWidth="1"/>
    <col min="7" max="7" width="10" style="5" customWidth="1"/>
    <col min="8" max="8" width="1.42578125" style="5" customWidth="1"/>
    <col min="9" max="9" width="10.85546875" style="5" customWidth="1"/>
    <col min="10" max="16384" width="9.140625" style="5"/>
  </cols>
  <sheetData>
    <row r="1" spans="1:10" x14ac:dyDescent="0.2">
      <c r="A1" s="1" t="s">
        <v>66</v>
      </c>
      <c r="B1" s="4"/>
      <c r="C1" s="4"/>
      <c r="D1" s="4"/>
      <c r="E1" s="4"/>
      <c r="F1" s="4"/>
      <c r="G1" s="4"/>
      <c r="H1" s="4"/>
      <c r="I1" s="4"/>
    </row>
    <row r="2" spans="1:10" x14ac:dyDescent="0.2">
      <c r="A2" s="1" t="s">
        <v>67</v>
      </c>
      <c r="B2" s="4"/>
      <c r="C2" s="4"/>
      <c r="D2" s="4"/>
      <c r="E2" s="4"/>
      <c r="F2" s="4"/>
      <c r="G2" s="4"/>
      <c r="H2" s="4"/>
      <c r="I2" s="4"/>
    </row>
    <row r="3" spans="1:10" x14ac:dyDescent="0.2">
      <c r="A3" s="1" t="str">
        <f>+'LFCR Calc'!A3</f>
        <v>2018 Avoided Cost Rate Update</v>
      </c>
      <c r="B3" s="4"/>
      <c r="C3" s="4"/>
      <c r="D3" s="4"/>
      <c r="E3" s="4"/>
      <c r="F3" s="4"/>
      <c r="G3" s="4"/>
      <c r="H3" s="4"/>
      <c r="I3" s="4"/>
    </row>
    <row r="4" spans="1:10" x14ac:dyDescent="0.2">
      <c r="A4" s="1" t="s">
        <v>72</v>
      </c>
      <c r="B4" s="4"/>
      <c r="C4" s="4"/>
      <c r="D4" s="4"/>
      <c r="E4" s="4"/>
      <c r="F4" s="4"/>
      <c r="G4" s="4"/>
      <c r="H4" s="4"/>
      <c r="I4" s="4"/>
    </row>
    <row r="5" spans="1:10" x14ac:dyDescent="0.2">
      <c r="A5" s="1"/>
      <c r="B5" s="4"/>
      <c r="C5" s="4"/>
      <c r="D5" s="4"/>
      <c r="E5" s="4"/>
      <c r="F5" s="4"/>
      <c r="G5" s="4"/>
      <c r="H5" s="15"/>
      <c r="I5" s="4"/>
    </row>
    <row r="6" spans="1:10" x14ac:dyDescent="0.2">
      <c r="A6" s="1"/>
      <c r="B6" s="1"/>
      <c r="C6" s="1"/>
      <c r="D6" s="1"/>
      <c r="E6" s="1"/>
      <c r="F6" s="1"/>
      <c r="G6" s="1"/>
      <c r="H6" s="15"/>
      <c r="I6" s="4"/>
    </row>
    <row r="7" spans="1:10" x14ac:dyDescent="0.2">
      <c r="G7" s="6" t="s">
        <v>0</v>
      </c>
      <c r="H7" s="15"/>
      <c r="I7" s="43" t="s">
        <v>31</v>
      </c>
    </row>
    <row r="8" spans="1:10" x14ac:dyDescent="0.2">
      <c r="C8" s="7" t="s">
        <v>1</v>
      </c>
      <c r="E8" s="7" t="s">
        <v>2</v>
      </c>
      <c r="G8" s="7" t="s">
        <v>3</v>
      </c>
      <c r="H8" s="15"/>
      <c r="I8" s="44" t="s">
        <v>32</v>
      </c>
    </row>
    <row r="9" spans="1:10" x14ac:dyDescent="0.2">
      <c r="A9" s="79"/>
      <c r="C9" s="6"/>
      <c r="E9" s="6"/>
      <c r="G9" s="6"/>
      <c r="H9" s="15"/>
      <c r="I9" s="14"/>
    </row>
    <row r="10" spans="1:10" x14ac:dyDescent="0.2">
      <c r="A10" s="5" t="s">
        <v>4</v>
      </c>
      <c r="C10" s="2">
        <v>0.41134999999999999</v>
      </c>
      <c r="E10" s="2">
        <v>5.9490000000000001E-2</v>
      </c>
      <c r="F10" s="2"/>
      <c r="G10" s="2">
        <f>ROUND(+E10*C10,5)</f>
        <v>2.4469999999999999E-2</v>
      </c>
      <c r="I10" s="42">
        <f>+G10</f>
        <v>2.4469999999999999E-2</v>
      </c>
    </row>
    <row r="11" spans="1:10" x14ac:dyDescent="0.2">
      <c r="A11" s="5" t="s">
        <v>5</v>
      </c>
      <c r="C11" s="2">
        <v>8.1079999999999999E-2</v>
      </c>
      <c r="E11" s="2">
        <v>1.6310000000000002E-2</v>
      </c>
      <c r="F11" s="2"/>
      <c r="G11" s="2">
        <f>ROUND(+E11*C11,5)</f>
        <v>1.32E-3</v>
      </c>
      <c r="I11" s="42">
        <f>+G11</f>
        <v>1.32E-3</v>
      </c>
    </row>
    <row r="12" spans="1:10" x14ac:dyDescent="0.2">
      <c r="A12" s="5" t="s">
        <v>6</v>
      </c>
      <c r="C12" s="2">
        <v>1.242E-2</v>
      </c>
      <c r="E12" s="2">
        <v>4.5789999999999997E-2</v>
      </c>
      <c r="F12" s="2"/>
      <c r="G12" s="2">
        <f>ROUND(+E12*C12,5)</f>
        <v>5.6999999999999998E-4</v>
      </c>
      <c r="I12" s="42">
        <f>ROUND(+G12/'LFCR Calc'!$G$90,5)</f>
        <v>8.8000000000000003E-4</v>
      </c>
      <c r="J12" s="17"/>
    </row>
    <row r="13" spans="1:10" x14ac:dyDescent="0.2">
      <c r="A13" s="5" t="s">
        <v>7</v>
      </c>
      <c r="C13" s="2">
        <v>0.49514999999999998</v>
      </c>
      <c r="E13" s="2">
        <v>9.2499999999999999E-2</v>
      </c>
      <c r="F13" s="2"/>
      <c r="G13" s="3">
        <f>ROUND(+E13*C13,5)</f>
        <v>4.58E-2</v>
      </c>
      <c r="I13" s="42">
        <f>ROUND(+G13/'LFCR Calc'!$G$90,5)</f>
        <v>7.0459999999999995E-2</v>
      </c>
      <c r="J13" s="17"/>
    </row>
    <row r="14" spans="1:10" ht="13.5" thickBot="1" x14ac:dyDescent="0.25">
      <c r="A14" s="5" t="s">
        <v>8</v>
      </c>
      <c r="C14" s="8">
        <f>SUM(C10:C13)</f>
        <v>1</v>
      </c>
      <c r="E14" s="2"/>
      <c r="F14" s="2"/>
      <c r="G14" s="8">
        <f>SUM(G10:G13)</f>
        <v>7.2160000000000002E-2</v>
      </c>
      <c r="I14" s="8">
        <f>SUM(I10:I13)</f>
        <v>9.7129999999999994E-2</v>
      </c>
      <c r="J14" s="17"/>
    </row>
    <row r="15" spans="1:10" ht="13.5" thickTop="1" x14ac:dyDescent="0.2">
      <c r="C15" s="41"/>
      <c r="I15" s="14"/>
      <c r="J15" s="17"/>
    </row>
    <row r="18" spans="1:1" x14ac:dyDescent="0.2">
      <c r="A18" s="78"/>
    </row>
  </sheetData>
  <printOptions horizontalCentered="1"/>
  <pageMargins left="0.17" right="0.17" top="1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90"/>
  <sheetViews>
    <sheetView showGridLines="0" workbookViewId="0"/>
  </sheetViews>
  <sheetFormatPr defaultColWidth="12.5703125" defaultRowHeight="12.75" x14ac:dyDescent="0.2"/>
  <cols>
    <col min="1" max="16384" width="12.5703125" style="5"/>
  </cols>
  <sheetData>
    <row r="1" spans="1:17" x14ac:dyDescent="0.2">
      <c r="A1" s="25" t="s">
        <v>16</v>
      </c>
    </row>
    <row r="2" spans="1:17" x14ac:dyDescent="0.2">
      <c r="A2" s="10" t="s">
        <v>17</v>
      </c>
    </row>
    <row r="3" spans="1:17" x14ac:dyDescent="0.2">
      <c r="A3" s="10" t="s">
        <v>18</v>
      </c>
    </row>
    <row r="5" spans="1:17" x14ac:dyDescent="0.2">
      <c r="B5" s="55" t="s">
        <v>52</v>
      </c>
      <c r="C5" s="56"/>
      <c r="D5" s="56"/>
      <c r="E5" s="56"/>
      <c r="F5" s="56"/>
      <c r="G5" s="56"/>
    </row>
    <row r="6" spans="1:17" x14ac:dyDescent="0.2">
      <c r="B6" s="39">
        <v>5</v>
      </c>
      <c r="C6" s="39">
        <v>7</v>
      </c>
      <c r="D6" s="39">
        <v>10</v>
      </c>
      <c r="E6" s="39">
        <v>15</v>
      </c>
      <c r="F6" s="39">
        <v>20</v>
      </c>
      <c r="G6" s="39">
        <v>39</v>
      </c>
      <c r="H6" s="10"/>
      <c r="J6" s="25"/>
      <c r="K6" s="25"/>
      <c r="L6" s="25"/>
      <c r="M6" s="25"/>
      <c r="N6" s="10"/>
      <c r="O6" s="10"/>
      <c r="P6" s="10"/>
      <c r="Q6" s="10"/>
    </row>
    <row r="7" spans="1:17" x14ac:dyDescent="0.2">
      <c r="A7" s="5">
        <v>1</v>
      </c>
      <c r="B7" s="58">
        <v>0.2</v>
      </c>
      <c r="C7" s="58">
        <v>0.1429</v>
      </c>
      <c r="D7" s="58">
        <v>0.1</v>
      </c>
      <c r="E7" s="58">
        <v>0.05</v>
      </c>
      <c r="F7" s="58">
        <v>3.7499999999999999E-2</v>
      </c>
      <c r="G7" s="58">
        <v>1.2840000000000001E-2</v>
      </c>
      <c r="H7" s="10"/>
      <c r="J7" s="10"/>
      <c r="K7" s="10"/>
      <c r="L7" s="10"/>
      <c r="M7" s="10"/>
      <c r="N7" s="10"/>
      <c r="O7" s="10"/>
      <c r="P7" s="10"/>
      <c r="Q7" s="10"/>
    </row>
    <row r="8" spans="1:17" x14ac:dyDescent="0.2">
      <c r="A8" s="5">
        <v>2</v>
      </c>
      <c r="B8" s="58">
        <v>0.32</v>
      </c>
      <c r="C8" s="58">
        <v>0.24490000000000001</v>
      </c>
      <c r="D8" s="58">
        <v>0.18</v>
      </c>
      <c r="E8" s="58">
        <v>9.5000000000000001E-2</v>
      </c>
      <c r="F8" s="58">
        <v>7.2190000000000004E-2</v>
      </c>
      <c r="G8" s="58">
        <v>2.564E-2</v>
      </c>
      <c r="H8" s="10"/>
      <c r="J8" s="10"/>
      <c r="K8" s="10"/>
      <c r="L8" s="10"/>
      <c r="M8" s="10"/>
      <c r="N8" s="10"/>
      <c r="O8" s="10"/>
      <c r="P8" s="10"/>
      <c r="Q8" s="10"/>
    </row>
    <row r="9" spans="1:17" x14ac:dyDescent="0.2">
      <c r="A9" s="5">
        <v>3</v>
      </c>
      <c r="B9" s="58">
        <v>0.192</v>
      </c>
      <c r="C9" s="58">
        <v>0.1749</v>
      </c>
      <c r="D9" s="58">
        <v>0.14399999999999999</v>
      </c>
      <c r="E9" s="58">
        <v>8.5500000000000007E-2</v>
      </c>
      <c r="F9" s="58">
        <v>6.6769999999999996E-2</v>
      </c>
      <c r="G9" s="58">
        <v>2.564E-2</v>
      </c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2">
      <c r="A10" s="5">
        <v>4</v>
      </c>
      <c r="B10" s="58">
        <v>0.1152</v>
      </c>
      <c r="C10" s="58">
        <v>0.1249</v>
      </c>
      <c r="D10" s="58">
        <v>0.1152</v>
      </c>
      <c r="E10" s="58">
        <v>7.6999999999999999E-2</v>
      </c>
      <c r="F10" s="58">
        <v>6.1769999999999999E-2</v>
      </c>
      <c r="G10" s="58">
        <v>2.564E-2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x14ac:dyDescent="0.2">
      <c r="A11" s="5">
        <v>5</v>
      </c>
      <c r="B11" s="58">
        <v>0.1152</v>
      </c>
      <c r="C11" s="58">
        <v>8.9300000000000004E-2</v>
      </c>
      <c r="D11" s="58">
        <v>9.2200000000000004E-2</v>
      </c>
      <c r="E11" s="58">
        <v>6.93E-2</v>
      </c>
      <c r="F11" s="58">
        <v>5.713E-2</v>
      </c>
      <c r="G11" s="58">
        <v>2.564E-2</v>
      </c>
      <c r="H11" s="10"/>
      <c r="J11" s="10"/>
      <c r="L11" s="10"/>
      <c r="M11" s="10"/>
      <c r="N11" s="10"/>
      <c r="O11" s="10"/>
      <c r="P11" s="10"/>
      <c r="Q11" s="10"/>
    </row>
    <row r="12" spans="1:17" x14ac:dyDescent="0.2">
      <c r="A12" s="5">
        <v>6</v>
      </c>
      <c r="B12" s="58">
        <v>5.7599999999999998E-2</v>
      </c>
      <c r="C12" s="58">
        <v>8.9200000000000002E-2</v>
      </c>
      <c r="D12" s="58">
        <v>7.3700000000000002E-2</v>
      </c>
      <c r="E12" s="58">
        <v>6.2300000000000001E-2</v>
      </c>
      <c r="F12" s="58">
        <v>5.2850000000000001E-2</v>
      </c>
      <c r="G12" s="58">
        <v>2.564E-2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x14ac:dyDescent="0.2">
      <c r="A13" s="5">
        <v>7</v>
      </c>
      <c r="B13" s="58">
        <v>0</v>
      </c>
      <c r="C13" s="58">
        <v>8.9300000000000004E-2</v>
      </c>
      <c r="D13" s="58">
        <v>6.5500000000000003E-2</v>
      </c>
      <c r="E13" s="58">
        <v>5.8999999999999997E-2</v>
      </c>
      <c r="F13" s="58">
        <v>4.888E-2</v>
      </c>
      <c r="G13" s="58">
        <v>2.564E-2</v>
      </c>
      <c r="H13" s="10"/>
      <c r="I13" s="10"/>
      <c r="J13" s="26">
        <v>7.4293900037800009E-2</v>
      </c>
      <c r="K13" s="25" t="s">
        <v>19</v>
      </c>
      <c r="M13" s="10"/>
      <c r="N13" s="10"/>
      <c r="P13" s="10"/>
      <c r="Q13" s="10"/>
    </row>
    <row r="14" spans="1:17" x14ac:dyDescent="0.2">
      <c r="A14" s="5">
        <v>8</v>
      </c>
      <c r="B14" s="58">
        <v>0</v>
      </c>
      <c r="C14" s="58">
        <v>4.4600000000000001E-2</v>
      </c>
      <c r="D14" s="58">
        <v>6.5500000000000003E-2</v>
      </c>
      <c r="E14" s="58">
        <v>5.8999999999999997E-2</v>
      </c>
      <c r="F14" s="58">
        <v>4.5220000000000003E-2</v>
      </c>
      <c r="G14" s="58">
        <v>2.564E-2</v>
      </c>
      <c r="H14" s="10"/>
      <c r="I14" s="10"/>
      <c r="J14" s="10"/>
      <c r="K14" s="10"/>
      <c r="L14" s="10"/>
      <c r="M14" s="10"/>
      <c r="N14" s="10"/>
      <c r="P14" s="10"/>
      <c r="Q14" s="10"/>
    </row>
    <row r="15" spans="1:17" x14ac:dyDescent="0.2">
      <c r="A15" s="5">
        <v>9</v>
      </c>
      <c r="B15" s="58">
        <v>0</v>
      </c>
      <c r="C15" s="58">
        <v>0</v>
      </c>
      <c r="D15" s="58">
        <v>6.5600000000000006E-2</v>
      </c>
      <c r="E15" s="58">
        <v>5.91E-2</v>
      </c>
      <c r="F15" s="58">
        <v>4.462E-2</v>
      </c>
      <c r="G15" s="58">
        <v>2.564E-2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2">
      <c r="A16" s="5">
        <v>10</v>
      </c>
      <c r="B16" s="58">
        <v>0</v>
      </c>
      <c r="C16" s="58">
        <v>0</v>
      </c>
      <c r="D16" s="58">
        <v>6.5500000000000003E-2</v>
      </c>
      <c r="E16" s="58">
        <v>5.8999999999999997E-2</v>
      </c>
      <c r="F16" s="58">
        <v>4.4610000000000004E-2</v>
      </c>
      <c r="G16" s="58">
        <v>2.564E-2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2">
      <c r="A17" s="5">
        <v>11</v>
      </c>
      <c r="B17" s="58">
        <v>0</v>
      </c>
      <c r="C17" s="58">
        <v>0</v>
      </c>
      <c r="D17" s="58">
        <v>3.2800000000000003E-2</v>
      </c>
      <c r="E17" s="58">
        <v>5.91E-2</v>
      </c>
      <c r="F17" s="58">
        <v>4.462E-2</v>
      </c>
      <c r="G17" s="58">
        <v>2.564E-2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">
      <c r="A18" s="5">
        <v>12</v>
      </c>
      <c r="B18" s="58">
        <v>0</v>
      </c>
      <c r="C18" s="58">
        <v>0</v>
      </c>
      <c r="D18" s="58">
        <v>0</v>
      </c>
      <c r="E18" s="58">
        <v>5.8999999999999997E-2</v>
      </c>
      <c r="F18" s="58">
        <v>4.4610000000000004E-2</v>
      </c>
      <c r="G18" s="58">
        <v>2.564E-2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x14ac:dyDescent="0.2">
      <c r="A19" s="5">
        <v>13</v>
      </c>
      <c r="B19" s="58">
        <v>0</v>
      </c>
      <c r="C19" s="58">
        <v>0</v>
      </c>
      <c r="D19" s="58">
        <v>0</v>
      </c>
      <c r="E19" s="58">
        <v>5.91E-2</v>
      </c>
      <c r="F19" s="58">
        <v>4.462E-2</v>
      </c>
      <c r="G19" s="58">
        <v>2.564E-2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2">
      <c r="A20" s="5">
        <v>14</v>
      </c>
      <c r="B20" s="58">
        <v>0</v>
      </c>
      <c r="C20" s="58">
        <v>0</v>
      </c>
      <c r="D20" s="58">
        <v>0</v>
      </c>
      <c r="E20" s="58">
        <v>5.8999999999999997E-2</v>
      </c>
      <c r="F20" s="58">
        <v>4.4610000000000004E-2</v>
      </c>
      <c r="G20" s="58">
        <v>2.564E-2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x14ac:dyDescent="0.2">
      <c r="A21" s="5">
        <v>15</v>
      </c>
      <c r="B21" s="58">
        <v>0</v>
      </c>
      <c r="C21" s="58">
        <v>0</v>
      </c>
      <c r="D21" s="58">
        <v>0</v>
      </c>
      <c r="E21" s="58">
        <v>5.91E-2</v>
      </c>
      <c r="F21" s="58">
        <v>4.462E-2</v>
      </c>
      <c r="G21" s="58">
        <v>2.564E-2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">
      <c r="A22" s="5">
        <v>16</v>
      </c>
      <c r="B22" s="58">
        <v>0</v>
      </c>
      <c r="C22" s="58">
        <v>0</v>
      </c>
      <c r="D22" s="58">
        <v>0</v>
      </c>
      <c r="E22" s="58">
        <v>2.9499999999999998E-2</v>
      </c>
      <c r="F22" s="58">
        <v>4.4610000000000004E-2</v>
      </c>
      <c r="G22" s="58">
        <v>2.564E-2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2">
      <c r="A23" s="5">
        <v>17</v>
      </c>
      <c r="B23" s="58">
        <v>0</v>
      </c>
      <c r="C23" s="58">
        <v>0</v>
      </c>
      <c r="D23" s="58">
        <v>0</v>
      </c>
      <c r="E23" s="58">
        <v>0</v>
      </c>
      <c r="F23" s="58">
        <v>4.462E-2</v>
      </c>
      <c r="G23" s="58">
        <v>2.564E-2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2">
      <c r="A24" s="5">
        <v>18</v>
      </c>
      <c r="B24" s="58">
        <v>0</v>
      </c>
      <c r="C24" s="58">
        <v>0</v>
      </c>
      <c r="D24" s="58">
        <v>0</v>
      </c>
      <c r="E24" s="58">
        <v>0</v>
      </c>
      <c r="F24" s="58">
        <v>4.4610000000000004E-2</v>
      </c>
      <c r="G24" s="58">
        <v>2.564E-2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x14ac:dyDescent="0.2">
      <c r="A25" s="5">
        <v>19</v>
      </c>
      <c r="B25" s="58">
        <v>0</v>
      </c>
      <c r="C25" s="58">
        <v>0</v>
      </c>
      <c r="D25" s="58">
        <v>0</v>
      </c>
      <c r="E25" s="58">
        <v>0</v>
      </c>
      <c r="F25" s="58">
        <v>4.462E-2</v>
      </c>
      <c r="G25" s="58">
        <v>2.564E-2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x14ac:dyDescent="0.2">
      <c r="A26" s="5">
        <v>20</v>
      </c>
      <c r="B26" s="58">
        <v>0</v>
      </c>
      <c r="C26" s="58">
        <v>0</v>
      </c>
      <c r="D26" s="58">
        <v>0</v>
      </c>
      <c r="E26" s="58">
        <v>0</v>
      </c>
      <c r="F26" s="58">
        <v>4.4610000000000004E-2</v>
      </c>
      <c r="G26" s="58">
        <v>2.564E-2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x14ac:dyDescent="0.2">
      <c r="A27" s="5">
        <v>21</v>
      </c>
      <c r="B27" s="58">
        <v>0</v>
      </c>
      <c r="C27" s="58">
        <v>0</v>
      </c>
      <c r="D27" s="58">
        <v>0</v>
      </c>
      <c r="E27" s="58">
        <v>0</v>
      </c>
      <c r="F27" s="58">
        <v>2.231E-2</v>
      </c>
      <c r="G27" s="58">
        <v>2.564E-2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x14ac:dyDescent="0.2">
      <c r="A28" s="5">
        <v>22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2.564E-2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2">
      <c r="A29" s="5">
        <v>23</v>
      </c>
      <c r="B29" s="58">
        <v>0</v>
      </c>
      <c r="C29" s="58">
        <v>0</v>
      </c>
      <c r="D29" s="58">
        <v>0</v>
      </c>
      <c r="E29" s="58">
        <v>0</v>
      </c>
      <c r="F29" s="58">
        <v>0</v>
      </c>
      <c r="G29" s="58">
        <v>2.564E-2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x14ac:dyDescent="0.2">
      <c r="A30" s="5">
        <v>24</v>
      </c>
      <c r="B30" s="58">
        <v>0</v>
      </c>
      <c r="C30" s="58">
        <v>0</v>
      </c>
      <c r="D30" s="58">
        <v>0</v>
      </c>
      <c r="E30" s="58">
        <v>0</v>
      </c>
      <c r="F30" s="58">
        <v>0</v>
      </c>
      <c r="G30" s="58">
        <v>2.564E-2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x14ac:dyDescent="0.2">
      <c r="A31" s="5">
        <v>25</v>
      </c>
      <c r="B31" s="58">
        <v>0</v>
      </c>
      <c r="C31" s="58">
        <v>0</v>
      </c>
      <c r="D31" s="58">
        <v>0</v>
      </c>
      <c r="E31" s="58">
        <v>0</v>
      </c>
      <c r="F31" s="58">
        <v>0</v>
      </c>
      <c r="G31" s="58">
        <v>2.564E-2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x14ac:dyDescent="0.2">
      <c r="A32" s="5">
        <v>26</v>
      </c>
      <c r="B32" s="58">
        <v>0</v>
      </c>
      <c r="C32" s="58">
        <v>0</v>
      </c>
      <c r="D32" s="58">
        <v>0</v>
      </c>
      <c r="E32" s="58">
        <v>0</v>
      </c>
      <c r="F32" s="58">
        <v>0</v>
      </c>
      <c r="G32" s="58">
        <v>2.564E-2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x14ac:dyDescent="0.2">
      <c r="A33" s="5">
        <v>27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2.564E-2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x14ac:dyDescent="0.2">
      <c r="A34" s="5">
        <v>28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2.564E-2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5">
        <v>29</v>
      </c>
      <c r="B35" s="58">
        <v>0</v>
      </c>
      <c r="C35" s="58">
        <v>0</v>
      </c>
      <c r="D35" s="58">
        <v>0</v>
      </c>
      <c r="E35" s="58">
        <v>0</v>
      </c>
      <c r="F35" s="58">
        <v>0</v>
      </c>
      <c r="G35" s="58">
        <v>2.564E-2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x14ac:dyDescent="0.2">
      <c r="A36" s="5">
        <v>30</v>
      </c>
      <c r="B36" s="58">
        <v>0</v>
      </c>
      <c r="C36" s="58">
        <v>0</v>
      </c>
      <c r="D36" s="58">
        <v>0</v>
      </c>
      <c r="E36" s="58">
        <v>0</v>
      </c>
      <c r="F36" s="58">
        <v>0</v>
      </c>
      <c r="G36" s="58">
        <v>2.564E-2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x14ac:dyDescent="0.2">
      <c r="A37" s="5">
        <v>31</v>
      </c>
      <c r="B37" s="58">
        <v>0</v>
      </c>
      <c r="C37" s="58">
        <v>0</v>
      </c>
      <c r="D37" s="58">
        <v>0</v>
      </c>
      <c r="E37" s="58">
        <v>0</v>
      </c>
      <c r="F37" s="58">
        <v>0</v>
      </c>
      <c r="G37" s="58">
        <v>2.564E-2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x14ac:dyDescent="0.2">
      <c r="A38" s="5">
        <v>32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2.564E-2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">
      <c r="A39" s="5">
        <v>33</v>
      </c>
      <c r="B39" s="58">
        <v>0</v>
      </c>
      <c r="C39" s="58">
        <v>0</v>
      </c>
      <c r="D39" s="58">
        <v>0</v>
      </c>
      <c r="E39" s="58">
        <v>0</v>
      </c>
      <c r="F39" s="58">
        <v>0</v>
      </c>
      <c r="G39" s="58">
        <v>2.564E-2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x14ac:dyDescent="0.2">
      <c r="A40" s="5">
        <v>34</v>
      </c>
      <c r="B40" s="58">
        <v>0</v>
      </c>
      <c r="C40" s="58">
        <v>0</v>
      </c>
      <c r="D40" s="58">
        <v>0</v>
      </c>
      <c r="E40" s="58">
        <v>0</v>
      </c>
      <c r="F40" s="58">
        <v>0</v>
      </c>
      <c r="G40" s="58">
        <v>2.564E-2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x14ac:dyDescent="0.2">
      <c r="A41" s="5">
        <v>35</v>
      </c>
      <c r="B41" s="58">
        <v>0</v>
      </c>
      <c r="C41" s="58">
        <v>0</v>
      </c>
      <c r="D41" s="58">
        <v>0</v>
      </c>
      <c r="E41" s="58">
        <v>0</v>
      </c>
      <c r="F41" s="58">
        <v>0</v>
      </c>
      <c r="G41" s="58">
        <v>2.564E-2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x14ac:dyDescent="0.2">
      <c r="A42" s="5">
        <v>36</v>
      </c>
      <c r="B42" s="58">
        <v>0</v>
      </c>
      <c r="C42" s="58">
        <v>0</v>
      </c>
      <c r="D42" s="58">
        <v>0</v>
      </c>
      <c r="E42" s="58">
        <v>0</v>
      </c>
      <c r="F42" s="58">
        <v>0</v>
      </c>
      <c r="G42" s="58">
        <v>2.564E-2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">
      <c r="A43" s="5">
        <v>37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  <c r="G43" s="58">
        <v>2.564E-2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2">
      <c r="A44" s="5">
        <v>38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58">
        <v>2.564E-2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x14ac:dyDescent="0.2">
      <c r="A45" s="5">
        <v>39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2.564E-2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x14ac:dyDescent="0.2">
      <c r="A46" s="5">
        <v>40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8">
        <v>1.2840000000000001E-2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2">
      <c r="B47" s="58"/>
      <c r="C47" s="58"/>
      <c r="D47" s="58"/>
      <c r="E47" s="58"/>
      <c r="F47" s="58"/>
      <c r="G47" s="58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2">
      <c r="B48" s="58"/>
      <c r="C48" s="58"/>
      <c r="D48" s="58"/>
      <c r="E48" s="58"/>
      <c r="F48" s="58"/>
      <c r="G48" s="58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2:17" x14ac:dyDescent="0.2">
      <c r="B49" s="58"/>
      <c r="C49" s="58"/>
      <c r="D49" s="58"/>
      <c r="E49" s="58"/>
      <c r="F49" s="58"/>
      <c r="G49" s="58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2:17" x14ac:dyDescent="0.2">
      <c r="B50" s="58"/>
      <c r="C50" s="58"/>
      <c r="D50" s="58"/>
      <c r="E50" s="58"/>
      <c r="F50" s="58"/>
      <c r="G50" s="58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2:17" x14ac:dyDescent="0.2">
      <c r="B51" s="58"/>
      <c r="C51" s="58"/>
      <c r="D51" s="58"/>
      <c r="E51" s="58"/>
      <c r="F51" s="58"/>
      <c r="G51" s="58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2:17" x14ac:dyDescent="0.2">
      <c r="B52" s="58"/>
      <c r="C52" s="58"/>
      <c r="D52" s="58"/>
      <c r="E52" s="58"/>
      <c r="F52" s="58"/>
      <c r="G52" s="58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2:17" x14ac:dyDescent="0.2">
      <c r="B53" s="58"/>
      <c r="C53" s="58"/>
      <c r="D53" s="58"/>
      <c r="E53" s="58"/>
      <c r="F53" s="58"/>
      <c r="G53" s="58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2:17" x14ac:dyDescent="0.2">
      <c r="B54" s="58"/>
      <c r="C54" s="58"/>
      <c r="D54" s="58"/>
      <c r="E54" s="58"/>
      <c r="F54" s="58"/>
      <c r="G54" s="58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2:17" x14ac:dyDescent="0.2">
      <c r="B55" s="58"/>
      <c r="C55" s="58"/>
      <c r="D55" s="58"/>
      <c r="E55" s="58"/>
      <c r="F55" s="58"/>
      <c r="G55" s="58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2:17" x14ac:dyDescent="0.2">
      <c r="B56" s="58"/>
      <c r="C56" s="58"/>
      <c r="D56" s="58"/>
      <c r="E56" s="58"/>
      <c r="F56" s="58"/>
      <c r="G56" s="58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2:17" x14ac:dyDescent="0.2">
      <c r="B57" s="58"/>
      <c r="C57" s="58"/>
      <c r="D57" s="58"/>
      <c r="E57" s="58"/>
      <c r="F57" s="58"/>
      <c r="G57" s="58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2:17" x14ac:dyDescent="0.2">
      <c r="B58" s="58"/>
      <c r="C58" s="58"/>
      <c r="D58" s="58"/>
      <c r="E58" s="58"/>
      <c r="F58" s="58"/>
      <c r="G58" s="58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2:17" x14ac:dyDescent="0.2">
      <c r="B59" s="58"/>
      <c r="C59" s="58"/>
      <c r="D59" s="58"/>
      <c r="E59" s="58"/>
      <c r="F59" s="58"/>
      <c r="G59" s="58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2:17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2:17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2:17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2:17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2:17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2:17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2:17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2:17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2:17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2:17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2:17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2:17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2:17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2:17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2:17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2:17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2:17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2:17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2:17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2:17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2:17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2:17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2:17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2:17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2:17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2:17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2:17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2:17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2:17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2:17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2:17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</sheetData>
  <pageMargins left="0.7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LFCR Calc</vt:lpstr>
      <vt:lpstr>Cap Structure</vt:lpstr>
      <vt:lpstr>Depreciation Table</vt:lpstr>
      <vt:lpstr>'Cap Structure'!Print_Area</vt:lpstr>
      <vt:lpstr>'Depreciation Table'!Print_Area</vt:lpstr>
      <vt:lpstr>'LFCR Calc'!Print_Area</vt:lpstr>
      <vt:lpstr>'LFCR Calc'!Print_Titles</vt:lpstr>
    </vt:vector>
  </TitlesOfParts>
  <Company>MDUR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Hahn</dc:creator>
  <cp:lastModifiedBy>Hatzenbuhler, Jordan</cp:lastModifiedBy>
  <cp:lastPrinted>2017-10-17T18:56:13Z</cp:lastPrinted>
  <dcterms:created xsi:type="dcterms:W3CDTF">2011-12-14T15:33:18Z</dcterms:created>
  <dcterms:modified xsi:type="dcterms:W3CDTF">2017-11-13T16:22:50Z</dcterms:modified>
</cp:coreProperties>
</file>