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48" yWindow="0" windowWidth="28428" windowHeight="5556"/>
  </bookViews>
  <sheets>
    <sheet name="Results" sheetId="6" r:id="rId1"/>
  </sheets>
  <definedNames>
    <definedName name="AnnualDiscountFactor">Results!$M$9:$M$33</definedName>
    <definedName name="ColstripACValue">#REF!</definedName>
    <definedName name="ColstripHR" localSheetId="0">#REF!</definedName>
    <definedName name="ColstripHR">#REF!</definedName>
    <definedName name="ColstripOffsetValCO2">#REF!</definedName>
    <definedName name="ColstripTonneCO2pMWh" localSheetId="0">#REF!</definedName>
    <definedName name="ColstripTonneCO2pMWh">#REF!</definedName>
    <definedName name="DiscFactor1539" localSheetId="0">#REF!</definedName>
    <definedName name="DiscFactor1539">#REF!</definedName>
    <definedName name="ExcessSalesMWh">#REF!</definedName>
    <definedName name="OffsetPurchases">#REF!</definedName>
    <definedName name="OffsetPurchasesValue">#REF!</definedName>
    <definedName name="OffsetPurchValCO2">#REF!</definedName>
    <definedName name="WACC">Results!$C$1</definedName>
    <definedName name="Year">#REF!</definedName>
  </definedNames>
  <calcPr calcId="152511" iterate="1"/>
</workbook>
</file>

<file path=xl/calcChain.xml><?xml version="1.0" encoding="utf-8"?>
<calcChain xmlns="http://schemas.openxmlformats.org/spreadsheetml/2006/main">
  <c r="Q6" i="6" l="1"/>
  <c r="Q5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9" i="6"/>
  <c r="C5" i="6"/>
  <c r="B10" i="6" l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G13" i="6" l="1"/>
  <c r="G28" i="6" l="1"/>
  <c r="G27" i="6" l="1"/>
  <c r="G26" i="6" l="1"/>
  <c r="G25" i="6" l="1"/>
  <c r="G24" i="6" l="1"/>
  <c r="G23" i="6" l="1"/>
  <c r="G22" i="6" l="1"/>
  <c r="G21" i="6" l="1"/>
  <c r="G20" i="6" l="1"/>
  <c r="G19" i="6" l="1"/>
  <c r="G18" i="6" l="1"/>
  <c r="G17" i="6" l="1"/>
  <c r="G16" i="6" l="1"/>
  <c r="G15" i="6" l="1"/>
  <c r="G14" i="6" l="1"/>
  <c r="G12" i="6" l="1"/>
  <c r="G11" i="6" l="1"/>
  <c r="G10" i="6" l="1"/>
  <c r="G9" i="6"/>
  <c r="J28" i="6" l="1"/>
  <c r="J22" i="6"/>
  <c r="F14" i="6"/>
  <c r="F20" i="6"/>
  <c r="F12" i="6"/>
  <c r="F18" i="6"/>
  <c r="J24" i="6"/>
  <c r="J16" i="6"/>
  <c r="K16" i="6" l="1"/>
  <c r="K24" i="6"/>
  <c r="K22" i="6"/>
  <c r="K28" i="6"/>
  <c r="J14" i="6"/>
  <c r="F22" i="6"/>
  <c r="J18" i="6"/>
  <c r="F28" i="6"/>
  <c r="J20" i="6"/>
  <c r="J12" i="6"/>
  <c r="F16" i="6"/>
  <c r="F24" i="6"/>
  <c r="F26" i="6"/>
  <c r="J26" i="6"/>
  <c r="F17" i="6"/>
  <c r="J17" i="6"/>
  <c r="F21" i="6"/>
  <c r="J21" i="6"/>
  <c r="J15" i="6"/>
  <c r="F15" i="6"/>
  <c r="F13" i="6"/>
  <c r="J13" i="6"/>
  <c r="F25" i="6"/>
  <c r="J25" i="6"/>
  <c r="J27" i="6"/>
  <c r="F27" i="6"/>
  <c r="J19" i="6"/>
  <c r="F19" i="6"/>
  <c r="J23" i="6"/>
  <c r="F23" i="6"/>
  <c r="K25" i="6" l="1"/>
  <c r="K17" i="6"/>
  <c r="K19" i="6"/>
  <c r="K15" i="6"/>
  <c r="K18" i="6"/>
  <c r="K13" i="6"/>
  <c r="K21" i="6"/>
  <c r="K26" i="6"/>
  <c r="K12" i="6"/>
  <c r="K23" i="6"/>
  <c r="K27" i="6"/>
  <c r="K20" i="6"/>
  <c r="K14" i="6"/>
  <c r="J11" i="6"/>
  <c r="K11" i="6" s="1"/>
  <c r="J10" i="6"/>
  <c r="F10" i="6"/>
  <c r="K10" i="6" l="1"/>
  <c r="F9" i="6"/>
  <c r="J9" i="6"/>
  <c r="F11" i="6"/>
  <c r="K9" i="6" l="1"/>
  <c r="C4" i="6"/>
</calcChain>
</file>

<file path=xl/connections.xml><?xml version="1.0" encoding="utf-8"?>
<connections xmlns="http://schemas.openxmlformats.org/spreadsheetml/2006/main">
  <connection id="1" odcFile="C:\Users\alauderbaugh\Documents\My Data Sources\NWETEST PowerSimm.odc" keepAlive="1" name="BILSQLPROD1_POWERCUBETEST POWERCUBE_NWETEST PowerSimm2" description="NWETEST Cube" type="5" refreshedVersion="4" background="1">
    <dbPr connection="Provider=MSOLAP.4;Integrated Security=SSPI;Persist Security Info=True;Initial Catalog=POWERCUBE_NWETEST;Data Source=BILSQLPROD1\POWERCUBETEST;MDX Compatibility=1;Safety Options=2;MDX Missing Member Mode=Error" command="PowerSimm" commandType="1"/>
    <olapPr sendLocale="1" rowDrillCount="1000"/>
  </connection>
</connections>
</file>

<file path=xl/sharedStrings.xml><?xml version="1.0" encoding="utf-8"?>
<sst xmlns="http://schemas.openxmlformats.org/spreadsheetml/2006/main" count="23" uniqueCount="20">
  <si>
    <t>WACC</t>
  </si>
  <si>
    <t>nominal, annual</t>
  </si>
  <si>
    <t>NPV Of Avoided Costs</t>
  </si>
  <si>
    <t>Levelized Payment</t>
  </si>
  <si>
    <t>Year</t>
  </si>
  <si>
    <t>Offset Purchases (MWh)</t>
  </si>
  <si>
    <t>Average Offset Purchase Price ($/MWh)</t>
  </si>
  <si>
    <t>Total Avoided Cost of Purchases ($)</t>
  </si>
  <si>
    <t>Total Avoided Cost ($)</t>
  </si>
  <si>
    <t>Average Avoided Cost ($/MWh)</t>
  </si>
  <si>
    <t xml:space="preserve">Summary Table: Annual Wind QF Generation and Avoided Costs </t>
  </si>
  <si>
    <t>Generation offsetting internal production (MWh)</t>
  </si>
  <si>
    <t>Average Offsetting Generation Avoided Cost ($/MWh)</t>
  </si>
  <si>
    <t>Total Offsetting Generation Avoided Cost ($)</t>
  </si>
  <si>
    <t>Summary: NPV and Annualized $/MWh of Avoided Costs</t>
  </si>
  <si>
    <t>Total Generation (MWh)</t>
  </si>
  <si>
    <t>Total Avoided Cost</t>
  </si>
  <si>
    <t>Total Generation less Generation during Min. Gen. Conditions</t>
  </si>
  <si>
    <t>Average Avoided Cost without Generation during Min. Gen. Conditions ($/MWh)</t>
  </si>
  <si>
    <t>Con Ed Generation during Min. Gen.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</si>
</sst>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0.0000"/>
    <numFmt numFmtId="168" formatCode="0.0"/>
    <numFmt numFmtId="169" formatCode="#,##0.0"/>
    <numFmt numFmtId="170" formatCode="#,##0.0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5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7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5" applyNumberFormat="0" applyAlignment="0" applyProtection="0"/>
    <xf numFmtId="0" fontId="15" fillId="8" borderId="6" applyNumberFormat="0" applyAlignment="0" applyProtection="0"/>
    <xf numFmtId="0" fontId="16" fillId="8" borderId="5" applyNumberFormat="0" applyAlignment="0" applyProtection="0"/>
    <xf numFmtId="0" fontId="17" fillId="0" borderId="7" applyNumberFormat="0" applyFill="0" applyAlignment="0" applyProtection="0"/>
    <xf numFmtId="0" fontId="18" fillId="9" borderId="8" applyNumberFormat="0" applyAlignment="0" applyProtection="0"/>
    <xf numFmtId="0" fontId="19" fillId="0" borderId="0" applyNumberFormat="0" applyFill="0" applyBorder="0" applyAlignment="0" applyProtection="0"/>
    <xf numFmtId="0" fontId="1" fillId="10" borderId="9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horizontal="justify" vertical="top" wrapText="1"/>
    </xf>
    <xf numFmtId="9" fontId="3" fillId="0" borderId="0" applyFont="0" applyFill="0" applyBorder="0" applyAlignment="0" applyProtection="0"/>
    <xf numFmtId="0" fontId="22" fillId="3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Protection="0">
      <alignment horizontal="center"/>
    </xf>
    <xf numFmtId="0" fontId="28" fillId="36" borderId="0" applyNumberFormat="0" applyBorder="0" applyAlignment="0" applyProtection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left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37" borderId="0" applyNumberFormat="0" applyFont="0" applyBorder="0" applyAlignment="0" applyProtection="0"/>
    <xf numFmtId="167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11" applyNumberFormat="0" applyFont="0" applyFill="0" applyAlignment="0" applyProtection="0"/>
    <xf numFmtId="3" fontId="3" fillId="0" borderId="0" applyFont="0" applyFill="0" applyBorder="0" applyProtection="0">
      <alignment horizontal="right"/>
    </xf>
    <xf numFmtId="169" fontId="3" fillId="0" borderId="0" applyFont="0" applyFill="0" applyBorder="0" applyProtection="0">
      <alignment horizontal="right"/>
    </xf>
    <xf numFmtId="4" fontId="3" fillId="0" borderId="0" applyFont="0" applyFill="0" applyBorder="0" applyProtection="0">
      <alignment horizontal="right"/>
    </xf>
    <xf numFmtId="170" fontId="3" fillId="0" borderId="0" applyFont="0" applyFill="0" applyBorder="0" applyProtection="0">
      <alignment horizontal="right"/>
    </xf>
  </cellStyleXfs>
  <cellXfs count="65">
    <xf numFmtId="0" fontId="0" fillId="0" borderId="0" xfId="0"/>
    <xf numFmtId="44" fontId="0" fillId="0" borderId="0" xfId="2" applyFont="1"/>
    <xf numFmtId="44" fontId="0" fillId="0" borderId="0" xfId="0" applyNumberFormat="1"/>
    <xf numFmtId="164" fontId="0" fillId="0" borderId="0" xfId="2" applyNumberFormat="1" applyFont="1"/>
    <xf numFmtId="165" fontId="0" fillId="0" borderId="0" xfId="0" applyNumberFormat="1"/>
    <xf numFmtId="9" fontId="0" fillId="0" borderId="0" xfId="3" applyFont="1"/>
    <xf numFmtId="0" fontId="0" fillId="0" borderId="0" xfId="0" applyAlignment="1">
      <alignment horizontal="right"/>
    </xf>
    <xf numFmtId="10" fontId="4" fillId="2" borderId="0" xfId="0" applyNumberFormat="1" applyFont="1" applyFill="1"/>
    <xf numFmtId="10" fontId="4" fillId="0" borderId="0" xfId="0" applyNumberFormat="1" applyFont="1" applyFill="1"/>
    <xf numFmtId="0" fontId="2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164" fontId="0" fillId="0" borderId="1" xfId="2" applyNumberFormat="1" applyFont="1" applyBorder="1"/>
    <xf numFmtId="0" fontId="0" fillId="0" borderId="0" xfId="0" applyBorder="1"/>
    <xf numFmtId="164" fontId="0" fillId="0" borderId="0" xfId="0" applyNumberFormat="1"/>
    <xf numFmtId="0" fontId="0" fillId="0" borderId="0" xfId="0" applyAlignment="1">
      <alignment wrapText="1"/>
    </xf>
    <xf numFmtId="165" fontId="0" fillId="0" borderId="0" xfId="1" applyNumberFormat="1" applyFont="1"/>
    <xf numFmtId="44" fontId="0" fillId="3" borderId="0" xfId="2" applyFont="1" applyFill="1"/>
    <xf numFmtId="166" fontId="0" fillId="0" borderId="0" xfId="3" applyNumberFormat="1" applyFont="1"/>
    <xf numFmtId="9" fontId="0" fillId="0" borderId="0" xfId="3" applyFont="1"/>
    <xf numFmtId="0" fontId="5" fillId="0" borderId="0" xfId="0" applyFont="1"/>
    <xf numFmtId="44" fontId="5" fillId="0" borderId="0" xfId="0" applyNumberFormat="1" applyFont="1"/>
    <xf numFmtId="0" fontId="6" fillId="0" borderId="0" xfId="0" applyFont="1"/>
    <xf numFmtId="166" fontId="5" fillId="0" borderId="0" xfId="3" applyNumberFormat="1" applyFon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164" fontId="0" fillId="0" borderId="0" xfId="2" applyNumberFormat="1" applyFont="1"/>
    <xf numFmtId="44" fontId="0" fillId="0" borderId="0" xfId="2" applyFont="1"/>
    <xf numFmtId="164" fontId="0" fillId="0" borderId="0" xfId="0" applyNumberFormat="1"/>
    <xf numFmtId="44" fontId="0" fillId="0" borderId="0" xfId="0" applyNumberFormat="1" applyBorder="1"/>
    <xf numFmtId="164" fontId="0" fillId="0" borderId="0" xfId="0" applyNumberFormat="1" applyBorder="1"/>
    <xf numFmtId="0" fontId="0" fillId="0" borderId="0" xfId="0"/>
    <xf numFmtId="8" fontId="0" fillId="0" borderId="0" xfId="0" applyNumberFormat="1"/>
    <xf numFmtId="165" fontId="0" fillId="0" borderId="0" xfId="1" applyNumberFormat="1" applyFont="1"/>
    <xf numFmtId="44" fontId="0" fillId="0" borderId="12" xfId="2" applyFont="1" applyBorder="1"/>
    <xf numFmtId="0" fontId="31" fillId="0" borderId="0" xfId="0" applyFont="1"/>
    <xf numFmtId="164" fontId="0" fillId="0" borderId="12" xfId="2" applyNumberFormat="1" applyFont="1" applyBorder="1"/>
    <xf numFmtId="44" fontId="0" fillId="0" borderId="0" xfId="2" applyFont="1"/>
    <xf numFmtId="164" fontId="0" fillId="0" borderId="0" xfId="2" applyNumberFormat="1" applyFont="1"/>
    <xf numFmtId="10" fontId="4" fillId="0" borderId="0" xfId="0" applyNumberFormat="1" applyFont="1" applyFill="1"/>
    <xf numFmtId="0" fontId="2" fillId="0" borderId="0" xfId="0" applyFont="1"/>
    <xf numFmtId="0" fontId="0" fillId="0" borderId="0" xfId="0"/>
    <xf numFmtId="165" fontId="0" fillId="0" borderId="0" xfId="0" applyNumberFormat="1" applyFont="1" applyBorder="1"/>
    <xf numFmtId="44" fontId="0" fillId="0" borderId="0" xfId="0" applyNumberFormat="1" applyFont="1" applyBorder="1"/>
    <xf numFmtId="164" fontId="0" fillId="0" borderId="0" xfId="0" applyNumberFormat="1" applyFont="1" applyBorder="1"/>
    <xf numFmtId="43" fontId="0" fillId="0" borderId="0" xfId="0" applyNumberFormat="1"/>
    <xf numFmtId="164" fontId="0" fillId="0" borderId="0" xfId="2" applyNumberFormat="1" applyFont="1" applyBorder="1"/>
    <xf numFmtId="8" fontId="0" fillId="0" borderId="0" xfId="2" applyNumberFormat="1" applyFont="1" applyBorder="1"/>
    <xf numFmtId="44" fontId="2" fillId="0" borderId="1" xfId="2" applyFont="1" applyBorder="1"/>
    <xf numFmtId="44" fontId="1" fillId="0" borderId="1" xfId="2" applyFont="1" applyBorder="1"/>
    <xf numFmtId="44" fontId="0" fillId="38" borderId="0" xfId="2" applyFont="1" applyFill="1"/>
    <xf numFmtId="0" fontId="0" fillId="39" borderId="0" xfId="0" applyFill="1" applyAlignment="1">
      <alignment wrapText="1"/>
    </xf>
    <xf numFmtId="0" fontId="0" fillId="38" borderId="13" xfId="0" applyFill="1" applyBorder="1"/>
    <xf numFmtId="165" fontId="0" fillId="38" borderId="13" xfId="1" applyNumberFormat="1" applyFont="1" applyFill="1" applyBorder="1"/>
    <xf numFmtId="165" fontId="0" fillId="38" borderId="13" xfId="0" applyNumberFormat="1" applyFill="1" applyBorder="1"/>
    <xf numFmtId="164" fontId="0" fillId="38" borderId="13" xfId="2" applyNumberFormat="1" applyFont="1" applyFill="1" applyBorder="1"/>
    <xf numFmtId="44" fontId="0" fillId="38" borderId="13" xfId="2" applyFont="1" applyFill="1" applyBorder="1"/>
    <xf numFmtId="0" fontId="0" fillId="3" borderId="13" xfId="0" applyFill="1" applyBorder="1"/>
    <xf numFmtId="165" fontId="0" fillId="3" borderId="13" xfId="1" applyNumberFormat="1" applyFont="1" applyFill="1" applyBorder="1"/>
    <xf numFmtId="165" fontId="0" fillId="3" borderId="13" xfId="0" applyNumberFormat="1" applyFill="1" applyBorder="1"/>
    <xf numFmtId="164" fontId="0" fillId="3" borderId="13" xfId="2" applyNumberFormat="1" applyFont="1" applyFill="1" applyBorder="1"/>
    <xf numFmtId="44" fontId="0" fillId="3" borderId="13" xfId="2" applyFont="1" applyFill="1" applyBorder="1"/>
    <xf numFmtId="0" fontId="21" fillId="39" borderId="13" xfId="0" applyFont="1" applyFill="1" applyBorder="1" applyAlignment="1">
      <alignment wrapText="1"/>
    </xf>
    <xf numFmtId="165" fontId="18" fillId="39" borderId="13" xfId="1" applyNumberFormat="1" applyFont="1" applyFill="1" applyBorder="1" applyAlignment="1">
      <alignment wrapText="1"/>
    </xf>
    <xf numFmtId="0" fontId="18" fillId="39" borderId="13" xfId="0" applyFont="1" applyFill="1" applyBorder="1" applyAlignment="1">
      <alignment wrapText="1"/>
    </xf>
  </cellXfs>
  <cellStyles count="72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/>
    <cellStyle name="Comma 2" xfId="4"/>
    <cellStyle name="Currency" xfId="2" builtinId="4"/>
    <cellStyle name="Currency 2" xfId="5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lineStyle" xfId="48"/>
    <cellStyle name="HeadlineStyleJustified" xfId="49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6"/>
    <cellStyle name="Note" xfId="21" builtinId="10" customBuiltin="1"/>
    <cellStyle name="Output" xfId="16" builtinId="21" customBuiltin="1"/>
    <cellStyle name="Percent" xfId="3" builtinId="5"/>
    <cellStyle name="Percent 2" xfId="50"/>
    <cellStyle name="Style 21" xfId="51"/>
    <cellStyle name="Style 22" xfId="52"/>
    <cellStyle name="Style 23" xfId="53"/>
    <cellStyle name="Style 24" xfId="54"/>
    <cellStyle name="Style 25" xfId="55"/>
    <cellStyle name="Style 26" xfId="56"/>
    <cellStyle name="Style 27" xfId="57"/>
    <cellStyle name="Style 28" xfId="58"/>
    <cellStyle name="Style 29" xfId="59"/>
    <cellStyle name="Style 30" xfId="60"/>
    <cellStyle name="Style 31" xfId="61"/>
    <cellStyle name="Style 32" xfId="62"/>
    <cellStyle name="Style 33" xfId="63"/>
    <cellStyle name="Style 34" xfId="64"/>
    <cellStyle name="Style 35" xfId="65"/>
    <cellStyle name="Style 36" xfId="66"/>
    <cellStyle name="Style 39" xfId="67"/>
    <cellStyle name="Style 461" xfId="68"/>
    <cellStyle name="Style 462" xfId="69"/>
    <cellStyle name="Style 463" xfId="70"/>
    <cellStyle name="Style 464" xfId="71"/>
    <cellStyle name="Title" xfId="7" builtinId="15" customBuiltin="1"/>
    <cellStyle name="Total" xfId="23" builtinId="25" customBuiltin="1"/>
    <cellStyle name="Warning Text" xfId="20" builtinId="11" customBuiltin="1"/>
  </cellStyles>
  <dxfs count="20">
    <dxf>
      <numFmt numFmtId="164" formatCode="_(&quot;$&quot;* #,##0_);_(&quot;$&quot;* \(#,##0\);_(&quot;$&quot;* &quot;-&quot;??_);_(@_)"/>
      <border diagonalUp="0" diagonalDown="0" outline="0">
        <left/>
        <right/>
        <top/>
        <bottom/>
      </border>
    </dxf>
    <dxf>
      <numFmt numFmtId="164" formatCode="_(&quot;$&quot;* #,##0_);_(&quot;$&quot;* \(#,##0\);_(&quot;$&quot;* &quot;-&quot;??_);_(@_)"/>
      <border diagonalUp="0" diagonalDown="0" outline="0">
        <left/>
        <right/>
        <top/>
        <bottom/>
      </border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6699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B8:K29" totalsRowCount="1" headerRowDxfId="19" dataDxfId="18" dataCellStyle="Currency">
  <autoFilter ref="B8:K28"/>
  <tableColumns count="10">
    <tableColumn id="1" name="Year" totalsRowDxfId="17"/>
    <tableColumn id="11" name="Total Generation (MWh)" dataDxfId="16" totalsRowDxfId="15" dataCellStyle="Comma"/>
    <tableColumn id="3" name="Generation offsetting internal production (MWh)" dataDxfId="14" totalsRowDxfId="13" dataCellStyle="Comma"/>
    <tableColumn id="4" name="Offset Purchases (MWh)" dataDxfId="12" totalsRowDxfId="11" dataCellStyle="Comma"/>
    <tableColumn id="5" name="Average Offsetting Generation Avoided Cost ($/MWh)" dataDxfId="10" totalsRowDxfId="9">
      <calculatedColumnFormula>H9/D9</calculatedColumnFormula>
    </tableColumn>
    <tableColumn id="6" name="Average Offset Purchase Price ($/MWh)" dataDxfId="8" totalsRowDxfId="7" dataCellStyle="Currency">
      <calculatedColumnFormula>I9/E9</calculatedColumnFormula>
    </tableColumn>
    <tableColumn id="7" name="Total Offsetting Generation Avoided Cost ($)" dataDxfId="6" totalsRowDxfId="5" dataCellStyle="Currency"/>
    <tableColumn id="8" name="Total Avoided Cost of Purchases ($)" dataDxfId="4" totalsRowDxfId="3" dataCellStyle="Currency"/>
    <tableColumn id="9" name="Total Avoided Cost ($)" dataDxfId="2" totalsRowDxfId="1">
      <calculatedColumnFormula>H9+I9</calculatedColumnFormula>
    </tableColumn>
    <tableColumn id="12" name="Average Avoided Cost ($/MWh)" totalsRowDxfId="0" dataCellStyle="Currency">
      <calculatedColumnFormula>+Table1[[#This Row],[Total Avoided Cost ($)]]/Table1[[#This Row],[Total Generation (MWh)]]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09"/>
  <sheetViews>
    <sheetView tabSelected="1" zoomScaleNormal="100" workbookViewId="0">
      <selection activeCell="L4" sqref="L4"/>
    </sheetView>
  </sheetViews>
  <sheetFormatPr defaultRowHeight="14.4" x14ac:dyDescent="0.3"/>
  <cols>
    <col min="1" max="1" width="7.109375" customWidth="1"/>
    <col min="2" max="2" width="13.44140625" customWidth="1"/>
    <col min="3" max="3" width="13.88671875" customWidth="1"/>
    <col min="4" max="4" width="13.88671875" style="41" customWidth="1"/>
    <col min="5" max="5" width="13.33203125" customWidth="1"/>
    <col min="6" max="9" width="12" customWidth="1"/>
    <col min="10" max="11" width="12.5546875" bestFit="1" customWidth="1"/>
    <col min="12" max="12" width="12" customWidth="1"/>
    <col min="13" max="13" width="10.5546875" customWidth="1"/>
    <col min="14" max="14" width="11.6640625" customWidth="1"/>
    <col min="15" max="15" width="15.33203125" style="33" customWidth="1"/>
    <col min="16" max="16" width="15.33203125" bestFit="1" customWidth="1"/>
    <col min="17" max="17" width="15" customWidth="1"/>
  </cols>
  <sheetData>
    <row r="1" spans="2:18" ht="15" x14ac:dyDescent="0.25">
      <c r="B1" s="6" t="s">
        <v>0</v>
      </c>
      <c r="C1" s="7">
        <v>7.2400000000000006E-2</v>
      </c>
      <c r="D1" s="7"/>
      <c r="E1" t="s">
        <v>1</v>
      </c>
      <c r="G1" s="21"/>
      <c r="I1" s="35"/>
    </row>
    <row r="2" spans="2:18" ht="15" x14ac:dyDescent="0.25">
      <c r="B2" s="6"/>
      <c r="C2" s="39"/>
      <c r="D2" s="39"/>
    </row>
    <row r="3" spans="2:18" ht="15.75" thickBot="1" x14ac:dyDescent="0.3">
      <c r="B3" s="9" t="s">
        <v>14</v>
      </c>
      <c r="C3" s="8"/>
      <c r="D3" s="39"/>
    </row>
    <row r="4" spans="2:18" ht="15.75" thickBot="1" x14ac:dyDescent="0.3">
      <c r="B4" s="10" t="s">
        <v>2</v>
      </c>
      <c r="C4" s="11">
        <f>NPV(WACC,Table1[Total Avoided Cost ($)])</f>
        <v>85401558.902500674</v>
      </c>
      <c r="D4" s="36"/>
      <c r="E4" s="46"/>
      <c r="F4" s="31"/>
      <c r="P4" s="9" t="s">
        <v>14</v>
      </c>
      <c r="Q4" s="39"/>
    </row>
    <row r="5" spans="2:18" ht="15.75" thickBot="1" x14ac:dyDescent="0.3">
      <c r="B5" s="10" t="s">
        <v>3</v>
      </c>
      <c r="C5" s="49">
        <f>PMT(WACC,20,-C4)/AVERAGE(Table1[Total Generation (MWh)])</f>
        <v>29.626908495724777</v>
      </c>
      <c r="D5" s="34"/>
      <c r="E5" s="47"/>
      <c r="F5" s="19"/>
      <c r="G5" s="17"/>
      <c r="H5" s="20"/>
      <c r="I5" s="22"/>
      <c r="J5" s="19"/>
      <c r="L5" s="5"/>
      <c r="P5" s="10" t="s">
        <v>2</v>
      </c>
      <c r="Q5" s="11">
        <f>NPV(WACC,P9:P28)</f>
        <v>85401558.902500674</v>
      </c>
    </row>
    <row r="6" spans="2:18" ht="15.75" thickBot="1" x14ac:dyDescent="0.3">
      <c r="C6" s="32"/>
      <c r="D6" s="32"/>
      <c r="I6" s="13"/>
      <c r="K6" s="5"/>
      <c r="P6" s="10" t="s">
        <v>3</v>
      </c>
      <c r="Q6" s="48">
        <f>PMT(WACC,20,-Q5)/AVERAGE(O9:O28)</f>
        <v>30.867382522963954</v>
      </c>
    </row>
    <row r="7" spans="2:18" ht="15" x14ac:dyDescent="0.25">
      <c r="B7" s="40" t="s">
        <v>10</v>
      </c>
    </row>
    <row r="8" spans="2:18" s="14" customFormat="1" ht="120" x14ac:dyDescent="0.25">
      <c r="B8" s="14" t="s">
        <v>4</v>
      </c>
      <c r="C8" s="24" t="s">
        <v>15</v>
      </c>
      <c r="D8" s="24" t="s">
        <v>11</v>
      </c>
      <c r="E8" s="14" t="s">
        <v>5</v>
      </c>
      <c r="F8" s="24" t="s">
        <v>12</v>
      </c>
      <c r="G8" s="14" t="s">
        <v>6</v>
      </c>
      <c r="H8" s="24" t="s">
        <v>13</v>
      </c>
      <c r="I8" s="14" t="s">
        <v>7</v>
      </c>
      <c r="J8" s="14" t="s">
        <v>8</v>
      </c>
      <c r="K8" s="51" t="s">
        <v>9</v>
      </c>
      <c r="M8" s="62"/>
      <c r="N8" s="63" t="s">
        <v>19</v>
      </c>
      <c r="O8" s="64" t="s">
        <v>17</v>
      </c>
      <c r="P8" s="64" t="s">
        <v>16</v>
      </c>
      <c r="Q8" s="64" t="s">
        <v>18</v>
      </c>
    </row>
    <row r="9" spans="2:18" ht="15" x14ac:dyDescent="0.25">
      <c r="B9">
        <v>2018</v>
      </c>
      <c r="C9" s="33">
        <v>277190.168366</v>
      </c>
      <c r="D9" s="15">
        <v>106838.00767699999</v>
      </c>
      <c r="E9" s="15">
        <v>170352.16069000002</v>
      </c>
      <c r="F9" s="2">
        <f>H9/D9</f>
        <v>15.682171332563714</v>
      </c>
      <c r="G9" s="27">
        <f>I9/E9</f>
        <v>22.120652020629137</v>
      </c>
      <c r="H9" s="26">
        <v>1675451.9412204712</v>
      </c>
      <c r="I9" s="26">
        <v>3768300.8675857885</v>
      </c>
      <c r="J9" s="28">
        <f>H9+I9</f>
        <v>5443752.8088062592</v>
      </c>
      <c r="K9" s="50">
        <f>+Table1[[#This Row],[Total Avoided Cost ($)]]/Table1[[#This Row],[Total Generation (MWh)]]</f>
        <v>19.639054447336548</v>
      </c>
      <c r="L9" s="5"/>
      <c r="M9" s="52">
        <v>2018</v>
      </c>
      <c r="N9" s="53">
        <v>35871</v>
      </c>
      <c r="O9" s="54">
        <f>+Table1[[#This Row],[Generation offsetting internal production (MWh)]]+Table1[[#This Row],[Offset Purchases (MWh)]]-N9</f>
        <v>241319.16836700001</v>
      </c>
      <c r="P9" s="55">
        <f>+Table1[[#This Row],[Total Avoided Cost ($)]]</f>
        <v>5443752.8088062592</v>
      </c>
      <c r="Q9" s="56">
        <f>+P9/O9</f>
        <v>22.558310828120206</v>
      </c>
      <c r="R9" s="45"/>
    </row>
    <row r="10" spans="2:18" ht="15" x14ac:dyDescent="0.25">
      <c r="B10" s="25">
        <f>+B9+1</f>
        <v>2019</v>
      </c>
      <c r="C10" s="33">
        <v>277190.12340299995</v>
      </c>
      <c r="D10" s="15">
        <v>94385.088524000006</v>
      </c>
      <c r="E10" s="15">
        <v>182805.03487999999</v>
      </c>
      <c r="F10" s="2">
        <f t="shared" ref="F10:G28" si="0">H10/D10</f>
        <v>16.971774873767021</v>
      </c>
      <c r="G10" s="1">
        <f t="shared" si="0"/>
        <v>24.274169122763265</v>
      </c>
      <c r="H10" s="3">
        <v>1601882.4738698993</v>
      </c>
      <c r="I10" s="3">
        <v>4437440.3331697574</v>
      </c>
      <c r="J10" s="13">
        <f t="shared" ref="J10:J28" si="1">H10+I10</f>
        <v>6039322.8070396567</v>
      </c>
      <c r="K10" s="16">
        <f>+Table1[[#This Row],[Total Avoided Cost ($)]]/Table1[[#This Row],[Total Generation (MWh)]]</f>
        <v>21.787655104360386</v>
      </c>
      <c r="L10" s="18"/>
      <c r="M10" s="57">
        <v>2019</v>
      </c>
      <c r="N10" s="58">
        <v>26157</v>
      </c>
      <c r="O10" s="59">
        <f>+Table1[[#This Row],[Generation offsetting internal production (MWh)]]+Table1[[#This Row],[Offset Purchases (MWh)]]-N10</f>
        <v>251033.12340400001</v>
      </c>
      <c r="P10" s="60">
        <f>+Table1[[#This Row],[Total Avoided Cost ($)]]</f>
        <v>6039322.8070396567</v>
      </c>
      <c r="Q10" s="61">
        <f t="shared" ref="Q10:Q28" si="2">+P10/O10</f>
        <v>24.057872224775199</v>
      </c>
      <c r="R10" s="45"/>
    </row>
    <row r="11" spans="2:18" ht="15" x14ac:dyDescent="0.25">
      <c r="B11" s="41">
        <f t="shared" ref="B11:B28" si="3">+B10+1</f>
        <v>2020</v>
      </c>
      <c r="C11" s="33">
        <v>277190.14977999998</v>
      </c>
      <c r="D11" s="15">
        <v>110031.36957499998</v>
      </c>
      <c r="E11" s="15">
        <v>167158.78020099996</v>
      </c>
      <c r="F11" s="2">
        <f t="shared" si="0"/>
        <v>20.48418709310333</v>
      </c>
      <c r="G11" s="1">
        <f t="shared" si="0"/>
        <v>26.689923505852665</v>
      </c>
      <c r="H11" s="3">
        <v>2253903.1604846967</v>
      </c>
      <c r="I11" s="3">
        <v>4461455.056896328</v>
      </c>
      <c r="J11" s="13">
        <f t="shared" si="1"/>
        <v>6715358.2173810247</v>
      </c>
      <c r="K11" s="37">
        <f>+Table1[[#This Row],[Total Avoided Cost ($)]]/Table1[[#This Row],[Total Generation (MWh)]]</f>
        <v>24.226539877809021</v>
      </c>
      <c r="L11" s="18"/>
      <c r="M11" s="52">
        <v>2020</v>
      </c>
      <c r="N11" s="53">
        <v>27216</v>
      </c>
      <c r="O11" s="54">
        <f>+Table1[[#This Row],[Generation offsetting internal production (MWh)]]+Table1[[#This Row],[Offset Purchases (MWh)]]-N11</f>
        <v>249974.14977599995</v>
      </c>
      <c r="P11" s="55">
        <f>+Table1[[#This Row],[Total Avoided Cost ($)]]</f>
        <v>6715358.2173810247</v>
      </c>
      <c r="Q11" s="56">
        <f t="shared" si="2"/>
        <v>26.864210652975956</v>
      </c>
      <c r="R11" s="45"/>
    </row>
    <row r="12" spans="2:18" ht="15" x14ac:dyDescent="0.25">
      <c r="B12" s="41">
        <f t="shared" si="3"/>
        <v>2021</v>
      </c>
      <c r="C12" s="33">
        <v>277190.14137500001</v>
      </c>
      <c r="D12" s="15">
        <v>99391.450791999989</v>
      </c>
      <c r="E12" s="15">
        <v>177798.69058200001</v>
      </c>
      <c r="F12" s="2">
        <f t="shared" si="0"/>
        <v>20.097077093940051</v>
      </c>
      <c r="G12" s="1">
        <f t="shared" si="0"/>
        <v>28.085871755597474</v>
      </c>
      <c r="H12" s="3">
        <v>1997477.6490453728</v>
      </c>
      <c r="I12" s="3">
        <v>4993631.2219992084</v>
      </c>
      <c r="J12" s="13">
        <f t="shared" si="1"/>
        <v>6991108.8710445818</v>
      </c>
      <c r="K12" s="37">
        <f>+Table1[[#This Row],[Total Avoided Cost ($)]]/Table1[[#This Row],[Total Generation (MWh)]]</f>
        <v>25.221347470603497</v>
      </c>
      <c r="L12" s="18"/>
      <c r="M12" s="57">
        <v>2021</v>
      </c>
      <c r="N12" s="58">
        <v>22204</v>
      </c>
      <c r="O12" s="59">
        <f>+Table1[[#This Row],[Generation offsetting internal production (MWh)]]+Table1[[#This Row],[Offset Purchases (MWh)]]-N12</f>
        <v>254986.141374</v>
      </c>
      <c r="P12" s="60">
        <f>+Table1[[#This Row],[Total Avoided Cost ($)]]</f>
        <v>6991108.8710445818</v>
      </c>
      <c r="Q12" s="61">
        <f t="shared" si="2"/>
        <v>27.417603299429508</v>
      </c>
      <c r="R12" s="45"/>
    </row>
    <row r="13" spans="2:18" ht="15" x14ac:dyDescent="0.25">
      <c r="B13" s="41">
        <f t="shared" si="3"/>
        <v>2022</v>
      </c>
      <c r="C13" s="33">
        <v>277190.18986899999</v>
      </c>
      <c r="D13" s="15">
        <v>91465.92517100001</v>
      </c>
      <c r="E13" s="15">
        <v>185724.26470200001</v>
      </c>
      <c r="F13" s="2">
        <f t="shared" si="0"/>
        <v>21.743239112563984</v>
      </c>
      <c r="G13" s="1">
        <f t="shared" si="0"/>
        <v>28.717789194302973</v>
      </c>
      <c r="H13" s="3">
        <v>1988765.481644938</v>
      </c>
      <c r="I13" s="3">
        <v>5333590.2819789611</v>
      </c>
      <c r="J13" s="13">
        <f>H13+I13</f>
        <v>7322355.7636238988</v>
      </c>
      <c r="K13" s="37">
        <f>+Table1[[#This Row],[Total Avoided Cost ($)]]/Table1[[#This Row],[Total Generation (MWh)]]</f>
        <v>26.416359709860014</v>
      </c>
      <c r="L13" s="18"/>
      <c r="M13" s="52">
        <v>2022</v>
      </c>
      <c r="N13" s="53">
        <v>16355</v>
      </c>
      <c r="O13" s="54">
        <f>+Table1[[#This Row],[Generation offsetting internal production (MWh)]]+Table1[[#This Row],[Offset Purchases (MWh)]]-N13</f>
        <v>260835.18987300002</v>
      </c>
      <c r="P13" s="55">
        <f>+Table1[[#This Row],[Total Avoided Cost ($)]]</f>
        <v>7322355.7636238988</v>
      </c>
      <c r="Q13" s="56">
        <f t="shared" si="2"/>
        <v>28.072729631263076</v>
      </c>
      <c r="R13" s="45"/>
    </row>
    <row r="14" spans="2:18" ht="15" x14ac:dyDescent="0.25">
      <c r="B14" s="41">
        <f t="shared" si="3"/>
        <v>2023</v>
      </c>
      <c r="C14" s="33">
        <v>277190.185222</v>
      </c>
      <c r="D14" s="15">
        <v>89955.487866000025</v>
      </c>
      <c r="E14" s="15">
        <v>187234.69735700003</v>
      </c>
      <c r="F14" s="2">
        <f t="shared" si="0"/>
        <v>24.059673297275587</v>
      </c>
      <c r="G14" s="1">
        <f t="shared" si="0"/>
        <v>30.51587194461532</v>
      </c>
      <c r="H14" s="3">
        <v>2164299.6493529989</v>
      </c>
      <c r="I14" s="3">
        <v>5713630.048135017</v>
      </c>
      <c r="J14" s="13">
        <f t="shared" si="1"/>
        <v>7877929.6974880155</v>
      </c>
      <c r="K14" s="37">
        <f>+Table1[[#This Row],[Total Avoided Cost ($)]]/Table1[[#This Row],[Total Generation (MWh)]]</f>
        <v>28.420666089524879</v>
      </c>
      <c r="L14" s="18"/>
      <c r="M14" s="57">
        <v>2023</v>
      </c>
      <c r="N14" s="58">
        <v>14296</v>
      </c>
      <c r="O14" s="59">
        <f>+Table1[[#This Row],[Generation offsetting internal production (MWh)]]+Table1[[#This Row],[Offset Purchases (MWh)]]-N14</f>
        <v>262894.18522300007</v>
      </c>
      <c r="P14" s="60">
        <f>+Table1[[#This Row],[Total Avoided Cost ($)]]</f>
        <v>7877929.6974880155</v>
      </c>
      <c r="Q14" s="61">
        <f t="shared" si="2"/>
        <v>29.966161825928403</v>
      </c>
      <c r="R14" s="45"/>
    </row>
    <row r="15" spans="2:18" ht="15" x14ac:dyDescent="0.25">
      <c r="B15" s="41">
        <f t="shared" si="3"/>
        <v>2024</v>
      </c>
      <c r="C15" s="33">
        <v>277190.19122399995</v>
      </c>
      <c r="D15" s="15">
        <v>97672.148838000008</v>
      </c>
      <c r="E15" s="15">
        <v>179518.042388</v>
      </c>
      <c r="F15" s="2">
        <f t="shared" si="0"/>
        <v>24.28774417444939</v>
      </c>
      <c r="G15" s="1">
        <f t="shared" si="0"/>
        <v>32.226348081879699</v>
      </c>
      <c r="H15" s="3">
        <v>2372236.1639460884</v>
      </c>
      <c r="I15" s="3">
        <v>5785210.9209733224</v>
      </c>
      <c r="J15" s="13">
        <f t="shared" si="1"/>
        <v>8157447.0849194108</v>
      </c>
      <c r="K15" s="37">
        <f>+Table1[[#This Row],[Total Avoided Cost ($)]]/Table1[[#This Row],[Total Generation (MWh)]]</f>
        <v>29.429061139927938</v>
      </c>
      <c r="L15" s="18"/>
      <c r="M15" s="52">
        <v>2024</v>
      </c>
      <c r="N15" s="53">
        <v>15250</v>
      </c>
      <c r="O15" s="54">
        <f>+Table1[[#This Row],[Generation offsetting internal production (MWh)]]+Table1[[#This Row],[Offset Purchases (MWh)]]-N15</f>
        <v>261940.19122600002</v>
      </c>
      <c r="P15" s="55">
        <f>+Table1[[#This Row],[Total Avoided Cost ($)]]</f>
        <v>8157447.0849194108</v>
      </c>
      <c r="Q15" s="56">
        <f t="shared" si="2"/>
        <v>31.142403335428686</v>
      </c>
      <c r="R15" s="45"/>
    </row>
    <row r="16" spans="2:18" ht="15" x14ac:dyDescent="0.25">
      <c r="B16" s="41">
        <f t="shared" si="3"/>
        <v>2025</v>
      </c>
      <c r="C16" s="33">
        <v>277190.17136699997</v>
      </c>
      <c r="D16" s="15">
        <v>84713.869279999999</v>
      </c>
      <c r="E16" s="15">
        <v>192476.30208899998</v>
      </c>
      <c r="F16" s="2">
        <f t="shared" si="0"/>
        <v>25.776865773361575</v>
      </c>
      <c r="G16" s="1">
        <f t="shared" si="0"/>
        <v>33.772923936857779</v>
      </c>
      <c r="H16" s="3">
        <v>2183658.0375726586</v>
      </c>
      <c r="I16" s="3">
        <v>6500487.5100994557</v>
      </c>
      <c r="J16" s="13">
        <f t="shared" si="1"/>
        <v>8684145.5476721153</v>
      </c>
      <c r="K16" s="37">
        <f>+Table1[[#This Row],[Total Avoided Cost ($)]]/Table1[[#This Row],[Total Generation (MWh)]]</f>
        <v>31.329197225302412</v>
      </c>
      <c r="L16" s="18"/>
      <c r="M16" s="57">
        <v>2025</v>
      </c>
      <c r="N16" s="58">
        <v>9792</v>
      </c>
      <c r="O16" s="59">
        <f>+Table1[[#This Row],[Generation offsetting internal production (MWh)]]+Table1[[#This Row],[Offset Purchases (MWh)]]-N16</f>
        <v>267398.17136899999</v>
      </c>
      <c r="P16" s="60">
        <f>+Table1[[#This Row],[Total Avoided Cost ($)]]</f>
        <v>8684145.5476721153</v>
      </c>
      <c r="Q16" s="61">
        <f t="shared" si="2"/>
        <v>32.476458246561087</v>
      </c>
      <c r="R16" s="45"/>
    </row>
    <row r="17" spans="2:18" ht="15" x14ac:dyDescent="0.25">
      <c r="B17" s="41">
        <f t="shared" si="3"/>
        <v>2026</v>
      </c>
      <c r="C17" s="33">
        <v>277190.23987799999</v>
      </c>
      <c r="D17" s="15">
        <v>88478.653307999979</v>
      </c>
      <c r="E17" s="15">
        <v>188711.586572</v>
      </c>
      <c r="F17" s="2">
        <f t="shared" si="0"/>
        <v>26.768681105643203</v>
      </c>
      <c r="G17" s="1">
        <f t="shared" si="0"/>
        <v>34.273190122909497</v>
      </c>
      <c r="H17" s="3">
        <v>2368456.8550586146</v>
      </c>
      <c r="I17" s="3">
        <v>6467748.0849780515</v>
      </c>
      <c r="J17" s="13">
        <f t="shared" si="1"/>
        <v>8836204.9400366656</v>
      </c>
      <c r="K17" s="37">
        <f>+Table1[[#This Row],[Total Avoided Cost ($)]]/Table1[[#This Row],[Total Generation (MWh)]]</f>
        <v>31.877763603530028</v>
      </c>
      <c r="L17" s="18"/>
      <c r="M17" s="52">
        <v>2026</v>
      </c>
      <c r="N17" s="53">
        <v>9784</v>
      </c>
      <c r="O17" s="54">
        <f>+Table1[[#This Row],[Generation offsetting internal production (MWh)]]+Table1[[#This Row],[Offset Purchases (MWh)]]-N17</f>
        <v>267406.23988000001</v>
      </c>
      <c r="P17" s="55">
        <f>+Table1[[#This Row],[Total Avoided Cost ($)]]</f>
        <v>8836204.9400366656</v>
      </c>
      <c r="Q17" s="56">
        <f t="shared" si="2"/>
        <v>33.044123966598384</v>
      </c>
      <c r="R17" s="45"/>
    </row>
    <row r="18" spans="2:18" ht="15" x14ac:dyDescent="0.25">
      <c r="B18" s="41">
        <f t="shared" si="3"/>
        <v>2027</v>
      </c>
      <c r="C18" s="33">
        <v>277190.256979</v>
      </c>
      <c r="D18" s="15">
        <v>79026.638188000012</v>
      </c>
      <c r="E18" s="15">
        <v>198163.61878700001</v>
      </c>
      <c r="F18" s="2">
        <f t="shared" si="0"/>
        <v>26.493056141351175</v>
      </c>
      <c r="G18" s="1">
        <f t="shared" si="0"/>
        <v>34.351929378603813</v>
      </c>
      <c r="H18" s="3">
        <v>2093657.162176931</v>
      </c>
      <c r="I18" s="3">
        <v>6807302.6379795922</v>
      </c>
      <c r="J18" s="13">
        <f t="shared" si="1"/>
        <v>8900959.8001565225</v>
      </c>
      <c r="K18" s="37">
        <f>+Table1[[#This Row],[Total Avoided Cost ($)]]/Table1[[#This Row],[Total Generation (MWh)]]</f>
        <v>32.111373239322987</v>
      </c>
      <c r="L18" s="18"/>
      <c r="M18" s="57">
        <v>2027</v>
      </c>
      <c r="N18" s="58">
        <v>8640</v>
      </c>
      <c r="O18" s="59">
        <f>+Table1[[#This Row],[Generation offsetting internal production (MWh)]]+Table1[[#This Row],[Offset Purchases (MWh)]]-N18</f>
        <v>268550.25697500003</v>
      </c>
      <c r="P18" s="60">
        <f>+Table1[[#This Row],[Total Avoided Cost ($)]]</f>
        <v>8900959.8001565225</v>
      </c>
      <c r="Q18" s="61">
        <f t="shared" si="2"/>
        <v>33.144484389695201</v>
      </c>
      <c r="R18" s="45"/>
    </row>
    <row r="19" spans="2:18" ht="15" x14ac:dyDescent="0.25">
      <c r="B19" s="41">
        <f t="shared" si="3"/>
        <v>2028</v>
      </c>
      <c r="C19" s="33">
        <v>277190.19668599998</v>
      </c>
      <c r="D19" s="15">
        <v>67247.680286999996</v>
      </c>
      <c r="E19" s="15">
        <v>209942.51640200001</v>
      </c>
      <c r="F19" s="2">
        <f t="shared" si="0"/>
        <v>28.657847869397798</v>
      </c>
      <c r="G19" s="1">
        <f t="shared" si="0"/>
        <v>34.52356822999139</v>
      </c>
      <c r="H19" s="3">
        <v>1927173.791234747</v>
      </c>
      <c r="I19" s="3">
        <v>7247964.7893805346</v>
      </c>
      <c r="J19" s="13">
        <f t="shared" si="1"/>
        <v>9175138.5806152821</v>
      </c>
      <c r="K19" s="37">
        <f>+Table1[[#This Row],[Total Avoided Cost ($)]]/Table1[[#This Row],[Total Generation (MWh)]]</f>
        <v>33.100516144908418</v>
      </c>
      <c r="L19" s="18"/>
      <c r="M19" s="52">
        <v>2028</v>
      </c>
      <c r="N19" s="53">
        <v>5449</v>
      </c>
      <c r="O19" s="54">
        <f>+Table1[[#This Row],[Generation offsetting internal production (MWh)]]+Table1[[#This Row],[Offset Purchases (MWh)]]-N19</f>
        <v>271741.196689</v>
      </c>
      <c r="P19" s="55">
        <f>+Table1[[#This Row],[Total Avoided Cost ($)]]</f>
        <v>9175138.5806152821</v>
      </c>
      <c r="Q19" s="56">
        <f t="shared" si="2"/>
        <v>33.764253239511433</v>
      </c>
      <c r="R19" s="45"/>
    </row>
    <row r="20" spans="2:18" ht="15" x14ac:dyDescent="0.25">
      <c r="B20" s="41">
        <f t="shared" si="3"/>
        <v>2029</v>
      </c>
      <c r="C20" s="33">
        <v>277190.13531599997</v>
      </c>
      <c r="D20" s="15">
        <v>70534.098458000008</v>
      </c>
      <c r="E20" s="15">
        <v>206656.03686200007</v>
      </c>
      <c r="F20" s="2">
        <f t="shared" si="0"/>
        <v>28.119205428290254</v>
      </c>
      <c r="G20" s="1">
        <f t="shared" si="0"/>
        <v>35.099825689664449</v>
      </c>
      <c r="H20" s="3">
        <v>1983362.8042397529</v>
      </c>
      <c r="I20" s="3">
        <v>7253590.8715730729</v>
      </c>
      <c r="J20" s="13">
        <f t="shared" si="1"/>
        <v>9236953.6758128256</v>
      </c>
      <c r="K20" s="37">
        <f>+Table1[[#This Row],[Total Avoided Cost ($)]]/Table1[[#This Row],[Total Generation (MWh)]]</f>
        <v>33.323529588390983</v>
      </c>
      <c r="L20" s="18"/>
      <c r="M20" s="57">
        <v>2029</v>
      </c>
      <c r="N20" s="58">
        <v>6236</v>
      </c>
      <c r="O20" s="59">
        <f>+Table1[[#This Row],[Generation offsetting internal production (MWh)]]+Table1[[#This Row],[Offset Purchases (MWh)]]-N20</f>
        <v>270954.13532000006</v>
      </c>
      <c r="P20" s="60">
        <f>+Table1[[#This Row],[Total Avoided Cost ($)]]</f>
        <v>9236953.6758128256</v>
      </c>
      <c r="Q20" s="61">
        <f t="shared" si="2"/>
        <v>34.090469462309088</v>
      </c>
      <c r="R20" s="45"/>
    </row>
    <row r="21" spans="2:18" ht="15" x14ac:dyDescent="0.25">
      <c r="B21" s="41">
        <f t="shared" si="3"/>
        <v>2030</v>
      </c>
      <c r="C21" s="33">
        <v>277190.154339</v>
      </c>
      <c r="D21" s="15">
        <v>68589.677788000015</v>
      </c>
      <c r="E21" s="15">
        <v>208600.47655299993</v>
      </c>
      <c r="F21" s="2">
        <f t="shared" si="0"/>
        <v>28.317544496758032</v>
      </c>
      <c r="G21" s="1">
        <f t="shared" si="0"/>
        <v>35.758709613698038</v>
      </c>
      <c r="H21" s="3">
        <v>1942291.2527799865</v>
      </c>
      <c r="I21" s="3">
        <v>7459283.8663377501</v>
      </c>
      <c r="J21" s="13">
        <f t="shared" si="1"/>
        <v>9401575.1191177368</v>
      </c>
      <c r="K21" s="37">
        <f>+Table1[[#This Row],[Total Avoided Cost ($)]]/Table1[[#This Row],[Total Generation (MWh)]]</f>
        <v>33.917420846123314</v>
      </c>
      <c r="L21" s="18"/>
      <c r="M21" s="52">
        <v>2030</v>
      </c>
      <c r="N21" s="53">
        <v>5680</v>
      </c>
      <c r="O21" s="54">
        <f>+Table1[[#This Row],[Generation offsetting internal production (MWh)]]+Table1[[#This Row],[Offset Purchases (MWh)]]-N21</f>
        <v>271510.15434099996</v>
      </c>
      <c r="P21" s="55">
        <f>+Table1[[#This Row],[Total Avoided Cost ($)]]</f>
        <v>9401575.1191177368</v>
      </c>
      <c r="Q21" s="56">
        <f t="shared" si="2"/>
        <v>34.626974235777347</v>
      </c>
      <c r="R21" s="45"/>
    </row>
    <row r="22" spans="2:18" ht="15" x14ac:dyDescent="0.25">
      <c r="B22" s="41">
        <f t="shared" si="3"/>
        <v>2031</v>
      </c>
      <c r="C22" s="33">
        <v>277190.14943400002</v>
      </c>
      <c r="D22" s="15">
        <v>60583.397337999995</v>
      </c>
      <c r="E22" s="15">
        <v>216606.75210000001</v>
      </c>
      <c r="F22" s="2">
        <f t="shared" si="0"/>
        <v>28.230528270796121</v>
      </c>
      <c r="G22" s="1">
        <f t="shared" si="0"/>
        <v>36.724911224000152</v>
      </c>
      <c r="H22" s="3">
        <v>1710301.3112912832</v>
      </c>
      <c r="I22" s="3">
        <v>7954863.7413915098</v>
      </c>
      <c r="J22" s="13">
        <f t="shared" si="1"/>
        <v>9665165.0526827928</v>
      </c>
      <c r="K22" s="37">
        <f>+Table1[[#This Row],[Total Avoided Cost ($)]]/Table1[[#This Row],[Total Generation (MWh)]]</f>
        <v>34.868356874940474</v>
      </c>
      <c r="L22" s="18"/>
      <c r="M22" s="57">
        <v>2031</v>
      </c>
      <c r="N22" s="58">
        <v>3954</v>
      </c>
      <c r="O22" s="59">
        <f>+Table1[[#This Row],[Generation offsetting internal production (MWh)]]+Table1[[#This Row],[Offset Purchases (MWh)]]-N22</f>
        <v>273236.14943799999</v>
      </c>
      <c r="P22" s="60">
        <f>+Table1[[#This Row],[Total Avoided Cost ($)]]</f>
        <v>9665165.0526827928</v>
      </c>
      <c r="Q22" s="61">
        <f t="shared" si="2"/>
        <v>35.372936826120494</v>
      </c>
      <c r="R22" s="45"/>
    </row>
    <row r="23" spans="2:18" ht="15" x14ac:dyDescent="0.25">
      <c r="B23" s="41">
        <f t="shared" si="3"/>
        <v>2032</v>
      </c>
      <c r="C23" s="33">
        <v>277190.10607600003</v>
      </c>
      <c r="D23" s="15">
        <v>55350.504684000007</v>
      </c>
      <c r="E23" s="15">
        <v>221839.60139700002</v>
      </c>
      <c r="F23" s="2">
        <f t="shared" si="0"/>
        <v>30.341902792646028</v>
      </c>
      <c r="G23" s="1">
        <f t="shared" si="0"/>
        <v>38.426908227945908</v>
      </c>
      <c r="H23" s="3">
        <v>1679439.6326458268</v>
      </c>
      <c r="I23" s="3">
        <v>8524610.0042066202</v>
      </c>
      <c r="J23" s="13">
        <f t="shared" si="1"/>
        <v>10204049.636852447</v>
      </c>
      <c r="K23" s="37">
        <f>+Table1[[#This Row],[Total Avoided Cost ($)]]/Table1[[#This Row],[Total Generation (MWh)]]</f>
        <v>36.812459799898846</v>
      </c>
      <c r="L23" s="18"/>
      <c r="M23" s="52">
        <v>2032</v>
      </c>
      <c r="N23" s="53">
        <v>3047</v>
      </c>
      <c r="O23" s="54">
        <f>+Table1[[#This Row],[Generation offsetting internal production (MWh)]]+Table1[[#This Row],[Offset Purchases (MWh)]]-N23</f>
        <v>274143.10608100001</v>
      </c>
      <c r="P23" s="55">
        <f>+Table1[[#This Row],[Total Avoided Cost ($)]]</f>
        <v>10204049.636852447</v>
      </c>
      <c r="Q23" s="56">
        <f t="shared" si="2"/>
        <v>37.221616777908309</v>
      </c>
      <c r="R23" s="45"/>
    </row>
    <row r="24" spans="2:18" ht="15" x14ac:dyDescent="0.25">
      <c r="B24" s="41">
        <f t="shared" si="3"/>
        <v>2033</v>
      </c>
      <c r="C24" s="33">
        <v>277190.21912000002</v>
      </c>
      <c r="D24" s="15">
        <v>60298.804902000003</v>
      </c>
      <c r="E24" s="15">
        <v>216891.41422699997</v>
      </c>
      <c r="F24" s="2">
        <f t="shared" si="0"/>
        <v>30.204178502118591</v>
      </c>
      <c r="G24" s="1">
        <f t="shared" si="0"/>
        <v>39.79427547374808</v>
      </c>
      <c r="H24" s="3">
        <v>1821275.8667244315</v>
      </c>
      <c r="I24" s="3">
        <v>8631036.6856400408</v>
      </c>
      <c r="J24" s="13">
        <f t="shared" si="1"/>
        <v>10452312.552364472</v>
      </c>
      <c r="K24" s="37">
        <f>+Table1[[#This Row],[Total Avoided Cost ($)]]/Table1[[#This Row],[Total Generation (MWh)]]</f>
        <v>37.708085752619944</v>
      </c>
      <c r="L24" s="18"/>
      <c r="M24" s="57">
        <v>2033</v>
      </c>
      <c r="N24" s="58">
        <v>2912</v>
      </c>
      <c r="O24" s="59">
        <f>+Table1[[#This Row],[Generation offsetting internal production (MWh)]]+Table1[[#This Row],[Offset Purchases (MWh)]]-N24</f>
        <v>274278.21912899998</v>
      </c>
      <c r="P24" s="60">
        <f>+Table1[[#This Row],[Total Avoided Cost ($)]]</f>
        <v>10452312.552364472</v>
      </c>
      <c r="Q24" s="61">
        <f t="shared" si="2"/>
        <v>38.108430868323836</v>
      </c>
      <c r="R24" s="45"/>
    </row>
    <row r="25" spans="2:18" ht="15" x14ac:dyDescent="0.25">
      <c r="B25" s="41">
        <f t="shared" si="3"/>
        <v>2034</v>
      </c>
      <c r="C25" s="33">
        <v>277190.15061700001</v>
      </c>
      <c r="D25" s="15">
        <v>53248.110643999993</v>
      </c>
      <c r="E25" s="15">
        <v>223942.03997400001</v>
      </c>
      <c r="F25" s="2">
        <f t="shared" si="0"/>
        <v>30.305908724188008</v>
      </c>
      <c r="G25" s="1">
        <f t="shared" si="0"/>
        <v>41.144928947478192</v>
      </c>
      <c r="H25" s="3">
        <v>1613732.3809125277</v>
      </c>
      <c r="I25" s="3">
        <v>9214079.3230835516</v>
      </c>
      <c r="J25" s="13">
        <f t="shared" si="1"/>
        <v>10827811.703996079</v>
      </c>
      <c r="K25" s="37">
        <f>+Table1[[#This Row],[Total Avoided Cost ($)]]/Table1[[#This Row],[Total Generation (MWh)]]</f>
        <v>39.062757749127655</v>
      </c>
      <c r="L25" s="18"/>
      <c r="M25" s="52">
        <v>2034</v>
      </c>
      <c r="N25" s="53">
        <v>1820</v>
      </c>
      <c r="O25" s="54">
        <f>+Table1[[#This Row],[Generation offsetting internal production (MWh)]]+Table1[[#This Row],[Offset Purchases (MWh)]]-N25</f>
        <v>275370.15061800001</v>
      </c>
      <c r="P25" s="55">
        <f>+Table1[[#This Row],[Total Avoided Cost ($)]]</f>
        <v>10827811.703996079</v>
      </c>
      <c r="Q25" s="56">
        <f t="shared" si="2"/>
        <v>39.320934675366018</v>
      </c>
      <c r="R25" s="45"/>
    </row>
    <row r="26" spans="2:18" ht="15" x14ac:dyDescent="0.25">
      <c r="B26" s="41">
        <f t="shared" si="3"/>
        <v>2035</v>
      </c>
      <c r="C26" s="33">
        <v>277190.106187</v>
      </c>
      <c r="D26" s="15">
        <v>55169.883428000001</v>
      </c>
      <c r="E26" s="15">
        <v>222020.22276599996</v>
      </c>
      <c r="F26" s="2">
        <f t="shared" si="0"/>
        <v>31.891593165498989</v>
      </c>
      <c r="G26" s="1">
        <f t="shared" si="0"/>
        <v>41.894437939162046</v>
      </c>
      <c r="H26" s="3">
        <v>1759455.4772737809</v>
      </c>
      <c r="I26" s="3">
        <v>9301412.443909118</v>
      </c>
      <c r="J26" s="13">
        <f t="shared" si="1"/>
        <v>11060867.921182899</v>
      </c>
      <c r="K26" s="37">
        <f>+Table1[[#This Row],[Total Avoided Cost ($)]]/Table1[[#This Row],[Total Generation (MWh)]]</f>
        <v>39.903545163769067</v>
      </c>
      <c r="L26" s="18"/>
      <c r="M26" s="57">
        <v>2035</v>
      </c>
      <c r="N26" s="58">
        <v>3033</v>
      </c>
      <c r="O26" s="59">
        <f>+Table1[[#This Row],[Generation offsetting internal production (MWh)]]+Table1[[#This Row],[Offset Purchases (MWh)]]-N26</f>
        <v>274157.10619399999</v>
      </c>
      <c r="P26" s="60">
        <f>+Table1[[#This Row],[Total Avoided Cost ($)]]</f>
        <v>11060867.921182899</v>
      </c>
      <c r="Q26" s="61">
        <f t="shared" si="2"/>
        <v>40.34499807331629</v>
      </c>
      <c r="R26" s="45"/>
    </row>
    <row r="27" spans="2:18" ht="15" x14ac:dyDescent="0.25">
      <c r="B27" s="41">
        <f t="shared" si="3"/>
        <v>2036</v>
      </c>
      <c r="C27" s="33">
        <v>277190.20794699999</v>
      </c>
      <c r="D27" s="15">
        <v>49696.512167000008</v>
      </c>
      <c r="E27" s="15">
        <v>227493.69578300003</v>
      </c>
      <c r="F27" s="2">
        <f t="shared" si="0"/>
        <v>30.934785723041728</v>
      </c>
      <c r="G27" s="1">
        <f t="shared" si="0"/>
        <v>42.316487651937173</v>
      </c>
      <c r="H27" s="3">
        <v>1537350.9550686814</v>
      </c>
      <c r="I27" s="3">
        <v>9626734.1684948727</v>
      </c>
      <c r="J27" s="13">
        <f t="shared" si="1"/>
        <v>11164085.123563554</v>
      </c>
      <c r="K27" s="37">
        <f>+Table1[[#This Row],[Total Avoided Cost ($)]]/Table1[[#This Row],[Total Generation (MWh)]]</f>
        <v>40.275900098527927</v>
      </c>
      <c r="L27" s="18"/>
      <c r="M27" s="52">
        <v>2036</v>
      </c>
      <c r="N27" s="53">
        <v>2645</v>
      </c>
      <c r="O27" s="54">
        <f>+Table1[[#This Row],[Generation offsetting internal production (MWh)]]+Table1[[#This Row],[Offset Purchases (MWh)]]-N27</f>
        <v>274545.20795000007</v>
      </c>
      <c r="P27" s="55">
        <f>+Table1[[#This Row],[Total Avoided Cost ($)]]</f>
        <v>11164085.123563554</v>
      </c>
      <c r="Q27" s="56">
        <f t="shared" si="2"/>
        <v>40.66392273580221</v>
      </c>
      <c r="R27" s="45"/>
    </row>
    <row r="28" spans="2:18" ht="15" x14ac:dyDescent="0.25">
      <c r="B28" s="41">
        <f t="shared" si="3"/>
        <v>2037</v>
      </c>
      <c r="C28" s="33">
        <v>277190.17381000001</v>
      </c>
      <c r="D28" s="15">
        <v>49271.521107000008</v>
      </c>
      <c r="E28" s="15">
        <v>227918.65270599996</v>
      </c>
      <c r="F28" s="2">
        <f t="shared" si="0"/>
        <v>32.141169743064317</v>
      </c>
      <c r="G28" s="1">
        <f t="shared" si="0"/>
        <v>43.482996343078582</v>
      </c>
      <c r="H28" s="3">
        <v>1583644.3233990637</v>
      </c>
      <c r="I28" s="3">
        <v>9910585.9421343934</v>
      </c>
      <c r="J28" s="13">
        <f t="shared" si="1"/>
        <v>11494230.265533457</v>
      </c>
      <c r="K28" s="37">
        <f>+Table1[[#This Row],[Total Avoided Cost ($)]]/Table1[[#This Row],[Total Generation (MWh)]]</f>
        <v>41.466947069387011</v>
      </c>
      <c r="L28" s="18"/>
      <c r="M28" s="57">
        <v>2037</v>
      </c>
      <c r="N28" s="58">
        <v>2449</v>
      </c>
      <c r="O28" s="59">
        <f>+Table1[[#This Row],[Generation offsetting internal production (MWh)]]+Table1[[#This Row],[Offset Purchases (MWh)]]-N28</f>
        <v>274741.17381299997</v>
      </c>
      <c r="P28" s="60">
        <f>+Table1[[#This Row],[Total Avoided Cost ($)]]</f>
        <v>11494230.265533457</v>
      </c>
      <c r="Q28" s="61">
        <f t="shared" si="2"/>
        <v>41.836576971738857</v>
      </c>
    </row>
    <row r="29" spans="2:18" x14ac:dyDescent="0.3">
      <c r="B29" s="12"/>
      <c r="C29" s="42"/>
      <c r="D29" s="42"/>
      <c r="E29" s="42"/>
      <c r="F29" s="29"/>
      <c r="G29" s="43"/>
      <c r="H29" s="44"/>
      <c r="I29" s="44"/>
      <c r="J29" s="30"/>
      <c r="K29" s="30"/>
      <c r="L29" s="18"/>
      <c r="N29" s="33"/>
      <c r="O29"/>
    </row>
    <row r="30" spans="2:18" x14ac:dyDescent="0.3">
      <c r="C30" s="3"/>
      <c r="D30" s="38"/>
      <c r="E30" s="3"/>
      <c r="F30" s="3"/>
      <c r="G30" s="13"/>
      <c r="H30" s="13"/>
      <c r="I30" s="13"/>
      <c r="L30" s="3"/>
      <c r="M30" s="18"/>
    </row>
    <row r="31" spans="2:18" x14ac:dyDescent="0.3">
      <c r="C31" s="38"/>
      <c r="D31" s="38"/>
      <c r="E31" s="3"/>
      <c r="F31" s="3"/>
      <c r="H31" s="3"/>
      <c r="I31" s="3"/>
      <c r="J31" s="4"/>
      <c r="K31" s="5"/>
      <c r="L31" s="13"/>
      <c r="M31" s="18"/>
    </row>
    <row r="32" spans="2:18" x14ac:dyDescent="0.3">
      <c r="C32" s="3"/>
      <c r="D32" s="38"/>
      <c r="E32" s="3"/>
      <c r="F32" s="3"/>
      <c r="H32" s="3"/>
      <c r="I32" s="3"/>
      <c r="J32" s="4"/>
      <c r="K32" s="5"/>
      <c r="L32" s="13"/>
      <c r="M32" s="18"/>
    </row>
    <row r="33" spans="2:15" x14ac:dyDescent="0.3">
      <c r="C33" s="3"/>
      <c r="D33" s="38"/>
      <c r="E33" s="3"/>
      <c r="F33" s="3"/>
      <c r="H33" s="3"/>
      <c r="I33" s="3"/>
      <c r="J33" s="4"/>
      <c r="K33" s="5"/>
      <c r="L33" s="13"/>
      <c r="M33" s="18"/>
    </row>
    <row r="34" spans="2:15" s="23" customFormat="1" x14ac:dyDescent="0.3">
      <c r="B34"/>
      <c r="C34" s="3"/>
      <c r="D34" s="38"/>
      <c r="E34" s="3"/>
      <c r="F34" s="3"/>
      <c r="G34"/>
      <c r="H34" s="3"/>
      <c r="I34" s="3"/>
      <c r="J34" s="3"/>
      <c r="K34" s="3"/>
      <c r="L34" s="13"/>
      <c r="M34" s="18"/>
      <c r="O34" s="33"/>
    </row>
    <row r="35" spans="2:15" x14ac:dyDescent="0.3">
      <c r="C35" s="3"/>
      <c r="D35" s="38"/>
      <c r="E35" s="3"/>
      <c r="F35" s="3"/>
      <c r="H35" s="3"/>
      <c r="I35" s="3"/>
      <c r="J35" s="3"/>
      <c r="K35" s="3"/>
      <c r="L35" s="13"/>
      <c r="M35" s="3"/>
    </row>
    <row r="36" spans="2:15" x14ac:dyDescent="0.3">
      <c r="C36" s="3"/>
      <c r="D36" s="38"/>
      <c r="E36" s="3"/>
      <c r="F36" s="3"/>
      <c r="H36" s="3"/>
      <c r="I36" s="3"/>
      <c r="J36" s="3"/>
      <c r="K36" s="3"/>
      <c r="L36" s="13"/>
      <c r="M36" s="13"/>
    </row>
    <row r="37" spans="2:15" x14ac:dyDescent="0.3">
      <c r="C37" s="3"/>
      <c r="D37" s="38"/>
      <c r="E37" s="3"/>
      <c r="F37" s="3"/>
      <c r="H37" s="3"/>
      <c r="I37" s="3"/>
      <c r="J37" s="3"/>
      <c r="K37" s="3"/>
      <c r="L37" s="13"/>
      <c r="M37" s="13"/>
    </row>
    <row r="38" spans="2:15" x14ac:dyDescent="0.3">
      <c r="C38" s="3"/>
      <c r="D38" s="38"/>
      <c r="E38" s="3"/>
      <c r="F38" s="3"/>
      <c r="H38" s="3"/>
      <c r="I38" s="3"/>
      <c r="J38" s="3"/>
      <c r="K38" s="3"/>
      <c r="L38" s="13"/>
      <c r="M38" s="13"/>
    </row>
    <row r="39" spans="2:15" x14ac:dyDescent="0.3">
      <c r="C39" s="3"/>
      <c r="D39" s="38"/>
      <c r="E39" s="3"/>
      <c r="F39" s="3"/>
      <c r="H39" s="3"/>
      <c r="I39" s="3"/>
      <c r="J39" s="3"/>
      <c r="K39" s="3"/>
      <c r="L39" s="13"/>
      <c r="M39" s="13"/>
    </row>
    <row r="40" spans="2:15" x14ac:dyDescent="0.3">
      <c r="C40" s="3"/>
      <c r="D40" s="38"/>
      <c r="E40" s="3"/>
      <c r="F40" s="3"/>
      <c r="H40" s="3"/>
      <c r="I40" s="3"/>
      <c r="J40" s="3"/>
      <c r="K40" s="3"/>
      <c r="L40" s="13"/>
      <c r="M40" s="13"/>
    </row>
    <row r="41" spans="2:15" x14ac:dyDescent="0.3">
      <c r="C41" s="3"/>
      <c r="D41" s="38"/>
      <c r="E41" s="3"/>
      <c r="F41" s="3"/>
      <c r="H41" s="3"/>
      <c r="I41" s="3"/>
      <c r="J41" s="3"/>
      <c r="K41" s="3"/>
      <c r="L41" s="13"/>
      <c r="M41" s="13"/>
    </row>
    <row r="42" spans="2:15" x14ac:dyDescent="0.3">
      <c r="C42" s="3"/>
      <c r="D42" s="38"/>
      <c r="E42" s="3"/>
      <c r="F42" s="3"/>
      <c r="H42" s="3"/>
      <c r="I42" s="3"/>
      <c r="J42" s="3"/>
      <c r="K42" s="3"/>
      <c r="L42" s="13"/>
      <c r="M42" s="13"/>
    </row>
    <row r="43" spans="2:15" x14ac:dyDescent="0.3">
      <c r="C43" s="3"/>
      <c r="D43" s="38"/>
      <c r="E43" s="3"/>
      <c r="F43" s="3"/>
      <c r="H43" s="3"/>
      <c r="I43" s="3"/>
      <c r="J43" s="3"/>
      <c r="K43" s="3"/>
      <c r="L43" s="13"/>
      <c r="M43" s="13"/>
    </row>
    <row r="44" spans="2:15" x14ac:dyDescent="0.3">
      <c r="C44" s="3"/>
      <c r="D44" s="38"/>
      <c r="E44" s="3"/>
      <c r="F44" s="3"/>
      <c r="H44" s="3"/>
      <c r="I44" s="3"/>
      <c r="J44" s="3"/>
      <c r="K44" s="3"/>
      <c r="L44" s="13"/>
      <c r="M44" s="13"/>
    </row>
    <row r="45" spans="2:15" x14ac:dyDescent="0.3">
      <c r="C45" s="3"/>
      <c r="D45" s="38"/>
      <c r="E45" s="3"/>
      <c r="F45" s="3"/>
      <c r="H45" s="3"/>
      <c r="I45" s="3"/>
      <c r="J45" s="3"/>
      <c r="K45" s="3"/>
      <c r="L45" s="13"/>
      <c r="M45" s="13"/>
    </row>
    <row r="46" spans="2:15" x14ac:dyDescent="0.3">
      <c r="C46" s="3"/>
      <c r="D46" s="38"/>
      <c r="E46" s="3"/>
      <c r="F46" s="3"/>
      <c r="H46" s="3"/>
      <c r="I46" s="3"/>
      <c r="J46" s="3"/>
      <c r="K46" s="3"/>
      <c r="L46" s="13"/>
      <c r="M46" s="13"/>
    </row>
    <row r="47" spans="2:15" x14ac:dyDescent="0.3">
      <c r="C47" s="3"/>
      <c r="D47" s="38"/>
      <c r="E47" s="3"/>
      <c r="F47" s="3"/>
      <c r="H47" s="3"/>
      <c r="I47" s="3"/>
      <c r="J47" s="3"/>
      <c r="K47" s="3"/>
      <c r="L47" s="13"/>
      <c r="M47" s="13"/>
    </row>
    <row r="48" spans="2:15" x14ac:dyDescent="0.3">
      <c r="C48" s="3"/>
      <c r="D48" s="38"/>
      <c r="E48" s="3"/>
      <c r="F48" s="3"/>
      <c r="H48" s="3"/>
      <c r="I48" s="3"/>
      <c r="J48" s="3"/>
      <c r="K48" s="3"/>
      <c r="L48" s="13"/>
      <c r="M48" s="13"/>
    </row>
    <row r="49" spans="3:13" x14ac:dyDescent="0.3">
      <c r="C49" s="3"/>
      <c r="D49" s="38"/>
      <c r="E49" s="3"/>
      <c r="F49" s="3"/>
      <c r="H49" s="3"/>
      <c r="I49" s="3"/>
      <c r="J49" s="3"/>
      <c r="K49" s="3"/>
      <c r="L49" s="13"/>
      <c r="M49" s="13"/>
    </row>
    <row r="50" spans="3:13" x14ac:dyDescent="0.3">
      <c r="C50" s="3"/>
      <c r="D50" s="38"/>
      <c r="E50" s="3"/>
      <c r="F50" s="3"/>
      <c r="H50" s="3"/>
      <c r="I50" s="3"/>
      <c r="J50" s="3"/>
      <c r="K50" s="3"/>
      <c r="L50" s="13"/>
      <c r="M50" s="13"/>
    </row>
    <row r="51" spans="3:13" x14ac:dyDescent="0.3">
      <c r="C51" s="3"/>
      <c r="D51" s="38"/>
      <c r="E51" s="3"/>
      <c r="F51" s="3"/>
      <c r="H51" s="3"/>
      <c r="I51" s="3"/>
      <c r="J51" s="3"/>
      <c r="K51" s="3"/>
      <c r="L51" s="13"/>
      <c r="M51" s="13"/>
    </row>
    <row r="52" spans="3:13" x14ac:dyDescent="0.3">
      <c r="C52" s="3"/>
      <c r="D52" s="38"/>
      <c r="E52" s="3"/>
      <c r="F52" s="3"/>
      <c r="H52" s="3"/>
      <c r="I52" s="3"/>
      <c r="J52" s="3"/>
      <c r="K52" s="3"/>
      <c r="L52" s="13"/>
      <c r="M52" s="13"/>
    </row>
    <row r="53" spans="3:13" x14ac:dyDescent="0.3">
      <c r="C53" s="3"/>
      <c r="D53" s="38"/>
      <c r="E53" s="3"/>
      <c r="F53" s="3"/>
      <c r="H53" s="3"/>
      <c r="I53" s="3"/>
      <c r="J53" s="3"/>
      <c r="K53" s="3"/>
      <c r="L53" s="13"/>
      <c r="M53" s="13"/>
    </row>
    <row r="54" spans="3:13" x14ac:dyDescent="0.3">
      <c r="C54" s="3"/>
      <c r="D54" s="38"/>
      <c r="E54" s="3"/>
      <c r="F54" s="3"/>
      <c r="H54" s="3"/>
      <c r="I54" s="3"/>
      <c r="J54" s="3"/>
      <c r="K54" s="3"/>
      <c r="L54" s="13"/>
      <c r="M54" s="13"/>
    </row>
    <row r="55" spans="3:13" x14ac:dyDescent="0.3">
      <c r="C55" s="3"/>
      <c r="D55" s="38"/>
      <c r="E55" s="3"/>
      <c r="F55" s="3"/>
      <c r="H55" s="3"/>
      <c r="I55" s="3"/>
      <c r="J55" s="3"/>
      <c r="K55" s="3"/>
      <c r="L55" s="13"/>
      <c r="M55" s="13"/>
    </row>
    <row r="56" spans="3:13" x14ac:dyDescent="0.3">
      <c r="C56" s="3"/>
      <c r="D56" s="38"/>
      <c r="E56" s="3"/>
      <c r="F56" s="3"/>
      <c r="H56" s="3"/>
      <c r="I56" s="3"/>
      <c r="J56" s="3"/>
      <c r="K56" s="3"/>
      <c r="L56" s="13"/>
      <c r="M56" s="13"/>
    </row>
    <row r="57" spans="3:13" x14ac:dyDescent="0.3">
      <c r="C57" s="3"/>
      <c r="D57" s="38"/>
      <c r="E57" s="3"/>
      <c r="F57" s="3"/>
      <c r="H57" s="3"/>
      <c r="I57" s="3"/>
      <c r="J57" s="3"/>
      <c r="K57" s="3"/>
      <c r="L57" s="13"/>
      <c r="M57" s="13"/>
    </row>
    <row r="58" spans="3:13" x14ac:dyDescent="0.3">
      <c r="C58" s="3"/>
      <c r="D58" s="38"/>
      <c r="E58" s="3"/>
      <c r="F58" s="3"/>
      <c r="G58" s="13"/>
      <c r="H58" s="13"/>
      <c r="I58" s="13"/>
      <c r="L58" s="3"/>
      <c r="M58" s="13"/>
    </row>
    <row r="59" spans="3:13" x14ac:dyDescent="0.3">
      <c r="C59" s="3"/>
      <c r="D59" s="38"/>
      <c r="E59" s="3"/>
      <c r="F59" s="3"/>
      <c r="G59" s="13"/>
      <c r="H59" s="13"/>
      <c r="I59" s="13"/>
      <c r="L59" s="3"/>
      <c r="M59" s="13"/>
    </row>
    <row r="60" spans="3:13" x14ac:dyDescent="0.3">
      <c r="C60" s="3"/>
      <c r="D60" s="38"/>
      <c r="E60" s="3"/>
      <c r="F60" s="3"/>
      <c r="G60" s="13"/>
      <c r="H60" s="13"/>
      <c r="I60" s="13"/>
      <c r="L60" s="3"/>
      <c r="M60" s="13"/>
    </row>
    <row r="61" spans="3:13" x14ac:dyDescent="0.3">
      <c r="C61" s="3"/>
      <c r="D61" s="38"/>
      <c r="E61" s="3"/>
      <c r="F61" s="3"/>
      <c r="G61" s="13"/>
      <c r="H61" s="13"/>
      <c r="I61" s="13"/>
      <c r="L61" s="3"/>
      <c r="M61" s="13"/>
    </row>
    <row r="62" spans="3:13" ht="15.75" customHeight="1" x14ac:dyDescent="0.3">
      <c r="C62" s="3"/>
      <c r="D62" s="38"/>
      <c r="E62" s="3"/>
      <c r="F62" s="3"/>
      <c r="G62" s="13"/>
      <c r="H62" s="13"/>
      <c r="I62" s="13"/>
      <c r="L62" s="3"/>
      <c r="M62" s="13"/>
    </row>
    <row r="63" spans="3:13" x14ac:dyDescent="0.3">
      <c r="C63" s="3"/>
      <c r="D63" s="38"/>
      <c r="E63" s="3"/>
      <c r="F63" s="3"/>
      <c r="G63" s="13"/>
      <c r="H63" s="13"/>
      <c r="I63" s="13"/>
      <c r="L63" s="3"/>
      <c r="M63" s="3"/>
    </row>
    <row r="64" spans="3:13" x14ac:dyDescent="0.3">
      <c r="C64" s="3"/>
      <c r="D64" s="38"/>
      <c r="E64" s="3"/>
      <c r="F64" s="3"/>
      <c r="G64" s="13"/>
      <c r="H64" s="13"/>
      <c r="I64" s="13"/>
      <c r="L64" s="3"/>
      <c r="M64" s="3"/>
    </row>
    <row r="65" spans="3:13" x14ac:dyDescent="0.3">
      <c r="C65" s="3"/>
      <c r="D65" s="38"/>
      <c r="E65" s="3"/>
      <c r="F65" s="3"/>
      <c r="G65" s="13"/>
      <c r="H65" s="13"/>
      <c r="I65" s="13"/>
      <c r="L65" s="3"/>
      <c r="M65" s="3"/>
    </row>
    <row r="66" spans="3:13" x14ac:dyDescent="0.3">
      <c r="C66" s="3"/>
      <c r="D66" s="38"/>
      <c r="E66" s="3"/>
      <c r="F66" s="3"/>
      <c r="G66" s="13"/>
      <c r="H66" s="13"/>
      <c r="I66" s="13"/>
      <c r="L66" s="3"/>
      <c r="M66" s="3"/>
    </row>
    <row r="67" spans="3:13" x14ac:dyDescent="0.3">
      <c r="C67" s="3"/>
      <c r="D67" s="38"/>
      <c r="E67" s="3"/>
      <c r="F67" s="3"/>
      <c r="G67" s="13"/>
      <c r="H67" s="13"/>
      <c r="I67" s="13"/>
      <c r="L67" s="3"/>
      <c r="M67" s="3"/>
    </row>
    <row r="68" spans="3:13" x14ac:dyDescent="0.3">
      <c r="C68" s="3"/>
      <c r="D68" s="38"/>
      <c r="E68" s="3"/>
      <c r="F68" s="3"/>
      <c r="G68" s="13"/>
      <c r="H68" s="13"/>
      <c r="I68" s="13"/>
      <c r="L68" s="3"/>
      <c r="M68" s="3"/>
    </row>
    <row r="69" spans="3:13" x14ac:dyDescent="0.3">
      <c r="C69" s="3"/>
      <c r="D69" s="38"/>
      <c r="E69" s="3"/>
      <c r="F69" s="3"/>
      <c r="G69" s="13"/>
      <c r="H69" s="13"/>
      <c r="I69" s="13"/>
      <c r="L69" s="3"/>
      <c r="M69" s="3"/>
    </row>
    <row r="70" spans="3:13" x14ac:dyDescent="0.3">
      <c r="C70" s="3"/>
      <c r="D70" s="38"/>
      <c r="E70" s="3"/>
      <c r="F70" s="3"/>
      <c r="G70" s="13"/>
      <c r="H70" s="13"/>
      <c r="I70" s="13"/>
      <c r="L70" s="3"/>
      <c r="M70" s="3"/>
    </row>
    <row r="71" spans="3:13" x14ac:dyDescent="0.3">
      <c r="C71" s="3"/>
      <c r="D71" s="38"/>
      <c r="E71" s="3"/>
      <c r="F71" s="3"/>
      <c r="G71" s="13"/>
      <c r="H71" s="13"/>
      <c r="I71" s="13"/>
      <c r="L71" s="3"/>
      <c r="M71" s="3"/>
    </row>
    <row r="72" spans="3:13" x14ac:dyDescent="0.3">
      <c r="C72" s="3"/>
      <c r="D72" s="38"/>
      <c r="E72" s="3"/>
      <c r="F72" s="3"/>
      <c r="G72" s="13"/>
      <c r="H72" s="13"/>
      <c r="I72" s="13"/>
      <c r="L72" s="3"/>
      <c r="M72" s="3"/>
    </row>
    <row r="73" spans="3:13" x14ac:dyDescent="0.3">
      <c r="C73" s="3"/>
      <c r="D73" s="38"/>
      <c r="E73" s="3"/>
      <c r="F73" s="3"/>
      <c r="G73" s="13"/>
      <c r="H73" s="13"/>
      <c r="I73" s="13"/>
      <c r="L73" s="3"/>
      <c r="M73" s="3"/>
    </row>
    <row r="74" spans="3:13" x14ac:dyDescent="0.3">
      <c r="C74" s="3"/>
      <c r="D74" s="38"/>
      <c r="E74" s="3"/>
      <c r="F74" s="3"/>
      <c r="G74" s="13"/>
      <c r="H74" s="13"/>
      <c r="I74" s="13"/>
      <c r="L74" s="3"/>
      <c r="M74" s="3"/>
    </row>
    <row r="75" spans="3:13" x14ac:dyDescent="0.3">
      <c r="C75" s="3"/>
      <c r="D75" s="38"/>
      <c r="E75" s="3"/>
      <c r="F75" s="3"/>
      <c r="G75" s="13"/>
      <c r="H75" s="13"/>
      <c r="I75" s="13"/>
      <c r="L75" s="3"/>
      <c r="M75" s="3"/>
    </row>
    <row r="76" spans="3:13" x14ac:dyDescent="0.3">
      <c r="C76" s="3"/>
      <c r="D76" s="38"/>
      <c r="E76" s="3"/>
      <c r="F76" s="3"/>
      <c r="G76" s="13"/>
      <c r="H76" s="13"/>
      <c r="I76" s="13"/>
      <c r="L76" s="3"/>
      <c r="M76" s="3"/>
    </row>
    <row r="77" spans="3:13" x14ac:dyDescent="0.3">
      <c r="C77" s="3"/>
      <c r="D77" s="38"/>
      <c r="E77" s="3"/>
      <c r="F77" s="3"/>
      <c r="G77" s="13"/>
      <c r="H77" s="13"/>
      <c r="I77" s="13"/>
      <c r="L77" s="3"/>
      <c r="M77" s="3"/>
    </row>
    <row r="78" spans="3:13" x14ac:dyDescent="0.3">
      <c r="C78" s="3"/>
      <c r="D78" s="38"/>
      <c r="E78" s="3"/>
      <c r="F78" s="3"/>
      <c r="G78" s="13"/>
      <c r="H78" s="13"/>
      <c r="I78" s="13"/>
      <c r="L78" s="3"/>
      <c r="M78" s="3"/>
    </row>
    <row r="79" spans="3:13" x14ac:dyDescent="0.3">
      <c r="C79" s="3"/>
      <c r="D79" s="38"/>
      <c r="E79" s="3"/>
      <c r="F79" s="3"/>
      <c r="G79" s="13"/>
      <c r="H79" s="13"/>
      <c r="I79" s="13"/>
      <c r="L79" s="3"/>
      <c r="M79" s="3"/>
    </row>
    <row r="80" spans="3:13" x14ac:dyDescent="0.3">
      <c r="C80" s="3"/>
      <c r="D80" s="38"/>
      <c r="E80" s="3"/>
      <c r="F80" s="3"/>
      <c r="G80" s="13"/>
      <c r="H80" s="13"/>
      <c r="I80" s="13"/>
      <c r="L80" s="3"/>
      <c r="M80" s="3"/>
    </row>
    <row r="81" spans="3:13" x14ac:dyDescent="0.3">
      <c r="C81" s="3"/>
      <c r="D81" s="38"/>
      <c r="E81" s="3"/>
      <c r="F81" s="3"/>
      <c r="G81" s="13"/>
      <c r="H81" s="13"/>
      <c r="I81" s="13"/>
      <c r="L81" s="3"/>
      <c r="M81" s="3"/>
    </row>
    <row r="82" spans="3:13" x14ac:dyDescent="0.3">
      <c r="C82" s="3"/>
      <c r="D82" s="38"/>
      <c r="E82" s="3"/>
      <c r="F82" s="3"/>
      <c r="G82" s="13"/>
      <c r="H82" s="13"/>
      <c r="I82" s="13"/>
      <c r="L82" s="3"/>
      <c r="M82" s="3"/>
    </row>
    <row r="83" spans="3:13" x14ac:dyDescent="0.3">
      <c r="C83" s="3"/>
      <c r="D83" s="38"/>
      <c r="E83" s="3"/>
      <c r="F83" s="3"/>
      <c r="G83" s="13"/>
      <c r="H83" s="13"/>
      <c r="I83" s="13"/>
      <c r="L83" s="3"/>
      <c r="M83" s="3"/>
    </row>
    <row r="84" spans="3:13" x14ac:dyDescent="0.3">
      <c r="C84" s="3"/>
      <c r="D84" s="38"/>
      <c r="E84" s="3"/>
      <c r="F84" s="3"/>
      <c r="G84" s="13"/>
      <c r="H84" s="13"/>
      <c r="I84" s="13"/>
      <c r="L84" s="3"/>
      <c r="M84" s="3"/>
    </row>
    <row r="85" spans="3:13" x14ac:dyDescent="0.3">
      <c r="C85" s="3"/>
      <c r="D85" s="38"/>
      <c r="E85" s="3"/>
      <c r="F85" s="3"/>
      <c r="G85" s="13"/>
      <c r="H85" s="13"/>
      <c r="I85" s="13"/>
      <c r="L85" s="3"/>
      <c r="M85" s="3"/>
    </row>
    <row r="86" spans="3:13" x14ac:dyDescent="0.3">
      <c r="C86" s="3"/>
      <c r="D86" s="38"/>
      <c r="E86" s="3"/>
      <c r="F86" s="3"/>
      <c r="G86" s="13"/>
      <c r="H86" s="13"/>
      <c r="I86" s="13"/>
      <c r="L86" s="3"/>
      <c r="M86" s="3"/>
    </row>
    <row r="87" spans="3:13" x14ac:dyDescent="0.3">
      <c r="C87" s="3"/>
      <c r="D87" s="38"/>
      <c r="E87" s="3"/>
      <c r="F87" s="3"/>
      <c r="G87" s="13"/>
      <c r="H87" s="13"/>
      <c r="I87" s="13"/>
      <c r="L87" s="3"/>
      <c r="M87" s="3"/>
    </row>
    <row r="88" spans="3:13" x14ac:dyDescent="0.3">
      <c r="C88" s="3"/>
      <c r="D88" s="38"/>
      <c r="E88" s="3"/>
      <c r="F88" s="3"/>
      <c r="G88" s="13"/>
      <c r="H88" s="13"/>
      <c r="I88" s="13"/>
      <c r="L88" s="3"/>
      <c r="M88" s="3"/>
    </row>
    <row r="89" spans="3:13" x14ac:dyDescent="0.3">
      <c r="C89" s="3"/>
      <c r="D89" s="38"/>
      <c r="E89" s="3"/>
      <c r="F89" s="3"/>
      <c r="G89" s="13"/>
      <c r="H89" s="13"/>
      <c r="I89" s="13"/>
      <c r="L89" s="3"/>
      <c r="M89" s="3"/>
    </row>
    <row r="90" spans="3:13" x14ac:dyDescent="0.3">
      <c r="C90" s="3"/>
      <c r="D90" s="38"/>
      <c r="E90" s="3"/>
      <c r="F90" s="3"/>
      <c r="G90" s="13"/>
      <c r="H90" s="13"/>
      <c r="I90" s="13"/>
      <c r="L90" s="3"/>
      <c r="M90" s="3"/>
    </row>
    <row r="91" spans="3:13" x14ac:dyDescent="0.3">
      <c r="C91" s="3"/>
      <c r="D91" s="38"/>
      <c r="E91" s="3"/>
      <c r="F91" s="3"/>
      <c r="G91" s="13"/>
      <c r="H91" s="13"/>
      <c r="I91" s="13"/>
      <c r="L91" s="3"/>
      <c r="M91" s="3"/>
    </row>
    <row r="92" spans="3:13" x14ac:dyDescent="0.3">
      <c r="C92" s="3"/>
      <c r="D92" s="38"/>
      <c r="E92" s="3"/>
      <c r="F92" s="3"/>
      <c r="G92" s="13"/>
      <c r="H92" s="13"/>
      <c r="I92" s="13"/>
      <c r="L92" s="3"/>
      <c r="M92" s="3"/>
    </row>
    <row r="93" spans="3:13" x14ac:dyDescent="0.3">
      <c r="C93" s="3"/>
      <c r="D93" s="38"/>
      <c r="E93" s="3"/>
      <c r="F93" s="3"/>
      <c r="G93" s="13"/>
      <c r="H93" s="13"/>
      <c r="I93" s="13"/>
      <c r="L93" s="3"/>
      <c r="M93" s="3"/>
    </row>
    <row r="94" spans="3:13" x14ac:dyDescent="0.3">
      <c r="C94" s="3"/>
      <c r="D94" s="38"/>
      <c r="E94" s="3"/>
      <c r="F94" s="3"/>
      <c r="G94" s="13"/>
      <c r="H94" s="13"/>
      <c r="I94" s="13"/>
      <c r="L94" s="3"/>
      <c r="M94" s="3"/>
    </row>
    <row r="95" spans="3:13" x14ac:dyDescent="0.3">
      <c r="C95" s="3"/>
      <c r="D95" s="38"/>
      <c r="E95" s="3"/>
      <c r="F95" s="3"/>
      <c r="G95" s="13"/>
      <c r="H95" s="13"/>
      <c r="I95" s="13"/>
      <c r="L95" s="3"/>
      <c r="M95" s="3"/>
    </row>
    <row r="96" spans="3:13" x14ac:dyDescent="0.3">
      <c r="C96" s="3"/>
      <c r="D96" s="38"/>
      <c r="E96" s="3"/>
      <c r="F96" s="3"/>
      <c r="G96" s="13"/>
      <c r="H96" s="13"/>
      <c r="I96" s="13"/>
      <c r="L96" s="3"/>
      <c r="M96" s="3"/>
    </row>
    <row r="97" spans="3:13" x14ac:dyDescent="0.3">
      <c r="C97" s="3"/>
      <c r="D97" s="38"/>
      <c r="E97" s="3"/>
      <c r="F97" s="3"/>
      <c r="G97" s="13"/>
      <c r="H97" s="13"/>
      <c r="I97" s="13"/>
      <c r="L97" s="3"/>
      <c r="M97" s="3"/>
    </row>
    <row r="98" spans="3:13" x14ac:dyDescent="0.3">
      <c r="C98" s="3"/>
      <c r="D98" s="38"/>
      <c r="E98" s="3"/>
      <c r="F98" s="3"/>
      <c r="G98" s="13"/>
      <c r="H98" s="13"/>
      <c r="I98" s="13"/>
      <c r="L98" s="3"/>
      <c r="M98" s="3"/>
    </row>
    <row r="99" spans="3:13" x14ac:dyDescent="0.3">
      <c r="C99" s="3"/>
      <c r="D99" s="38"/>
      <c r="E99" s="3"/>
      <c r="F99" s="3"/>
      <c r="G99" s="13"/>
      <c r="H99" s="13"/>
      <c r="I99" s="13"/>
      <c r="L99" s="3"/>
      <c r="M99" s="3"/>
    </row>
    <row r="100" spans="3:13" x14ac:dyDescent="0.3">
      <c r="C100" s="3"/>
      <c r="D100" s="38"/>
      <c r="E100" s="3"/>
      <c r="F100" s="3"/>
      <c r="G100" s="13"/>
      <c r="H100" s="13"/>
      <c r="I100" s="13"/>
      <c r="L100" s="3"/>
      <c r="M100" s="3"/>
    </row>
    <row r="101" spans="3:13" x14ac:dyDescent="0.3">
      <c r="C101" s="3"/>
      <c r="D101" s="38"/>
      <c r="E101" s="3"/>
      <c r="F101" s="3"/>
      <c r="G101" s="13"/>
      <c r="H101" s="13"/>
      <c r="I101" s="13"/>
      <c r="L101" s="3"/>
      <c r="M101" s="3"/>
    </row>
    <row r="102" spans="3:13" x14ac:dyDescent="0.3">
      <c r="C102" s="3"/>
      <c r="D102" s="38"/>
      <c r="E102" s="3"/>
      <c r="F102" s="3"/>
      <c r="G102" s="13"/>
      <c r="H102" s="13"/>
      <c r="I102" s="13"/>
      <c r="L102" s="3"/>
      <c r="M102" s="3"/>
    </row>
    <row r="103" spans="3:13" x14ac:dyDescent="0.3">
      <c r="C103" s="3"/>
      <c r="D103" s="38"/>
      <c r="E103" s="3"/>
      <c r="F103" s="3"/>
      <c r="G103" s="13"/>
      <c r="H103" s="13"/>
      <c r="I103" s="13"/>
      <c r="L103" s="3"/>
      <c r="M103" s="3"/>
    </row>
    <row r="104" spans="3:13" x14ac:dyDescent="0.3">
      <c r="C104" s="3"/>
      <c r="D104" s="38"/>
      <c r="E104" s="3"/>
      <c r="F104" s="3"/>
      <c r="G104" s="13"/>
      <c r="H104" s="13"/>
      <c r="I104" s="13"/>
      <c r="L104" s="3"/>
      <c r="M104" s="3"/>
    </row>
    <row r="105" spans="3:13" x14ac:dyDescent="0.3">
      <c r="M105" s="3"/>
    </row>
    <row r="106" spans="3:13" x14ac:dyDescent="0.3">
      <c r="M106" s="3"/>
    </row>
    <row r="107" spans="3:13" x14ac:dyDescent="0.3">
      <c r="M107" s="3"/>
    </row>
    <row r="108" spans="3:13" x14ac:dyDescent="0.3">
      <c r="M108" s="3"/>
    </row>
    <row r="109" spans="3:13" x14ac:dyDescent="0.3">
      <c r="M109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Results</vt:lpstr>
      <vt:lpstr>AnnualDiscountFactor</vt:lpstr>
      <vt:lpstr>WACC</vt:lpstr>
    </vt:vector>
  </TitlesOfParts>
  <Company>NorthWestern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Guldseth</dc:creator>
  <cp:lastModifiedBy>Douglas, Tina  (PUC)</cp:lastModifiedBy>
  <dcterms:created xsi:type="dcterms:W3CDTF">2014-08-28T19:19:01Z</dcterms:created>
  <dcterms:modified xsi:type="dcterms:W3CDTF">2017-05-04T15:18:49Z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{020F15E1-94E2-4750-9D75-4769C1E86F71}</vt:lpwstr>
  </property>
</Properties>
</file>