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 yWindow="5940" windowWidth="19440" windowHeight="6000" tabRatio="890" firstSheet="1"/>
  </bookViews>
  <sheets>
    <sheet name="Summary Proj TO" sheetId="7" r:id="rId1"/>
    <sheet name="Summary TO" sheetId="1" r:id="rId2"/>
    <sheet name="Gross Plant" sheetId="20" r:id="rId3"/>
    <sheet name="AMIL" sheetId="16" r:id="rId4"/>
    <sheet name="AMMO" sheetId="17" r:id="rId5"/>
    <sheet name="ATC" sheetId="18" r:id="rId6"/>
    <sheet name="ATXI" sheetId="21" r:id="rId7"/>
    <sheet name="CMMPA" sheetId="9" r:id="rId8"/>
    <sheet name="DEI" sheetId="14" r:id="rId9"/>
    <sheet name="DPC" sheetId="22" r:id="rId10"/>
    <sheet name="GRE" sheetId="8" r:id="rId11"/>
    <sheet name="ITC" sheetId="2" r:id="rId12"/>
    <sheet name="ITCM" sheetId="12" r:id="rId13"/>
    <sheet name="METC" sheetId="10" r:id="rId14"/>
    <sheet name="MDU" sheetId="19" r:id="rId15"/>
    <sheet name="MEC" sheetId="15" r:id="rId16"/>
    <sheet name="MRES" sheetId="6" r:id="rId17"/>
    <sheet name="NIPS" sheetId="13" r:id="rId18"/>
    <sheet name="NSP" sheetId="3" r:id="rId19"/>
    <sheet name="OTP" sheetId="4" r:id="rId20"/>
  </sheets>
  <definedNames>
    <definedName name="_xlnm.Print_Area" localSheetId="9">DPC!$A$1:$T$109</definedName>
    <definedName name="_xlnm.Print_Area" localSheetId="2">'Gross Plant'!$C$1:$I$36</definedName>
    <definedName name="_xlnm.Print_Area" localSheetId="0">'Summary Proj TO'!$B$1:$H$53</definedName>
    <definedName name="_xlnm.Print_Titles" localSheetId="0">'Summary Proj TO'!$1:$10</definedName>
  </definedNames>
  <calcPr calcId="145621"/>
</workbook>
</file>

<file path=xl/calcChain.xml><?xml version="1.0" encoding="utf-8"?>
<calcChain xmlns="http://schemas.openxmlformats.org/spreadsheetml/2006/main">
  <c r="W74" i="9" l="1"/>
  <c r="W72" i="6" l="1"/>
  <c r="V72" i="3" l="1"/>
  <c r="Q73" i="16" l="1"/>
  <c r="E73" i="16"/>
  <c r="V73" i="13" l="1"/>
  <c r="V72" i="13"/>
  <c r="V73" i="15" l="1"/>
  <c r="V75" i="15"/>
  <c r="V74" i="15"/>
  <c r="V74" i="4" l="1"/>
  <c r="V72" i="4"/>
  <c r="V73" i="4"/>
  <c r="V72" i="19" l="1"/>
  <c r="Y97" i="8" l="1"/>
  <c r="Y76" i="8"/>
  <c r="W75" i="18" l="1"/>
  <c r="G16" i="20" l="1"/>
  <c r="E92" i="22"/>
  <c r="D16" i="20"/>
  <c r="W71" i="22"/>
  <c r="X91" i="22"/>
  <c r="W78" i="22"/>
  <c r="W77" i="22"/>
  <c r="W76" i="22"/>
  <c r="W75" i="22"/>
  <c r="W74" i="22"/>
  <c r="W73" i="22"/>
  <c r="W72" i="22"/>
  <c r="W91" i="22"/>
  <c r="W92" i="22" s="1"/>
  <c r="E18" i="1"/>
  <c r="D18" i="1"/>
  <c r="C18" i="1"/>
  <c r="D28" i="7"/>
  <c r="R91" i="22" l="1"/>
  <c r="N73" i="22"/>
  <c r="L73" i="22"/>
  <c r="N72" i="22"/>
  <c r="L72" i="22"/>
  <c r="L71" i="22"/>
  <c r="J63" i="22"/>
  <c r="S61" i="22"/>
  <c r="J60" i="22"/>
  <c r="C60" i="22"/>
  <c r="L55" i="22"/>
  <c r="N71" i="22" s="1"/>
  <c r="J51" i="22"/>
  <c r="L51" i="22" s="1"/>
  <c r="J47" i="22"/>
  <c r="L47" i="22" s="1"/>
  <c r="L53" i="22" s="1"/>
  <c r="J41" i="22"/>
  <c r="L41" i="22" s="1"/>
  <c r="J37" i="22"/>
  <c r="L37" i="22" s="1"/>
  <c r="J26" i="22"/>
  <c r="J28" i="22" s="1"/>
  <c r="L28" i="22" s="1"/>
  <c r="J20" i="22"/>
  <c r="M71" i="22" l="1"/>
  <c r="O71" i="22" s="1"/>
  <c r="M72" i="22"/>
  <c r="O72" i="22" s="1"/>
  <c r="M73" i="22"/>
  <c r="O73" i="22" s="1"/>
  <c r="G72" i="22"/>
  <c r="H72" i="22" s="1"/>
  <c r="G73" i="22"/>
  <c r="H73" i="22" s="1"/>
  <c r="G71" i="22"/>
  <c r="H71" i="22" s="1"/>
  <c r="J32" i="22"/>
  <c r="J33" i="22" s="1"/>
  <c r="L33" i="22" l="1"/>
  <c r="L43" i="22" s="1"/>
  <c r="J43" i="22"/>
  <c r="I71" i="22" l="1"/>
  <c r="J71" i="22" s="1"/>
  <c r="K71" i="22" s="1"/>
  <c r="Q71" i="22" s="1"/>
  <c r="I72" i="22"/>
  <c r="J72" i="22" s="1"/>
  <c r="K72" i="22" s="1"/>
  <c r="Q72" i="22" s="1"/>
  <c r="S72" i="22" s="1"/>
  <c r="I73" i="22"/>
  <c r="J73" i="22" s="1"/>
  <c r="K73" i="22" s="1"/>
  <c r="Q73" i="22" s="1"/>
  <c r="S73" i="22" s="1"/>
  <c r="S71" i="22" l="1"/>
  <c r="S91" i="22" s="1"/>
  <c r="Q91" i="22"/>
  <c r="Q93" i="22" s="1"/>
  <c r="Y96" i="8" l="1"/>
  <c r="L75" i="9" l="1"/>
  <c r="L76" i="9"/>
  <c r="W76" i="9"/>
  <c r="V81" i="16" l="1"/>
  <c r="L81" i="16"/>
  <c r="L80" i="16"/>
  <c r="L79" i="16"/>
  <c r="L92" i="21" l="1"/>
  <c r="L93" i="21"/>
  <c r="L94" i="21"/>
  <c r="W94" i="21"/>
  <c r="W93" i="21"/>
  <c r="W91" i="21"/>
  <c r="W90" i="21"/>
  <c r="W88" i="21"/>
  <c r="L88" i="21"/>
  <c r="L89" i="21"/>
  <c r="L90" i="21"/>
  <c r="L91" i="21"/>
  <c r="W82" i="21" l="1"/>
  <c r="W84" i="21"/>
  <c r="W85" i="21"/>
  <c r="W87" i="21"/>
  <c r="W81" i="21"/>
  <c r="W92" i="3" l="1"/>
  <c r="Z96" i="8" l="1"/>
  <c r="W77" i="9" l="1"/>
  <c r="W78" i="9"/>
  <c r="W79" i="9"/>
  <c r="W80" i="9"/>
  <c r="W81" i="9"/>
  <c r="L87" i="21" l="1"/>
  <c r="L83" i="21"/>
  <c r="L80" i="21"/>
  <c r="W76" i="21"/>
  <c r="L76" i="21"/>
  <c r="W75" i="21"/>
  <c r="W78" i="21"/>
  <c r="W79" i="21"/>
  <c r="L86" i="21"/>
  <c r="L85" i="21"/>
  <c r="L84" i="21"/>
  <c r="L82" i="21"/>
  <c r="L81" i="21"/>
  <c r="W97" i="21" l="1"/>
  <c r="W74" i="18" l="1"/>
  <c r="P94" i="18" l="1"/>
  <c r="E93" i="16" l="1"/>
  <c r="E93" i="17"/>
  <c r="G9" i="20" s="1"/>
  <c r="E95" i="18"/>
  <c r="E98" i="21"/>
  <c r="E84" i="9"/>
  <c r="E93" i="14"/>
  <c r="G13" i="20" s="1"/>
  <c r="E93" i="2"/>
  <c r="E93" i="12"/>
  <c r="E93" i="10"/>
  <c r="E93" i="19"/>
  <c r="E93" i="15"/>
  <c r="E93" i="6"/>
  <c r="E93" i="13"/>
  <c r="E93" i="3"/>
  <c r="E93" i="4"/>
  <c r="G8" i="20" l="1"/>
  <c r="G28" i="20"/>
  <c r="G21" i="20"/>
  <c r="G12" i="20"/>
  <c r="G31" i="20"/>
  <c r="G25" i="20"/>
  <c r="G20" i="20"/>
  <c r="G10" i="20"/>
  <c r="G24" i="20"/>
  <c r="G29" i="20"/>
  <c r="G22" i="20"/>
  <c r="G11" i="20"/>
  <c r="G30" i="20"/>
  <c r="E97" i="8"/>
  <c r="G17" i="20" l="1"/>
  <c r="G36" i="20" s="1"/>
  <c r="J29" i="18"/>
  <c r="J35" i="18" s="1"/>
  <c r="S62" i="18" l="1"/>
  <c r="R83" i="9" l="1"/>
  <c r="D14" i="1" s="1"/>
  <c r="L74" i="9"/>
  <c r="J66" i="9"/>
  <c r="J64" i="9"/>
  <c r="S63" i="9"/>
  <c r="J63" i="9"/>
  <c r="C63" i="9"/>
  <c r="S62" i="9"/>
  <c r="L57" i="9"/>
  <c r="N75" i="9" s="1"/>
  <c r="J48" i="9"/>
  <c r="L48" i="9" s="1"/>
  <c r="J42" i="9"/>
  <c r="L42" i="9" s="1"/>
  <c r="J38" i="9"/>
  <c r="L38" i="9" s="1"/>
  <c r="J27" i="9"/>
  <c r="J33" i="9" s="1"/>
  <c r="J34" i="9" s="1"/>
  <c r="J20" i="9"/>
  <c r="J52" i="9" s="1"/>
  <c r="L52" i="9" s="1"/>
  <c r="N74" i="9" l="1"/>
  <c r="W83" i="9"/>
  <c r="W84" i="9" s="1"/>
  <c r="J44" i="9"/>
  <c r="L34" i="9"/>
  <c r="L44" i="9" s="1"/>
  <c r="L54" i="9"/>
  <c r="J29" i="9"/>
  <c r="L29" i="9" s="1"/>
  <c r="M75" i="9" l="1"/>
  <c r="O75" i="9" s="1"/>
  <c r="M76" i="9"/>
  <c r="O76" i="9" s="1"/>
  <c r="I76" i="9"/>
  <c r="J76" i="9" s="1"/>
  <c r="I75" i="9"/>
  <c r="J75" i="9" s="1"/>
  <c r="G75" i="9"/>
  <c r="H75" i="9" s="1"/>
  <c r="G76" i="9"/>
  <c r="H76" i="9" s="1"/>
  <c r="D11" i="20"/>
  <c r="I74" i="9"/>
  <c r="J74" i="9" s="1"/>
  <c r="G74" i="9"/>
  <c r="H74" i="9" s="1"/>
  <c r="M74" i="9"/>
  <c r="O74" i="9" s="1"/>
  <c r="K75" i="9" l="1"/>
  <c r="Q75" i="9" s="1"/>
  <c r="S75" i="9" s="1"/>
  <c r="D26" i="7" s="1"/>
  <c r="K76" i="9"/>
  <c r="Q76" i="9" s="1"/>
  <c r="S76" i="9" s="1"/>
  <c r="K74" i="9"/>
  <c r="Q74" i="9" s="1"/>
  <c r="S74" i="9" s="1"/>
  <c r="D25" i="7" s="1"/>
  <c r="S83" i="9" l="1"/>
  <c r="Q83" i="9"/>
  <c r="Q85" i="9" l="1"/>
  <c r="C14" i="1"/>
  <c r="E14" i="1"/>
  <c r="L79" i="21" l="1"/>
  <c r="D12" i="20" l="1"/>
  <c r="W98" i="21"/>
  <c r="R97" i="21"/>
  <c r="D11" i="1" s="1"/>
  <c r="L78" i="21"/>
  <c r="L77" i="21"/>
  <c r="L75" i="21"/>
  <c r="L74" i="21"/>
  <c r="J66" i="21"/>
  <c r="J64" i="21"/>
  <c r="S63" i="21"/>
  <c r="J63" i="21"/>
  <c r="C63" i="21"/>
  <c r="L57" i="21"/>
  <c r="J42" i="21"/>
  <c r="L42" i="21" s="1"/>
  <c r="J38" i="21"/>
  <c r="L38" i="21" s="1"/>
  <c r="J27" i="21"/>
  <c r="J29" i="21" s="1"/>
  <c r="L29" i="21" s="1"/>
  <c r="J20" i="21"/>
  <c r="N73" i="6"/>
  <c r="N74" i="6"/>
  <c r="N72" i="6"/>
  <c r="G91" i="21" l="1"/>
  <c r="H91" i="21" s="1"/>
  <c r="G90" i="21"/>
  <c r="H90" i="21" s="1"/>
  <c r="G93" i="21"/>
  <c r="H93" i="21" s="1"/>
  <c r="G89" i="21"/>
  <c r="H89" i="21" s="1"/>
  <c r="G92" i="21"/>
  <c r="H92" i="21" s="1"/>
  <c r="G94" i="21"/>
  <c r="H94" i="21" s="1"/>
  <c r="G88" i="21"/>
  <c r="H88" i="21" s="1"/>
  <c r="N80" i="21"/>
  <c r="N89" i="21"/>
  <c r="N92" i="21"/>
  <c r="N77" i="21"/>
  <c r="G80" i="21"/>
  <c r="H80" i="21" s="1"/>
  <c r="G87" i="21"/>
  <c r="H87" i="21" s="1"/>
  <c r="G83" i="21"/>
  <c r="H83" i="21" s="1"/>
  <c r="G76" i="21"/>
  <c r="H76" i="21" s="1"/>
  <c r="N83" i="21"/>
  <c r="N86" i="21"/>
  <c r="N74" i="21"/>
  <c r="G82" i="21"/>
  <c r="H82" i="21" s="1"/>
  <c r="G84" i="21"/>
  <c r="H84" i="21" s="1"/>
  <c r="G86" i="21"/>
  <c r="H86" i="21" s="1"/>
  <c r="G85" i="21"/>
  <c r="H85" i="21" s="1"/>
  <c r="G81" i="21"/>
  <c r="H81" i="21" s="1"/>
  <c r="G75" i="21"/>
  <c r="H75" i="21" s="1"/>
  <c r="G78" i="21"/>
  <c r="H78" i="21" s="1"/>
  <c r="G74" i="21"/>
  <c r="H74" i="21" s="1"/>
  <c r="G77" i="21"/>
  <c r="H77" i="21" s="1"/>
  <c r="G79" i="21"/>
  <c r="H79" i="21" s="1"/>
  <c r="J33" i="21"/>
  <c r="J34" i="21" s="1"/>
  <c r="L34" i="21" s="1"/>
  <c r="L44" i="21" s="1"/>
  <c r="J52" i="21"/>
  <c r="L52" i="21" s="1"/>
  <c r="J48" i="21"/>
  <c r="L48" i="21" s="1"/>
  <c r="L76" i="8"/>
  <c r="I90" i="21" l="1"/>
  <c r="J90" i="21" s="1"/>
  <c r="K90" i="21" s="1"/>
  <c r="I93" i="21"/>
  <c r="J93" i="21" s="1"/>
  <c r="K93" i="21" s="1"/>
  <c r="I92" i="21"/>
  <c r="J92" i="21" s="1"/>
  <c r="K92" i="21" s="1"/>
  <c r="I94" i="21"/>
  <c r="J94" i="21" s="1"/>
  <c r="K94" i="21" s="1"/>
  <c r="I88" i="21"/>
  <c r="J88" i="21" s="1"/>
  <c r="K88" i="21" s="1"/>
  <c r="I89" i="21"/>
  <c r="J89" i="21" s="1"/>
  <c r="K89" i="21" s="1"/>
  <c r="I91" i="21"/>
  <c r="J91" i="21" s="1"/>
  <c r="K91" i="21" s="1"/>
  <c r="I80" i="21"/>
  <c r="J80" i="21" s="1"/>
  <c r="K80" i="21" s="1"/>
  <c r="I87" i="21"/>
  <c r="J87" i="21" s="1"/>
  <c r="K87" i="21" s="1"/>
  <c r="I83" i="21"/>
  <c r="J83" i="21" s="1"/>
  <c r="K83" i="21" s="1"/>
  <c r="I76" i="21"/>
  <c r="J76" i="21" s="1"/>
  <c r="K76" i="21" s="1"/>
  <c r="I86" i="21"/>
  <c r="J86" i="21" s="1"/>
  <c r="K86" i="21" s="1"/>
  <c r="I84" i="21"/>
  <c r="J84" i="21" s="1"/>
  <c r="K84" i="21" s="1"/>
  <c r="I85" i="21"/>
  <c r="J85" i="21" s="1"/>
  <c r="K85" i="21" s="1"/>
  <c r="I82" i="21"/>
  <c r="J82" i="21" s="1"/>
  <c r="K82" i="21" s="1"/>
  <c r="I81" i="21"/>
  <c r="J81" i="21" s="1"/>
  <c r="K81" i="21" s="1"/>
  <c r="J44" i="21"/>
  <c r="I74" i="21"/>
  <c r="J74" i="21" s="1"/>
  <c r="K74" i="21" s="1"/>
  <c r="I77" i="21"/>
  <c r="J77" i="21" s="1"/>
  <c r="K77" i="21" s="1"/>
  <c r="I79" i="21"/>
  <c r="J79" i="21" s="1"/>
  <c r="K79" i="21" s="1"/>
  <c r="I75" i="21"/>
  <c r="J75" i="21" s="1"/>
  <c r="K75" i="21" s="1"/>
  <c r="I78" i="21"/>
  <c r="J78" i="21" s="1"/>
  <c r="K78" i="21" s="1"/>
  <c r="L54" i="21"/>
  <c r="M92" i="21" l="1"/>
  <c r="O92" i="21" s="1"/>
  <c r="Q92" i="21" s="1"/>
  <c r="S92" i="21" s="1"/>
  <c r="M94" i="21"/>
  <c r="O94" i="21" s="1"/>
  <c r="Q94" i="21" s="1"/>
  <c r="S94" i="21" s="1"/>
  <c r="M88" i="21"/>
  <c r="O88" i="21" s="1"/>
  <c r="Q88" i="21" s="1"/>
  <c r="S88" i="21" s="1"/>
  <c r="M90" i="21"/>
  <c r="O90" i="21" s="1"/>
  <c r="Q90" i="21" s="1"/>
  <c r="S90" i="21" s="1"/>
  <c r="M93" i="21"/>
  <c r="O93" i="21" s="1"/>
  <c r="Q93" i="21" s="1"/>
  <c r="S93" i="21" s="1"/>
  <c r="M89" i="21"/>
  <c r="O89" i="21" s="1"/>
  <c r="Q89" i="21" s="1"/>
  <c r="S89" i="21" s="1"/>
  <c r="M91" i="21"/>
  <c r="O91" i="21" s="1"/>
  <c r="Q91" i="21" s="1"/>
  <c r="S91" i="21" s="1"/>
  <c r="M80" i="21"/>
  <c r="O80" i="21" s="1"/>
  <c r="Q80" i="21" s="1"/>
  <c r="S80" i="21" s="1"/>
  <c r="M87" i="21"/>
  <c r="O87" i="21" s="1"/>
  <c r="Q87" i="21" s="1"/>
  <c r="S87" i="21" s="1"/>
  <c r="M83" i="21"/>
  <c r="O83" i="21" s="1"/>
  <c r="Q83" i="21" s="1"/>
  <c r="S83" i="21" s="1"/>
  <c r="M76" i="21"/>
  <c r="O76" i="21" s="1"/>
  <c r="Q76" i="21" s="1"/>
  <c r="S76" i="21" s="1"/>
  <c r="M81" i="21"/>
  <c r="O81" i="21" s="1"/>
  <c r="Q81" i="21" s="1"/>
  <c r="S81" i="21" s="1"/>
  <c r="M86" i="21"/>
  <c r="O86" i="21" s="1"/>
  <c r="Q86" i="21" s="1"/>
  <c r="S86" i="21" s="1"/>
  <c r="M84" i="21"/>
  <c r="O84" i="21" s="1"/>
  <c r="Q84" i="21" s="1"/>
  <c r="S84" i="21" s="1"/>
  <c r="M85" i="21"/>
  <c r="O85" i="21" s="1"/>
  <c r="Q85" i="21" s="1"/>
  <c r="S85" i="21" s="1"/>
  <c r="M82" i="21"/>
  <c r="O82" i="21" s="1"/>
  <c r="Q82" i="21" s="1"/>
  <c r="S82" i="21" s="1"/>
  <c r="M77" i="21"/>
  <c r="O77" i="21" s="1"/>
  <c r="Q77" i="21" s="1"/>
  <c r="S77" i="21" s="1"/>
  <c r="M75" i="21"/>
  <c r="O75" i="21" s="1"/>
  <c r="Q75" i="21" s="1"/>
  <c r="S75" i="21" s="1"/>
  <c r="M78" i="21"/>
  <c r="O78" i="21" s="1"/>
  <c r="Q78" i="21" s="1"/>
  <c r="S78" i="21" s="1"/>
  <c r="M74" i="21"/>
  <c r="M79" i="21"/>
  <c r="O79" i="21" s="1"/>
  <c r="Q79" i="21" s="1"/>
  <c r="S79" i="21" s="1"/>
  <c r="D20" i="7" l="1"/>
  <c r="D22" i="7"/>
  <c r="D21" i="7"/>
  <c r="D17" i="7"/>
  <c r="O74" i="21"/>
  <c r="Q74" i="21" s="1"/>
  <c r="D19" i="7"/>
  <c r="D18" i="7"/>
  <c r="Y77" i="8"/>
  <c r="Y78" i="8"/>
  <c r="Y79" i="8"/>
  <c r="Y80" i="8"/>
  <c r="Y81" i="8"/>
  <c r="Y82" i="8"/>
  <c r="Y83" i="8"/>
  <c r="W73" i="6"/>
  <c r="W74" i="6"/>
  <c r="W75" i="6"/>
  <c r="W76" i="6"/>
  <c r="W77" i="6"/>
  <c r="W78" i="6"/>
  <c r="W79" i="6"/>
  <c r="V79" i="4"/>
  <c r="V78" i="4"/>
  <c r="V77" i="4"/>
  <c r="V76" i="4"/>
  <c r="V75" i="4"/>
  <c r="V79" i="3"/>
  <c r="V78" i="3"/>
  <c r="V77" i="3"/>
  <c r="V76" i="3"/>
  <c r="V75" i="3"/>
  <c r="V74" i="3"/>
  <c r="V73" i="3"/>
  <c r="V79" i="13"/>
  <c r="V78" i="13"/>
  <c r="V77" i="13"/>
  <c r="V76" i="13"/>
  <c r="V75" i="13"/>
  <c r="V74" i="13"/>
  <c r="V79" i="15"/>
  <c r="V78" i="15"/>
  <c r="V77" i="15"/>
  <c r="V76" i="15"/>
  <c r="V72" i="15"/>
  <c r="V79" i="19"/>
  <c r="V78" i="19"/>
  <c r="V77" i="19"/>
  <c r="V76" i="19"/>
  <c r="V75" i="19"/>
  <c r="V74" i="19"/>
  <c r="V73" i="19"/>
  <c r="V79" i="10"/>
  <c r="V78" i="10"/>
  <c r="V77" i="10"/>
  <c r="V76" i="10"/>
  <c r="V75" i="10"/>
  <c r="V74" i="10"/>
  <c r="V73" i="10"/>
  <c r="V72" i="10"/>
  <c r="V79" i="12"/>
  <c r="V78" i="12"/>
  <c r="V77" i="12"/>
  <c r="V76" i="12"/>
  <c r="V75" i="12"/>
  <c r="V74" i="12"/>
  <c r="V73" i="12"/>
  <c r="V72" i="12"/>
  <c r="V79" i="2"/>
  <c r="V78" i="2"/>
  <c r="V77" i="2"/>
  <c r="V76" i="2"/>
  <c r="V75" i="2"/>
  <c r="V74" i="2"/>
  <c r="V73" i="2"/>
  <c r="V72" i="2"/>
  <c r="V79" i="14"/>
  <c r="V78" i="14"/>
  <c r="V77" i="14"/>
  <c r="V76" i="14"/>
  <c r="V75" i="14"/>
  <c r="V74" i="14"/>
  <c r="V73" i="14"/>
  <c r="V72" i="14"/>
  <c r="W81" i="18"/>
  <c r="W80" i="18"/>
  <c r="W79" i="18"/>
  <c r="W78" i="18"/>
  <c r="W77" i="18"/>
  <c r="W76" i="18"/>
  <c r="V79" i="17"/>
  <c r="V78" i="17"/>
  <c r="V77" i="17"/>
  <c r="V76" i="17"/>
  <c r="V75" i="17"/>
  <c r="V74" i="17"/>
  <c r="V73" i="17"/>
  <c r="V72" i="17"/>
  <c r="V73" i="16"/>
  <c r="V75" i="16"/>
  <c r="V77" i="16"/>
  <c r="V79" i="16"/>
  <c r="L78" i="3"/>
  <c r="L77" i="3"/>
  <c r="L76" i="3"/>
  <c r="L75" i="3"/>
  <c r="L77" i="12"/>
  <c r="L76" i="12"/>
  <c r="L75" i="12"/>
  <c r="Q92" i="19"/>
  <c r="D26" i="1" s="1"/>
  <c r="L74" i="19"/>
  <c r="L73" i="19"/>
  <c r="L72" i="19"/>
  <c r="J64" i="19"/>
  <c r="J62" i="19"/>
  <c r="R61" i="19"/>
  <c r="J61" i="19"/>
  <c r="C61" i="19"/>
  <c r="J42" i="19"/>
  <c r="L42" i="19" s="1"/>
  <c r="J38" i="19"/>
  <c r="L38" i="19" s="1"/>
  <c r="J27" i="19"/>
  <c r="J29" i="19" s="1"/>
  <c r="L29" i="19" s="1"/>
  <c r="J20" i="19"/>
  <c r="J48" i="19" s="1"/>
  <c r="L48" i="19" s="1"/>
  <c r="R94" i="18"/>
  <c r="D13" i="1" s="1"/>
  <c r="L76" i="18"/>
  <c r="L75" i="18"/>
  <c r="L74" i="18"/>
  <c r="K66" i="18"/>
  <c r="K63" i="18"/>
  <c r="S63" i="18"/>
  <c r="K62" i="18"/>
  <c r="C63" i="18"/>
  <c r="J44" i="18"/>
  <c r="L44" i="18" s="1"/>
  <c r="J40" i="18"/>
  <c r="L40" i="18" s="1"/>
  <c r="J36" i="18"/>
  <c r="J20" i="18"/>
  <c r="J54" i="18" s="1"/>
  <c r="L54" i="18" s="1"/>
  <c r="L78" i="16"/>
  <c r="L77" i="16"/>
  <c r="L76" i="16"/>
  <c r="L75" i="16"/>
  <c r="Q92" i="17"/>
  <c r="D12" i="1" s="1"/>
  <c r="L74" i="17"/>
  <c r="L73" i="17"/>
  <c r="L72" i="17"/>
  <c r="J64" i="17"/>
  <c r="J62" i="17"/>
  <c r="R61" i="17"/>
  <c r="J61" i="17"/>
  <c r="C61" i="17"/>
  <c r="J52" i="17"/>
  <c r="L52" i="17" s="1"/>
  <c r="J48" i="17"/>
  <c r="L48" i="17" s="1"/>
  <c r="J42" i="17"/>
  <c r="L42" i="17" s="1"/>
  <c r="J38" i="17"/>
  <c r="L38" i="17" s="1"/>
  <c r="J27" i="17"/>
  <c r="J33" i="17" s="1"/>
  <c r="J34" i="17" s="1"/>
  <c r="J20" i="17"/>
  <c r="Q92" i="16"/>
  <c r="D10" i="1" s="1"/>
  <c r="L74" i="16"/>
  <c r="L73" i="16"/>
  <c r="L72" i="16"/>
  <c r="J64" i="16"/>
  <c r="J62" i="16"/>
  <c r="R61" i="16"/>
  <c r="J61" i="16"/>
  <c r="C61" i="16"/>
  <c r="J42" i="16"/>
  <c r="L42" i="16" s="1"/>
  <c r="J38" i="16"/>
  <c r="L38" i="16" s="1"/>
  <c r="J27" i="16"/>
  <c r="J33" i="16" s="1"/>
  <c r="J34" i="16" s="1"/>
  <c r="J20" i="16"/>
  <c r="J48" i="16" s="1"/>
  <c r="L48" i="16" s="1"/>
  <c r="L76" i="15"/>
  <c r="L75" i="15"/>
  <c r="Q92" i="15"/>
  <c r="D25" i="1" s="1"/>
  <c r="L74" i="15"/>
  <c r="L73" i="15"/>
  <c r="L72" i="15"/>
  <c r="J64" i="15"/>
  <c r="J62" i="15"/>
  <c r="R61" i="15"/>
  <c r="J61" i="15"/>
  <c r="C61" i="15"/>
  <c r="J42" i="15"/>
  <c r="L42" i="15" s="1"/>
  <c r="J38" i="15"/>
  <c r="L38" i="15" s="1"/>
  <c r="J27" i="15"/>
  <c r="J33" i="15" s="1"/>
  <c r="J34" i="15" s="1"/>
  <c r="J20" i="15"/>
  <c r="J52" i="15" s="1"/>
  <c r="L52" i="15" s="1"/>
  <c r="Q92" i="14"/>
  <c r="D15" i="1" s="1"/>
  <c r="L74" i="14"/>
  <c r="L73" i="14"/>
  <c r="L72" i="14"/>
  <c r="J64" i="14"/>
  <c r="J62" i="14"/>
  <c r="R61" i="14"/>
  <c r="J61" i="14"/>
  <c r="C61" i="14"/>
  <c r="J42" i="14"/>
  <c r="L42" i="14" s="1"/>
  <c r="J38" i="14"/>
  <c r="L38" i="14" s="1"/>
  <c r="J27" i="14"/>
  <c r="J33" i="14" s="1"/>
  <c r="J34" i="14" s="1"/>
  <c r="J20" i="14"/>
  <c r="J48" i="14" s="1"/>
  <c r="L48" i="14" s="1"/>
  <c r="Q92" i="13"/>
  <c r="D30" i="1" s="1"/>
  <c r="L74" i="13"/>
  <c r="L73" i="13"/>
  <c r="L72" i="13"/>
  <c r="J64" i="13"/>
  <c r="J62" i="13"/>
  <c r="R61" i="13"/>
  <c r="J61" i="13"/>
  <c r="C61" i="13"/>
  <c r="J42" i="13"/>
  <c r="L42" i="13" s="1"/>
  <c r="J38" i="13"/>
  <c r="L38" i="13" s="1"/>
  <c r="J27" i="13"/>
  <c r="J33" i="13" s="1"/>
  <c r="J34" i="13" s="1"/>
  <c r="J20" i="13"/>
  <c r="J48" i="13" s="1"/>
  <c r="L48" i="13" s="1"/>
  <c r="Q92" i="12"/>
  <c r="D23" i="1" s="1"/>
  <c r="L74" i="12"/>
  <c r="L73" i="12"/>
  <c r="L72" i="12"/>
  <c r="J64" i="12"/>
  <c r="J62" i="12"/>
  <c r="R61" i="12"/>
  <c r="J61" i="12"/>
  <c r="C61" i="12"/>
  <c r="J42" i="12"/>
  <c r="L42" i="12" s="1"/>
  <c r="J38" i="12"/>
  <c r="L38" i="12" s="1"/>
  <c r="J27" i="12"/>
  <c r="J29" i="12" s="1"/>
  <c r="L29" i="12" s="1"/>
  <c r="J20" i="12"/>
  <c r="J52" i="12" s="1"/>
  <c r="L52" i="12" s="1"/>
  <c r="J52" i="16" l="1"/>
  <c r="L52" i="16" s="1"/>
  <c r="L54" i="16" s="1"/>
  <c r="S74" i="21"/>
  <c r="Q97" i="21"/>
  <c r="C11" i="1" s="1"/>
  <c r="V92" i="4"/>
  <c r="V93" i="4" s="1"/>
  <c r="V92" i="19"/>
  <c r="V93" i="19" s="1"/>
  <c r="V92" i="13"/>
  <c r="J48" i="15"/>
  <c r="L48" i="15" s="1"/>
  <c r="L54" i="15" s="1"/>
  <c r="V92" i="3"/>
  <c r="V93" i="3" s="1"/>
  <c r="J29" i="16"/>
  <c r="L29" i="16" s="1"/>
  <c r="W94" i="18"/>
  <c r="W95" i="18" s="1"/>
  <c r="V92" i="14"/>
  <c r="D13" i="20" s="1"/>
  <c r="V92" i="2"/>
  <c r="V93" i="2" s="1"/>
  <c r="V92" i="10"/>
  <c r="V92" i="15"/>
  <c r="J48" i="12"/>
  <c r="L48" i="12" s="1"/>
  <c r="L54" i="12" s="1"/>
  <c r="M73" i="12" s="1"/>
  <c r="N73" i="12" s="1"/>
  <c r="V92" i="16"/>
  <c r="W92" i="6"/>
  <c r="V92" i="17"/>
  <c r="D9" i="20" s="1"/>
  <c r="J52" i="19"/>
  <c r="L52" i="19" s="1"/>
  <c r="L54" i="19" s="1"/>
  <c r="M73" i="19" s="1"/>
  <c r="N73" i="19" s="1"/>
  <c r="V92" i="12"/>
  <c r="J33" i="12"/>
  <c r="J34" i="12" s="1"/>
  <c r="L34" i="12" s="1"/>
  <c r="L44" i="12" s="1"/>
  <c r="G74" i="12"/>
  <c r="H74" i="12" s="1"/>
  <c r="G76" i="12"/>
  <c r="H76" i="12" s="1"/>
  <c r="G72" i="12"/>
  <c r="H72" i="12" s="1"/>
  <c r="G73" i="12"/>
  <c r="H73" i="12" s="1"/>
  <c r="G75" i="12"/>
  <c r="H75" i="12" s="1"/>
  <c r="G77" i="12"/>
  <c r="H77" i="12" s="1"/>
  <c r="J33" i="19"/>
  <c r="J34" i="19" s="1"/>
  <c r="L34" i="19" s="1"/>
  <c r="L44" i="19" s="1"/>
  <c r="G74" i="19"/>
  <c r="H74" i="19" s="1"/>
  <c r="G73" i="19"/>
  <c r="H73" i="19" s="1"/>
  <c r="G72" i="19"/>
  <c r="H72" i="19" s="1"/>
  <c r="J50" i="18"/>
  <c r="L50" i="18" s="1"/>
  <c r="L56" i="18" s="1"/>
  <c r="M74" i="18" s="1"/>
  <c r="J46" i="18"/>
  <c r="L36" i="18"/>
  <c r="L46" i="18" s="1"/>
  <c r="I74" i="18" s="1"/>
  <c r="J31" i="18"/>
  <c r="L31" i="18" s="1"/>
  <c r="G74" i="18" s="1"/>
  <c r="J44" i="17"/>
  <c r="L34" i="17"/>
  <c r="L44" i="17" s="1"/>
  <c r="L54" i="17"/>
  <c r="J29" i="17"/>
  <c r="L29" i="17" s="1"/>
  <c r="J44" i="16"/>
  <c r="L34" i="16"/>
  <c r="L44" i="16" s="1"/>
  <c r="L34" i="15"/>
  <c r="L44" i="15" s="1"/>
  <c r="J44" i="15"/>
  <c r="J29" i="15"/>
  <c r="L29" i="15" s="1"/>
  <c r="J52" i="13"/>
  <c r="L52" i="13" s="1"/>
  <c r="L54" i="13" s="1"/>
  <c r="J52" i="14"/>
  <c r="L52" i="14" s="1"/>
  <c r="L54" i="14" s="1"/>
  <c r="L34" i="14"/>
  <c r="L44" i="14" s="1"/>
  <c r="J44" i="14"/>
  <c r="J29" i="14"/>
  <c r="L29" i="14" s="1"/>
  <c r="L34" i="13"/>
  <c r="L44" i="13" s="1"/>
  <c r="J44" i="13"/>
  <c r="J29" i="13"/>
  <c r="L29" i="13" s="1"/>
  <c r="M81" i="16" l="1"/>
  <c r="N81" i="16" s="1"/>
  <c r="M80" i="16"/>
  <c r="N80" i="16" s="1"/>
  <c r="M79" i="16"/>
  <c r="N79" i="16" s="1"/>
  <c r="D17" i="20"/>
  <c r="I80" i="16"/>
  <c r="J80" i="16" s="1"/>
  <c r="I79" i="16"/>
  <c r="J79" i="16" s="1"/>
  <c r="I81" i="16"/>
  <c r="J81" i="16" s="1"/>
  <c r="D8" i="20"/>
  <c r="V93" i="16"/>
  <c r="G74" i="16"/>
  <c r="H74" i="16" s="1"/>
  <c r="G80" i="16"/>
  <c r="H80" i="16" s="1"/>
  <c r="G79" i="16"/>
  <c r="H79" i="16" s="1"/>
  <c r="G81" i="16"/>
  <c r="H81" i="16" s="1"/>
  <c r="Q99" i="21"/>
  <c r="D31" i="20"/>
  <c r="D16" i="7"/>
  <c r="S97" i="21"/>
  <c r="E11" i="1" s="1"/>
  <c r="G73" i="16"/>
  <c r="H73" i="16" s="1"/>
  <c r="G72" i="16"/>
  <c r="H72" i="16" s="1"/>
  <c r="G78" i="16"/>
  <c r="H78" i="16" s="1"/>
  <c r="G76" i="16"/>
  <c r="H76" i="16" s="1"/>
  <c r="G77" i="16"/>
  <c r="H77" i="16" s="1"/>
  <c r="G75" i="16"/>
  <c r="H75" i="16" s="1"/>
  <c r="D24" i="20"/>
  <c r="D22" i="20"/>
  <c r="V93" i="10"/>
  <c r="D21" i="20"/>
  <c r="V93" i="12"/>
  <c r="D20" i="20"/>
  <c r="D29" i="20"/>
  <c r="V93" i="13"/>
  <c r="D28" i="20"/>
  <c r="W93" i="6"/>
  <c r="D25" i="20"/>
  <c r="V93" i="15"/>
  <c r="D10" i="20"/>
  <c r="D30" i="20"/>
  <c r="J44" i="12"/>
  <c r="M76" i="12"/>
  <c r="N76" i="12" s="1"/>
  <c r="J44" i="19"/>
  <c r="I74" i="15"/>
  <c r="J74" i="15" s="1"/>
  <c r="I75" i="15"/>
  <c r="J75" i="15" s="1"/>
  <c r="I76" i="15"/>
  <c r="J76" i="15" s="1"/>
  <c r="I73" i="15"/>
  <c r="J73" i="15" s="1"/>
  <c r="I72" i="15"/>
  <c r="J72" i="15" s="1"/>
  <c r="I75" i="16"/>
  <c r="J75" i="16" s="1"/>
  <c r="I72" i="16"/>
  <c r="J72" i="16" s="1"/>
  <c r="I73" i="16"/>
  <c r="J73" i="16" s="1"/>
  <c r="I76" i="16"/>
  <c r="J76" i="16" s="1"/>
  <c r="I74" i="16"/>
  <c r="J74" i="16" s="1"/>
  <c r="K74" i="16" s="1"/>
  <c r="I78" i="16"/>
  <c r="J78" i="16" s="1"/>
  <c r="I77" i="16"/>
  <c r="J77" i="16" s="1"/>
  <c r="I73" i="17"/>
  <c r="J73" i="17" s="1"/>
  <c r="I72" i="17"/>
  <c r="J72" i="17" s="1"/>
  <c r="I74" i="17"/>
  <c r="J74" i="17" s="1"/>
  <c r="G73" i="15"/>
  <c r="H73" i="15" s="1"/>
  <c r="G72" i="15"/>
  <c r="H72" i="15" s="1"/>
  <c r="G74" i="15"/>
  <c r="H74" i="15" s="1"/>
  <c r="G76" i="15"/>
  <c r="H76" i="15" s="1"/>
  <c r="G75" i="15"/>
  <c r="H75" i="15" s="1"/>
  <c r="M75" i="15"/>
  <c r="N75" i="15" s="1"/>
  <c r="M76" i="15"/>
  <c r="N76" i="15" s="1"/>
  <c r="M73" i="15"/>
  <c r="N73" i="15" s="1"/>
  <c r="M72" i="15"/>
  <c r="N72" i="15" s="1"/>
  <c r="M74" i="15"/>
  <c r="N74" i="15" s="1"/>
  <c r="G73" i="17"/>
  <c r="H73" i="17" s="1"/>
  <c r="G74" i="17"/>
  <c r="H74" i="17" s="1"/>
  <c r="G72" i="17"/>
  <c r="H72" i="17" s="1"/>
  <c r="M73" i="14"/>
  <c r="N73" i="14" s="1"/>
  <c r="M74" i="14"/>
  <c r="N74" i="14" s="1"/>
  <c r="M72" i="14"/>
  <c r="N72" i="14" s="1"/>
  <c r="I73" i="14"/>
  <c r="J73" i="14" s="1"/>
  <c r="I74" i="14"/>
  <c r="J74" i="14" s="1"/>
  <c r="I72" i="14"/>
  <c r="J72" i="14" s="1"/>
  <c r="G74" i="14"/>
  <c r="H74" i="14" s="1"/>
  <c r="G72" i="14"/>
  <c r="H72" i="14" s="1"/>
  <c r="G73" i="14"/>
  <c r="H73" i="14" s="1"/>
  <c r="M72" i="17"/>
  <c r="N72" i="17" s="1"/>
  <c r="M73" i="17"/>
  <c r="N73" i="17" s="1"/>
  <c r="M74" i="17"/>
  <c r="N74" i="17" s="1"/>
  <c r="M74" i="16"/>
  <c r="N74" i="16" s="1"/>
  <c r="M78" i="16"/>
  <c r="N78" i="16" s="1"/>
  <c r="M75" i="16"/>
  <c r="N75" i="16" s="1"/>
  <c r="M72" i="16"/>
  <c r="N72" i="16" s="1"/>
  <c r="M76" i="16"/>
  <c r="N76" i="16" s="1"/>
  <c r="M73" i="16"/>
  <c r="N73" i="16" s="1"/>
  <c r="M77" i="16"/>
  <c r="N77" i="16" s="1"/>
  <c r="G74" i="13"/>
  <c r="H74" i="13" s="1"/>
  <c r="G73" i="13"/>
  <c r="H73" i="13" s="1"/>
  <c r="G72" i="13"/>
  <c r="H72" i="13" s="1"/>
  <c r="I73" i="13"/>
  <c r="J73" i="13" s="1"/>
  <c r="I72" i="13"/>
  <c r="J72" i="13" s="1"/>
  <c r="I74" i="13"/>
  <c r="J74" i="13" s="1"/>
  <c r="M74" i="13"/>
  <c r="N74" i="13" s="1"/>
  <c r="M73" i="13"/>
  <c r="N73" i="13" s="1"/>
  <c r="M72" i="13"/>
  <c r="N72" i="13" s="1"/>
  <c r="M72" i="19"/>
  <c r="N72" i="19" s="1"/>
  <c r="M74" i="19"/>
  <c r="N74" i="19" s="1"/>
  <c r="M75" i="12"/>
  <c r="N75" i="12" s="1"/>
  <c r="P75" i="12" s="1"/>
  <c r="M77" i="12"/>
  <c r="N77" i="12" s="1"/>
  <c r="M72" i="12"/>
  <c r="N72" i="12" s="1"/>
  <c r="M74" i="12"/>
  <c r="N74" i="12" s="1"/>
  <c r="I75" i="12"/>
  <c r="J75" i="12" s="1"/>
  <c r="K75" i="12" s="1"/>
  <c r="I74" i="12"/>
  <c r="J74" i="12" s="1"/>
  <c r="K74" i="12" s="1"/>
  <c r="I76" i="12"/>
  <c r="J76" i="12" s="1"/>
  <c r="K76" i="12" s="1"/>
  <c r="I72" i="12"/>
  <c r="J72" i="12" s="1"/>
  <c r="K72" i="12" s="1"/>
  <c r="I73" i="12"/>
  <c r="J73" i="12" s="1"/>
  <c r="K73" i="12" s="1"/>
  <c r="P73" i="12" s="1"/>
  <c r="R73" i="12" s="1"/>
  <c r="D32" i="7" s="1"/>
  <c r="I77" i="12"/>
  <c r="J77" i="12" s="1"/>
  <c r="K77" i="12" s="1"/>
  <c r="I74" i="19"/>
  <c r="J74" i="19" s="1"/>
  <c r="K74" i="19" s="1"/>
  <c r="I73" i="19"/>
  <c r="J73" i="19" s="1"/>
  <c r="K73" i="19" s="1"/>
  <c r="P73" i="19" s="1"/>
  <c r="R73" i="19" s="1"/>
  <c r="I72" i="19"/>
  <c r="J72" i="19" s="1"/>
  <c r="K72" i="19" s="1"/>
  <c r="N74" i="18"/>
  <c r="M75" i="18"/>
  <c r="N75" i="18" s="1"/>
  <c r="M76" i="18"/>
  <c r="N76" i="18" s="1"/>
  <c r="H74" i="18"/>
  <c r="G76" i="18"/>
  <c r="H76" i="18" s="1"/>
  <c r="G75" i="18"/>
  <c r="H75" i="18" s="1"/>
  <c r="J74" i="18"/>
  <c r="I76" i="18"/>
  <c r="J76" i="18" s="1"/>
  <c r="I75" i="18"/>
  <c r="J75" i="18" s="1"/>
  <c r="K79" i="16" l="1"/>
  <c r="P79" i="16" s="1"/>
  <c r="R79" i="16" s="1"/>
  <c r="K81" i="16"/>
  <c r="P81" i="16" s="1"/>
  <c r="R81" i="16" s="1"/>
  <c r="K80" i="16"/>
  <c r="P80" i="16" s="1"/>
  <c r="R80" i="16" s="1"/>
  <c r="K77" i="16"/>
  <c r="P77" i="16" s="1"/>
  <c r="R77" i="16" s="1"/>
  <c r="K73" i="16"/>
  <c r="P73" i="16" s="1"/>
  <c r="R73" i="16" s="1"/>
  <c r="P77" i="12"/>
  <c r="R77" i="12" s="1"/>
  <c r="K78" i="16"/>
  <c r="P78" i="16" s="1"/>
  <c r="R78" i="16" s="1"/>
  <c r="K72" i="16"/>
  <c r="P72" i="16" s="1"/>
  <c r="R72" i="16" s="1"/>
  <c r="P76" i="12"/>
  <c r="R76" i="12" s="1"/>
  <c r="K76" i="16"/>
  <c r="P76" i="16" s="1"/>
  <c r="R76" i="16" s="1"/>
  <c r="K75" i="16"/>
  <c r="P75" i="16" s="1"/>
  <c r="R75" i="16" s="1"/>
  <c r="D36" i="20"/>
  <c r="K76" i="15"/>
  <c r="P76" i="15" s="1"/>
  <c r="R76" i="15" s="1"/>
  <c r="K75" i="15"/>
  <c r="P75" i="15" s="1"/>
  <c r="R75" i="15" s="1"/>
  <c r="D39" i="7" s="1"/>
  <c r="R75" i="12"/>
  <c r="D34" i="7" s="1"/>
  <c r="P72" i="12"/>
  <c r="R72" i="12" s="1"/>
  <c r="D31" i="7" s="1"/>
  <c r="P72" i="19"/>
  <c r="P74" i="16"/>
  <c r="R74" i="16" s="1"/>
  <c r="K74" i="13"/>
  <c r="P74" i="13" s="1"/>
  <c r="R74" i="13" s="1"/>
  <c r="P74" i="19"/>
  <c r="R74" i="19" s="1"/>
  <c r="P74" i="12"/>
  <c r="R74" i="12" s="1"/>
  <c r="D33" i="7" s="1"/>
  <c r="K74" i="17"/>
  <c r="P74" i="17" s="1"/>
  <c r="R74" i="17" s="1"/>
  <c r="K72" i="17"/>
  <c r="P72" i="17" s="1"/>
  <c r="R72" i="17" s="1"/>
  <c r="K74" i="18"/>
  <c r="Q74" i="18" s="1"/>
  <c r="K76" i="18"/>
  <c r="K75" i="18"/>
  <c r="K73" i="17"/>
  <c r="P73" i="17" s="1"/>
  <c r="R73" i="17" s="1"/>
  <c r="K73" i="15"/>
  <c r="P73" i="15" s="1"/>
  <c r="R73" i="15" s="1"/>
  <c r="D37" i="7" s="1"/>
  <c r="K72" i="15"/>
  <c r="P72" i="15" s="1"/>
  <c r="K74" i="15"/>
  <c r="P74" i="15" s="1"/>
  <c r="R74" i="15" s="1"/>
  <c r="D38" i="7" s="1"/>
  <c r="K73" i="13"/>
  <c r="P73" i="13" s="1"/>
  <c r="R73" i="13" s="1"/>
  <c r="D43" i="7" s="1"/>
  <c r="K72" i="13"/>
  <c r="P72" i="13" s="1"/>
  <c r="R72" i="13" s="1"/>
  <c r="K73" i="14"/>
  <c r="P73" i="14" s="1"/>
  <c r="R73" i="14" s="1"/>
  <c r="K72" i="14"/>
  <c r="P72" i="14" s="1"/>
  <c r="K74" i="14"/>
  <c r="P74" i="14" s="1"/>
  <c r="R74" i="14" s="1"/>
  <c r="D14" i="7" l="1"/>
  <c r="D15" i="7"/>
  <c r="D12" i="7"/>
  <c r="D11" i="7"/>
  <c r="D13" i="7"/>
  <c r="P92" i="16"/>
  <c r="P94" i="16" s="1"/>
  <c r="P92" i="19"/>
  <c r="R72" i="19"/>
  <c r="D35" i="7" s="1"/>
  <c r="P92" i="13"/>
  <c r="R92" i="13"/>
  <c r="E30" i="1" s="1"/>
  <c r="D42" i="7"/>
  <c r="P92" i="12"/>
  <c r="Q75" i="18"/>
  <c r="S75" i="18" s="1"/>
  <c r="D24" i="7" s="1"/>
  <c r="Q76" i="18"/>
  <c r="S76" i="18" s="1"/>
  <c r="R92" i="12"/>
  <c r="E23" i="1" s="1"/>
  <c r="R92" i="17"/>
  <c r="E12" i="1" s="1"/>
  <c r="R92" i="16"/>
  <c r="E10" i="1" s="1"/>
  <c r="S74" i="18"/>
  <c r="D23" i="7" s="1"/>
  <c r="P92" i="17"/>
  <c r="P92" i="15"/>
  <c r="R72" i="15"/>
  <c r="D36" i="7" s="1"/>
  <c r="P92" i="14"/>
  <c r="R72" i="14"/>
  <c r="D27" i="7" s="1"/>
  <c r="C10" i="1" l="1"/>
  <c r="P94" i="12"/>
  <c r="C23" i="1"/>
  <c r="P94" i="17"/>
  <c r="C12" i="1"/>
  <c r="P94" i="14"/>
  <c r="C15" i="1"/>
  <c r="P94" i="15"/>
  <c r="C25" i="1"/>
  <c r="R92" i="19"/>
  <c r="E26" i="1" s="1"/>
  <c r="P94" i="13"/>
  <c r="C30" i="1"/>
  <c r="P94" i="19"/>
  <c r="C26" i="1"/>
  <c r="Q94" i="18"/>
  <c r="R92" i="15"/>
  <c r="E25" i="1" s="1"/>
  <c r="R92" i="14"/>
  <c r="E15" i="1" s="1"/>
  <c r="S94" i="18"/>
  <c r="E13" i="1" s="1"/>
  <c r="J27" i="6"/>
  <c r="J29" i="6" s="1"/>
  <c r="L29" i="6" s="1"/>
  <c r="J20" i="6"/>
  <c r="J52" i="6" s="1"/>
  <c r="L52" i="6" s="1"/>
  <c r="R92" i="6"/>
  <c r="D29" i="1" s="1"/>
  <c r="L74" i="6"/>
  <c r="L73" i="6"/>
  <c r="L72" i="6"/>
  <c r="J64" i="6"/>
  <c r="J62" i="6"/>
  <c r="S61" i="6"/>
  <c r="J61" i="6"/>
  <c r="C61" i="6"/>
  <c r="L56" i="6"/>
  <c r="J48" i="6"/>
  <c r="L48" i="6" s="1"/>
  <c r="J42" i="6"/>
  <c r="L42" i="6" s="1"/>
  <c r="J38" i="6"/>
  <c r="L38" i="6" s="1"/>
  <c r="Q96" i="18" l="1"/>
  <c r="C13" i="1"/>
  <c r="G73" i="6"/>
  <c r="H73" i="6" s="1"/>
  <c r="G72" i="6"/>
  <c r="H72" i="6" s="1"/>
  <c r="G74" i="6"/>
  <c r="H74" i="6" s="1"/>
  <c r="J33" i="6"/>
  <c r="J34" i="6" s="1"/>
  <c r="J44" i="6" s="1"/>
  <c r="L54" i="6"/>
  <c r="L34" i="6" l="1"/>
  <c r="L44" i="6" s="1"/>
  <c r="I74" i="6" s="1"/>
  <c r="J74" i="6" s="1"/>
  <c r="K74" i="6" s="1"/>
  <c r="M74" i="6"/>
  <c r="O74" i="6" s="1"/>
  <c r="M72" i="6"/>
  <c r="O72" i="6" s="1"/>
  <c r="M73" i="6"/>
  <c r="O73" i="6" s="1"/>
  <c r="I73" i="6" l="1"/>
  <c r="J73" i="6" s="1"/>
  <c r="K73" i="6" s="1"/>
  <c r="Q73" i="6" s="1"/>
  <c r="S73" i="6" s="1"/>
  <c r="I72" i="6"/>
  <c r="J72" i="6" s="1"/>
  <c r="K72" i="6" s="1"/>
  <c r="Q72" i="6" s="1"/>
  <c r="Q74" i="6"/>
  <c r="S74" i="6" s="1"/>
  <c r="Q92" i="6" l="1"/>
  <c r="S72" i="6"/>
  <c r="S92" i="6" s="1"/>
  <c r="D41" i="7" s="1"/>
  <c r="Q94" i="6" l="1"/>
  <c r="C29" i="1"/>
  <c r="E29" i="1"/>
  <c r="Q92" i="10"/>
  <c r="D24" i="1" s="1"/>
  <c r="L74" i="10"/>
  <c r="L73" i="10"/>
  <c r="L72" i="10"/>
  <c r="J64" i="10"/>
  <c r="J62" i="10"/>
  <c r="R61" i="10"/>
  <c r="J61" i="10"/>
  <c r="C61" i="10"/>
  <c r="J42" i="10"/>
  <c r="L42" i="10" s="1"/>
  <c r="J38" i="10"/>
  <c r="L38" i="10" s="1"/>
  <c r="J27" i="10"/>
  <c r="J33" i="10" s="1"/>
  <c r="J34" i="10" s="1"/>
  <c r="J20" i="10"/>
  <c r="J48" i="10" s="1"/>
  <c r="L48" i="10" s="1"/>
  <c r="T96" i="8"/>
  <c r="D19" i="1" s="1"/>
  <c r="K68" i="8"/>
  <c r="K66" i="8"/>
  <c r="U65" i="8"/>
  <c r="K65" i="8"/>
  <c r="C65" i="8"/>
  <c r="L54" i="8"/>
  <c r="O78" i="8" s="1"/>
  <c r="P78" i="8" s="1"/>
  <c r="G46" i="8"/>
  <c r="L46" i="8" s="1"/>
  <c r="G40" i="8"/>
  <c r="L40" i="8" s="1"/>
  <c r="G36" i="8"/>
  <c r="L36" i="8" s="1"/>
  <c r="G27" i="8"/>
  <c r="G31" i="8" s="1"/>
  <c r="G20" i="8"/>
  <c r="G50" i="8" s="1"/>
  <c r="L50" i="8" s="1"/>
  <c r="J52" i="10" l="1"/>
  <c r="L52" i="10" s="1"/>
  <c r="L54" i="10" s="1"/>
  <c r="G32" i="8"/>
  <c r="L32" i="8" s="1"/>
  <c r="L42" i="8" s="1"/>
  <c r="G28" i="8"/>
  <c r="L28" i="8" s="1"/>
  <c r="L52" i="8"/>
  <c r="M77" i="8" s="1"/>
  <c r="N77" i="8" s="1"/>
  <c r="L34" i="10"/>
  <c r="L44" i="10" s="1"/>
  <c r="J44" i="10"/>
  <c r="J29" i="10"/>
  <c r="L29" i="10" s="1"/>
  <c r="O76" i="8"/>
  <c r="O77" i="8"/>
  <c r="P77" i="8" s="1"/>
  <c r="P76" i="8" l="1"/>
  <c r="P96" i="8" s="1"/>
  <c r="J19" i="1" s="1"/>
  <c r="M78" i="8"/>
  <c r="N78" i="8" s="1"/>
  <c r="G77" i="8"/>
  <c r="H77" i="8" s="1"/>
  <c r="G78" i="8"/>
  <c r="H78" i="8" s="1"/>
  <c r="G76" i="8"/>
  <c r="H76" i="8" s="1"/>
  <c r="M76" i="8"/>
  <c r="N76" i="8" s="1"/>
  <c r="G74" i="10"/>
  <c r="H74" i="10" s="1"/>
  <c r="G73" i="10"/>
  <c r="H73" i="10" s="1"/>
  <c r="G72" i="10"/>
  <c r="H72" i="10" s="1"/>
  <c r="M74" i="10"/>
  <c r="N74" i="10" s="1"/>
  <c r="M73" i="10"/>
  <c r="N73" i="10" s="1"/>
  <c r="M72" i="10"/>
  <c r="N72" i="10" s="1"/>
  <c r="I73" i="10"/>
  <c r="J73" i="10" s="1"/>
  <c r="I72" i="10"/>
  <c r="J72" i="10" s="1"/>
  <c r="I74" i="10"/>
  <c r="J74" i="10" s="1"/>
  <c r="I78" i="8"/>
  <c r="J78" i="8" s="1"/>
  <c r="I77" i="8"/>
  <c r="J77" i="8" s="1"/>
  <c r="I76" i="8"/>
  <c r="Q92" i="4"/>
  <c r="D32" i="1" s="1"/>
  <c r="L74" i="4"/>
  <c r="L73" i="4"/>
  <c r="L72" i="4"/>
  <c r="J64" i="4"/>
  <c r="J62" i="4"/>
  <c r="R61" i="4"/>
  <c r="J61" i="4"/>
  <c r="C61" i="4"/>
  <c r="J42" i="4"/>
  <c r="L42" i="4" s="1"/>
  <c r="J38" i="4"/>
  <c r="L38" i="4" s="1"/>
  <c r="J27" i="4"/>
  <c r="J33" i="4" s="1"/>
  <c r="J34" i="4" s="1"/>
  <c r="J20" i="4"/>
  <c r="J48" i="4" s="1"/>
  <c r="L48" i="4" s="1"/>
  <c r="Q92" i="3"/>
  <c r="D31" i="1" s="1"/>
  <c r="L74" i="3"/>
  <c r="L73" i="3"/>
  <c r="L72" i="3"/>
  <c r="J64" i="3"/>
  <c r="J62" i="3"/>
  <c r="R61" i="3"/>
  <c r="J61" i="3"/>
  <c r="C61" i="3"/>
  <c r="J42" i="3"/>
  <c r="L42" i="3" s="1"/>
  <c r="J38" i="3"/>
  <c r="L38" i="3" s="1"/>
  <c r="J27" i="3"/>
  <c r="J33" i="3" s="1"/>
  <c r="J34" i="3" s="1"/>
  <c r="J20" i="3"/>
  <c r="J52" i="3" s="1"/>
  <c r="L52" i="3" s="1"/>
  <c r="Q92" i="2"/>
  <c r="D22" i="1" s="1"/>
  <c r="L74" i="2"/>
  <c r="L73" i="2"/>
  <c r="L72" i="2"/>
  <c r="J64" i="2"/>
  <c r="J62" i="2"/>
  <c r="R61" i="2"/>
  <c r="J61" i="2"/>
  <c r="C61" i="2"/>
  <c r="J42" i="2"/>
  <c r="L42" i="2" s="1"/>
  <c r="J38" i="2"/>
  <c r="L38" i="2" s="1"/>
  <c r="J27" i="2"/>
  <c r="J33" i="2" s="1"/>
  <c r="J34" i="2" s="1"/>
  <c r="J20" i="2"/>
  <c r="J52" i="2" s="1"/>
  <c r="L52" i="2" s="1"/>
  <c r="D37" i="1" l="1"/>
  <c r="J32" i="1"/>
  <c r="K77" i="8"/>
  <c r="R77" i="8" s="1"/>
  <c r="S77" i="8" s="1"/>
  <c r="K78" i="8"/>
  <c r="R78" i="8" s="1"/>
  <c r="U78" i="8" s="1"/>
  <c r="J76" i="8"/>
  <c r="K76" i="8" s="1"/>
  <c r="J48" i="3"/>
  <c r="L48" i="3" s="1"/>
  <c r="L54" i="3" s="1"/>
  <c r="M72" i="3" s="1"/>
  <c r="J48" i="2"/>
  <c r="L48" i="2" s="1"/>
  <c r="L54" i="2" s="1"/>
  <c r="J52" i="4"/>
  <c r="L52" i="4" s="1"/>
  <c r="L54" i="4" s="1"/>
  <c r="K72" i="10"/>
  <c r="P72" i="10" s="1"/>
  <c r="K74" i="10"/>
  <c r="P74" i="10" s="1"/>
  <c r="R74" i="10" s="1"/>
  <c r="K73" i="10"/>
  <c r="P73" i="10" s="1"/>
  <c r="R73" i="10" s="1"/>
  <c r="L34" i="4"/>
  <c r="L44" i="4" s="1"/>
  <c r="J44" i="4"/>
  <c r="J29" i="4"/>
  <c r="L29" i="4" s="1"/>
  <c r="L34" i="3"/>
  <c r="L44" i="3" s="1"/>
  <c r="I72" i="3" s="1"/>
  <c r="J44" i="3"/>
  <c r="J29" i="3"/>
  <c r="L29" i="3" s="1"/>
  <c r="L34" i="2"/>
  <c r="L44" i="2" s="1"/>
  <c r="J44" i="2"/>
  <c r="J29" i="2"/>
  <c r="L29" i="2" s="1"/>
  <c r="R76" i="8" l="1"/>
  <c r="U76" i="8" s="1"/>
  <c r="D29" i="7" s="1"/>
  <c r="U77" i="8"/>
  <c r="M73" i="4"/>
  <c r="N73" i="4" s="1"/>
  <c r="M72" i="4"/>
  <c r="N72" i="4" s="1"/>
  <c r="M74" i="4"/>
  <c r="N74" i="4" s="1"/>
  <c r="I73" i="4"/>
  <c r="J73" i="4" s="1"/>
  <c r="I74" i="4"/>
  <c r="J74" i="4" s="1"/>
  <c r="I72" i="4"/>
  <c r="J72" i="4" s="1"/>
  <c r="S78" i="8"/>
  <c r="G75" i="3"/>
  <c r="H75" i="3" s="1"/>
  <c r="G72" i="3"/>
  <c r="H72" i="3" s="1"/>
  <c r="G73" i="3"/>
  <c r="H73" i="3" s="1"/>
  <c r="G76" i="3"/>
  <c r="H76" i="3" s="1"/>
  <c r="G77" i="3"/>
  <c r="H77" i="3" s="1"/>
  <c r="G74" i="3"/>
  <c r="H74" i="3" s="1"/>
  <c r="G78" i="3"/>
  <c r="H78" i="3" s="1"/>
  <c r="G74" i="4"/>
  <c r="H74" i="4" s="1"/>
  <c r="G72" i="4"/>
  <c r="H72" i="4" s="1"/>
  <c r="G73" i="4"/>
  <c r="H73" i="4" s="1"/>
  <c r="M74" i="3"/>
  <c r="N74" i="3" s="1"/>
  <c r="M76" i="3"/>
  <c r="N76" i="3" s="1"/>
  <c r="M78" i="3"/>
  <c r="N78" i="3" s="1"/>
  <c r="M73" i="3"/>
  <c r="N73" i="3" s="1"/>
  <c r="M75" i="3"/>
  <c r="N75" i="3" s="1"/>
  <c r="M77" i="3"/>
  <c r="N77" i="3" s="1"/>
  <c r="I74" i="3"/>
  <c r="J74" i="3" s="1"/>
  <c r="I76" i="3"/>
  <c r="J76" i="3" s="1"/>
  <c r="I78" i="3"/>
  <c r="J78" i="3" s="1"/>
  <c r="J72" i="3"/>
  <c r="I73" i="3"/>
  <c r="J73" i="3" s="1"/>
  <c r="I75" i="3"/>
  <c r="J75" i="3" s="1"/>
  <c r="I77" i="3"/>
  <c r="J77" i="3" s="1"/>
  <c r="G73" i="2"/>
  <c r="H73" i="2" s="1"/>
  <c r="G72" i="2"/>
  <c r="H72" i="2" s="1"/>
  <c r="G74" i="2"/>
  <c r="H74" i="2" s="1"/>
  <c r="M73" i="2"/>
  <c r="N73" i="2" s="1"/>
  <c r="M72" i="2"/>
  <c r="N72" i="2" s="1"/>
  <c r="M74" i="2"/>
  <c r="N74" i="2" s="1"/>
  <c r="I74" i="2"/>
  <c r="J74" i="2" s="1"/>
  <c r="I73" i="2"/>
  <c r="J73" i="2" s="1"/>
  <c r="I72" i="2"/>
  <c r="J72" i="2" s="1"/>
  <c r="P92" i="10"/>
  <c r="R72" i="10"/>
  <c r="R92" i="10" s="1"/>
  <c r="N72" i="3"/>
  <c r="S76" i="8" l="1"/>
  <c r="S96" i="8" s="1"/>
  <c r="R96" i="8"/>
  <c r="P94" i="10"/>
  <c r="C24" i="1"/>
  <c r="K77" i="3"/>
  <c r="E24" i="1"/>
  <c r="D40" i="7"/>
  <c r="K78" i="3"/>
  <c r="P78" i="3" s="1"/>
  <c r="R78" i="3" s="1"/>
  <c r="U96" i="8"/>
  <c r="E19" i="1" s="1"/>
  <c r="K75" i="3"/>
  <c r="P75" i="3" s="1"/>
  <c r="R75" i="3" s="1"/>
  <c r="K76" i="3"/>
  <c r="P76" i="3" s="1"/>
  <c r="R76" i="3" s="1"/>
  <c r="P77" i="3"/>
  <c r="R77" i="3" s="1"/>
  <c r="K72" i="4"/>
  <c r="P72" i="4" s="1"/>
  <c r="K73" i="2"/>
  <c r="P73" i="2" s="1"/>
  <c r="R73" i="2" s="1"/>
  <c r="K74" i="4"/>
  <c r="P74" i="4" s="1"/>
  <c r="R74" i="4" s="1"/>
  <c r="D49" i="7" s="1"/>
  <c r="K73" i="4"/>
  <c r="P73" i="4" s="1"/>
  <c r="R73" i="4" s="1"/>
  <c r="D48" i="7" s="1"/>
  <c r="K73" i="3"/>
  <c r="P73" i="3" s="1"/>
  <c r="R73" i="3" s="1"/>
  <c r="D45" i="7" s="1"/>
  <c r="K72" i="3"/>
  <c r="P72" i="3" s="1"/>
  <c r="K74" i="3"/>
  <c r="P74" i="3" s="1"/>
  <c r="R74" i="3" s="1"/>
  <c r="D46" i="7" s="1"/>
  <c r="K72" i="2"/>
  <c r="P72" i="2" s="1"/>
  <c r="K74" i="2"/>
  <c r="P74" i="2" s="1"/>
  <c r="R74" i="2" s="1"/>
  <c r="S98" i="8" l="1"/>
  <c r="C19" i="1"/>
  <c r="P92" i="4"/>
  <c r="R72" i="4"/>
  <c r="D47" i="7" s="1"/>
  <c r="P92" i="3"/>
  <c r="R72" i="3"/>
  <c r="D44" i="7" s="1"/>
  <c r="P92" i="2"/>
  <c r="R72" i="2"/>
  <c r="D30" i="7" s="1"/>
  <c r="D53" i="7" l="1"/>
  <c r="P94" i="2"/>
  <c r="C22" i="1"/>
  <c r="P94" i="4"/>
  <c r="C32" i="1"/>
  <c r="P94" i="3"/>
  <c r="C31" i="1"/>
  <c r="R92" i="3"/>
  <c r="E31" i="1" s="1"/>
  <c r="R92" i="4"/>
  <c r="E32" i="1" s="1"/>
  <c r="R92" i="2"/>
  <c r="E22" i="1" s="1"/>
  <c r="E37" i="1" l="1"/>
  <c r="C37" i="1"/>
  <c r="J39" i="1" l="1"/>
  <c r="J40" i="1" s="1"/>
  <c r="J37" i="1"/>
  <c r="L53" i="7"/>
  <c r="M53" i="7" s="1"/>
</calcChain>
</file>

<file path=xl/sharedStrings.xml><?xml version="1.0" encoding="utf-8"?>
<sst xmlns="http://schemas.openxmlformats.org/spreadsheetml/2006/main" count="3322" uniqueCount="481">
  <si>
    <t>Attachment MM</t>
  </si>
  <si>
    <t>Formula Rate calculation</t>
  </si>
  <si>
    <t xml:space="preserve">     Rate Formula Template</t>
  </si>
  <si>
    <t xml:space="preserve"> </t>
  </si>
  <si>
    <t xml:space="preserve"> Utilizing Attachment O Data</t>
  </si>
  <si>
    <t>Page 1 of 2</t>
  </si>
  <si>
    <t>To be completed in conjunction with Attachment O.</t>
  </si>
  <si>
    <t>(inputs from Attachment O are rounded to whole dollars)</t>
  </si>
  <si>
    <t>(1)</t>
  </si>
  <si>
    <t>(2)</t>
  </si>
  <si>
    <t>(3)</t>
  </si>
  <si>
    <t>(4)</t>
  </si>
  <si>
    <t>Attachment O</t>
  </si>
  <si>
    <t>Line</t>
  </si>
  <si>
    <t>Page, Line, Col.</t>
  </si>
  <si>
    <t>Transmission</t>
  </si>
  <si>
    <t>Allocator</t>
  </si>
  <si>
    <t>No.</t>
  </si>
  <si>
    <t>Gross Transmission Plant - Total</t>
  </si>
  <si>
    <t>Attach O, p 2, line 2 col 5 (Note A)</t>
  </si>
  <si>
    <t>1a</t>
  </si>
  <si>
    <t>Transmission Accumulated Depreciation</t>
  </si>
  <si>
    <t>Net Transmission Plant - Total</t>
  </si>
  <si>
    <t>Line 1 minus Line 1a (Note B)</t>
  </si>
  <si>
    <t>O&amp;M TRANSMISSION EXPENSE</t>
  </si>
  <si>
    <t>Total O&amp;M Allocated to Transmission</t>
  </si>
  <si>
    <t>Attach O, p 3, line 8 col 5</t>
  </si>
  <si>
    <t>3a</t>
  </si>
  <si>
    <t>Transmission O&amp;M</t>
  </si>
  <si>
    <t>Attach O, p 3, line 1 col 5</t>
  </si>
  <si>
    <t>3b</t>
  </si>
  <si>
    <t>Less: LSE Expenses included in above, if any</t>
  </si>
  <si>
    <t>Attach O, p 3, line 1a col 5</t>
  </si>
  <si>
    <t>3c</t>
  </si>
  <si>
    <t>Less: Account 565 included in above, if any</t>
  </si>
  <si>
    <t>Attach O, p 3, line 2 col 5</t>
  </si>
  <si>
    <t>3d</t>
  </si>
  <si>
    <t>Adjusted Transmission O&amp;M</t>
  </si>
  <si>
    <t>Line 3a minus Line 3b minus Line 3c</t>
  </si>
  <si>
    <t>Annual Allocation Factor for Transmission O&amp;M</t>
  </si>
  <si>
    <t>(Line 3d divided by line 1a, col 3)</t>
  </si>
  <si>
    <t>OTHER O&amp;M EXPENSE</t>
  </si>
  <si>
    <t>4a</t>
  </si>
  <si>
    <t>Other O&amp;M Allocated to Transmission</t>
  </si>
  <si>
    <t>Line 3 minus Line 3d</t>
  </si>
  <si>
    <t>4b</t>
  </si>
  <si>
    <t>Annual Allocation Factor for Other O&amp;M</t>
  </si>
  <si>
    <t>Line 4a divided by Line 1, col 3</t>
  </si>
  <si>
    <t>GENERAL AND COMMON (G&amp;C) DEPRECIATION EXPENSE</t>
  </si>
  <si>
    <t>5</t>
  </si>
  <si>
    <t>Total G&amp;C Depreciation Expense</t>
  </si>
  <si>
    <t>Attach O, p 3, lines 10 &amp; 11, col 5 (Note H)</t>
  </si>
  <si>
    <t>6</t>
  </si>
  <si>
    <t>Annual Allocation Factor for G&amp;C Depreciation Expense</t>
  </si>
  <si>
    <t>(line 5 divided by line 1 col 3)</t>
  </si>
  <si>
    <t>TAXES OTHER THAN INCOME TAXES</t>
  </si>
  <si>
    <t>7</t>
  </si>
  <si>
    <t>Total Other Taxes</t>
  </si>
  <si>
    <t>Attach O, p 3, line 20 col 5</t>
  </si>
  <si>
    <t>8</t>
  </si>
  <si>
    <t>Annual Allocation Factor for Other Taxes</t>
  </si>
  <si>
    <t>(line 7 divided by line 1 col 3)</t>
  </si>
  <si>
    <t>9</t>
  </si>
  <si>
    <t>Annual Allocation Factor for Other Expense</t>
  </si>
  <si>
    <t>Sum of line 4b, 6, and 8</t>
  </si>
  <si>
    <t>INCOME TAXES</t>
  </si>
  <si>
    <t>10</t>
  </si>
  <si>
    <t>Total Income Taxes</t>
  </si>
  <si>
    <t>Attach O, p 3, line 27 col 5</t>
  </si>
  <si>
    <t>11</t>
  </si>
  <si>
    <t>Annual Allocation Factor for Income Taxes</t>
  </si>
  <si>
    <t>(line 10 divided by line 2 col 3)</t>
  </si>
  <si>
    <t xml:space="preserve">RETURN </t>
  </si>
  <si>
    <t>12</t>
  </si>
  <si>
    <t>Return on Rate Base</t>
  </si>
  <si>
    <t>Attach O, p 3, line 28 col 5</t>
  </si>
  <si>
    <t>13</t>
  </si>
  <si>
    <t>Annual Allocation Factor for Return on Rate Base</t>
  </si>
  <si>
    <t>(line 12 divided by line 2 col 3)</t>
  </si>
  <si>
    <t>14</t>
  </si>
  <si>
    <t>Annual Allocation Factor for Return</t>
  </si>
  <si>
    <t>Sum of line 11 and 13</t>
  </si>
  <si>
    <t>Page 2 of 2</t>
  </si>
  <si>
    <t>Multi-Value Project (MVP) Revenue Requirement Calculation</t>
  </si>
  <si>
    <t>(5)</t>
  </si>
  <si>
    <t>(6)</t>
  </si>
  <si>
    <t>(7)</t>
  </si>
  <si>
    <t>(8)</t>
  </si>
  <si>
    <t>(9)</t>
  </si>
  <si>
    <t>(10)</t>
  </si>
  <si>
    <t>(11)</t>
  </si>
  <si>
    <t>(12)</t>
  </si>
  <si>
    <t>(13)</t>
  </si>
  <si>
    <t>(14)</t>
  </si>
  <si>
    <t>(15)</t>
  </si>
  <si>
    <t>(16)</t>
  </si>
  <si>
    <t>Line No.</t>
  </si>
  <si>
    <t>Project Name</t>
  </si>
  <si>
    <t>MTEP Project Number</t>
  </si>
  <si>
    <t>Project Gross Plant</t>
  </si>
  <si>
    <t>Project Accumulated Depreciation</t>
  </si>
  <si>
    <t>Transmission O&amp;M Annual Allocation Factor</t>
  </si>
  <si>
    <t>Annual Allocation for Transmission O&amp;M Expense</t>
  </si>
  <si>
    <t>Other Expense Annual Allocation Factor</t>
  </si>
  <si>
    <t>Annual Allocation for Other Expense</t>
  </si>
  <si>
    <t>Annual Expense Charge</t>
  </si>
  <si>
    <t xml:space="preserve">Project Net Plant </t>
  </si>
  <si>
    <t>Annual Return Charge</t>
  </si>
  <si>
    <t>Project Depreciation Expense</t>
  </si>
  <si>
    <t>Annual Revenue Requirement</t>
  </si>
  <si>
    <t>True-Up Adjustment</t>
  </si>
  <si>
    <t>MVP Annual Adjusted Revenue Requirement</t>
  </si>
  <si>
    <t>(Note C)</t>
  </si>
  <si>
    <t>Page 1 line 4</t>
  </si>
  <si>
    <t>(Col 4 * Col 5)</t>
  </si>
  <si>
    <t>Page 1 line 9</t>
  </si>
  <si>
    <t>(Col 3 * Col 7)</t>
  </si>
  <si>
    <t>(Col 6 + Col 8)</t>
  </si>
  <si>
    <t>(Col 3 - Col 4)</t>
  </si>
  <si>
    <t>(Page 1 line 14)</t>
  </si>
  <si>
    <t>(Col 10 * Col 11)</t>
  </si>
  <si>
    <t>(Note E)</t>
  </si>
  <si>
    <t>(Sum Col. 9, 12 &amp; 13)</t>
  </si>
  <si>
    <t>(Note F)</t>
  </si>
  <si>
    <t>Sum Col. 14 &amp; 15
(Note G)</t>
  </si>
  <si>
    <t>Multi-Value Projects (MVP)</t>
  </si>
  <si>
    <t>1b</t>
  </si>
  <si>
    <t>1c</t>
  </si>
  <si>
    <t>2</t>
  </si>
  <si>
    <t>MVP Total Annual Revenue Requirements</t>
  </si>
  <si>
    <t>Rev. Req. Adj For Attachment O</t>
  </si>
  <si>
    <t>Note</t>
  </si>
  <si>
    <t>Letter</t>
  </si>
  <si>
    <t>A</t>
  </si>
  <si>
    <t>B</t>
  </si>
  <si>
    <t>C</t>
  </si>
  <si>
    <t>Project Gross Plant is the total capital investment for the project calculated in the same method as the gross plant value in line 1 and includes CWIP in rate base when authorized by FERC order less any prefunded AFUDC, if applicable.  This value includes subsequent</t>
  </si>
  <si>
    <t>capital investments required to maintain the facilities to their original capabilities.</t>
  </si>
  <si>
    <t>D</t>
  </si>
  <si>
    <t>Note deliberately left blank.</t>
  </si>
  <si>
    <t>E</t>
  </si>
  <si>
    <t>F</t>
  </si>
  <si>
    <t>True-Up Adjustment is included pursuant to a FERC approved methodology if applicable.</t>
  </si>
  <si>
    <t>G</t>
  </si>
  <si>
    <t>The MVP Annual Revenue Requirement is the value to be used in Schedule 26-A.</t>
  </si>
  <si>
    <t>H</t>
  </si>
  <si>
    <t>The Total General and Common Depreciation Expense excludes any depreciation expense directly associated with a project and thereby included in page 2 column 13.</t>
  </si>
  <si>
    <t>Trans.</t>
  </si>
  <si>
    <t>Annual</t>
  </si>
  <si>
    <t>Owner</t>
  </si>
  <si>
    <t>Rev. Req.</t>
  </si>
  <si>
    <t>AMIL</t>
  </si>
  <si>
    <t>AMMO</t>
  </si>
  <si>
    <t>ATC</t>
  </si>
  <si>
    <t>CWLD</t>
  </si>
  <si>
    <t>CWLP</t>
  </si>
  <si>
    <t>DPC</t>
  </si>
  <si>
    <t>GRE</t>
  </si>
  <si>
    <t>HE</t>
  </si>
  <si>
    <t>IPL</t>
  </si>
  <si>
    <t>ITC</t>
  </si>
  <si>
    <t>ITCM</t>
  </si>
  <si>
    <t>METC</t>
  </si>
  <si>
    <t>MEC</t>
  </si>
  <si>
    <t>MDU</t>
  </si>
  <si>
    <t>MP</t>
  </si>
  <si>
    <t>MPW</t>
  </si>
  <si>
    <t>NIPS</t>
  </si>
  <si>
    <t>NSP</t>
  </si>
  <si>
    <t>OTP</t>
  </si>
  <si>
    <t>SIPC</t>
  </si>
  <si>
    <t>SMP</t>
  </si>
  <si>
    <t>SIGE</t>
  </si>
  <si>
    <t>Total</t>
  </si>
  <si>
    <t>MRET</t>
  </si>
  <si>
    <t>Schedule 26A</t>
  </si>
  <si>
    <t>Summary of Annual Revenue Requirements by Transmission Owner for Multi-Value Projects</t>
  </si>
  <si>
    <t xml:space="preserve"> Utilizing Attachment O-GRE Data</t>
  </si>
  <si>
    <t>Great River Energy</t>
  </si>
  <si>
    <t>To be completed in conjunction with Attachment O-GRE.</t>
  </si>
  <si>
    <t>(inputs from Attachment O-GRE are rounded to whole dollars)</t>
  </si>
  <si>
    <t>Attachment O-GRE</t>
  </si>
  <si>
    <t>Attach O-GRE, p 2, line 2 col 5 (Note A)</t>
  </si>
  <si>
    <t>Attach O-GRE, p 3, line 8 col 5</t>
  </si>
  <si>
    <t>Attach O-GRE, p 3, line 1 col 5</t>
  </si>
  <si>
    <t>Attach O-GRE, p 3, line 1a col 5</t>
  </si>
  <si>
    <t>Attach O-GRE, p 3, line 2 col 5</t>
  </si>
  <si>
    <t>(line 3d divided by line 1a col 3)</t>
  </si>
  <si>
    <t>OTHER O&amp;M EXPENSES</t>
  </si>
  <si>
    <t>GENERAL AND COMMON DEPRECIATION EXPENSE</t>
  </si>
  <si>
    <t>Attach O-GRE, p 3, lines 10 &amp; 11, col 5 (Note H)</t>
  </si>
  <si>
    <t>Sum of lines 4b, 6 and 8</t>
  </si>
  <si>
    <t>Sum of lines 11 and 13</t>
  </si>
  <si>
    <t>14a</t>
  </si>
  <si>
    <t>Annual Allocation Factor for Incentive Return</t>
  </si>
  <si>
    <t>Attach O-GRE, p 4, line 30</t>
  </si>
  <si>
    <t xml:space="preserve">(12a) </t>
  </si>
  <si>
    <t>(12b)</t>
  </si>
  <si>
    <t>(14a)</t>
  </si>
  <si>
    <t xml:space="preserve">Project Gross Plant </t>
  </si>
  <si>
    <t>Annual Incentive Return Charge</t>
  </si>
  <si>
    <t>Annual Revenue Requirement Excluding  Annual Incentive Return Charge</t>
  </si>
  <si>
    <t>(Page 1, line 14a, Col. 4)</t>
  </si>
  <si>
    <t>(Col. 10 * Col. 12a)</t>
  </si>
  <si>
    <t>(Sum Col. 9, 12, 12b &amp; 13)</t>
  </si>
  <si>
    <t>Col. 14 less Col. 12b (Note I)</t>
  </si>
  <si>
    <t>Net Transmission Plant is that identified on page 2 line 14 of Attachment O-GRE and includes any sub lines 14a or 14b etc. and is inclusive of any CWIP, Prefunded AFUDC on CWIP, and Unamortized Balance of Abandoned Plant  included in rate base when authorized by FERC order.  Prefunded AFUDC amount is a reduction to rates base.</t>
  </si>
  <si>
    <t>Project Gross Plant is the total capital investment for the project calculated in the same method as the gross plant value in line 1 and is includes of any CWIP and Prefunded AFUDC on CWIP in rate base when authorized by FERC order less any prefunded AFUDC, if applicable, and when authorized by FERC order.  The Prefunded AFUDC amount is a reduction to rate base.  This value includes subsequent capital investments required to maintain the facilities to their original capabilities.</t>
  </si>
  <si>
    <t>I</t>
  </si>
  <si>
    <t>Annual Incentive Return Charge revenues for FERC-accepted projects utilizing a hypothetical capital structure are not included in Attachment O-GRE, page 3, line 30a, column 5 and page 4 lines 35 &amp; 36b.</t>
  </si>
  <si>
    <t>MRES</t>
  </si>
  <si>
    <t>(11a)</t>
  </si>
  <si>
    <t>(Pg 1 line 15)  (Note J)</t>
  </si>
  <si>
    <t>Equals the return using the MRES actual capital structure.</t>
  </si>
  <si>
    <t>J</t>
  </si>
  <si>
    <t>This is the incentive return for projets receiving the hypothetical capital structure return (HCSR).</t>
  </si>
  <si>
    <t>K</t>
  </si>
  <si>
    <t>The projects listed include projects that qualify for 100% CWIP recovery.  These projects do not include any AFUDC in the CWIP balances or plant in-service balances</t>
  </si>
  <si>
    <t>L</t>
  </si>
  <si>
    <t>The plant listed includes any unamortized balances related to the recovery of abandoned plant costs for the projects approved by FERC.  No abandoned plant costs will be included until approved by FERC under a separate docket.</t>
  </si>
  <si>
    <t>Attachment MM-MRES</t>
  </si>
  <si>
    <t>To be completed in conjunction with Attachment O-MRES.</t>
  </si>
  <si>
    <t>Attach O, p 2, line 2 + 2a col 5 (Note A)</t>
  </si>
  <si>
    <t>Return on Rate Base (Note I)</t>
  </si>
  <si>
    <t xml:space="preserve"> Utilizing Attachment O-MRES Data</t>
  </si>
  <si>
    <t>(Col 10 * (Col 11 + Col 11a))</t>
  </si>
  <si>
    <t>Net Transmission Plant is that identified on page 2 line 14 of Attachment O and includes any sub lines 14a or 14b etc. and is inclusive of any CWIP included in rate base when authorized by FERC order.</t>
  </si>
  <si>
    <t>Project Gross Plant is the total capital investment for the project calculated in the same method as the gross plant value in line 1 and includes CWIP in rate base when authorized by FERC order.  This value includes subsequent</t>
  </si>
  <si>
    <t>For  the 12 months ended 12/31/2012</t>
  </si>
  <si>
    <t>MTEP11</t>
  </si>
  <si>
    <t>MTEP10</t>
  </si>
  <si>
    <t>MVP</t>
  </si>
  <si>
    <t>Project</t>
  </si>
  <si>
    <t>Revenue</t>
  </si>
  <si>
    <t>Requirement</t>
  </si>
  <si>
    <t>Duke Energy Indiana</t>
  </si>
  <si>
    <t>Northern Indiana Public Service Co.</t>
  </si>
  <si>
    <t>1d</t>
  </si>
  <si>
    <t>1e</t>
  </si>
  <si>
    <t>1f</t>
  </si>
  <si>
    <t>1g</t>
  </si>
  <si>
    <t>Schedule 26-A</t>
  </si>
  <si>
    <t>Check</t>
  </si>
  <si>
    <t>Should = zero</t>
  </si>
  <si>
    <t>CIN</t>
  </si>
  <si>
    <t>Summary of Annual Revenue Requirements by Transmission Owner by Project for Multi-Value Projects</t>
  </si>
  <si>
    <t>Description</t>
  </si>
  <si>
    <t>Billing</t>
  </si>
  <si>
    <t>Start</t>
  </si>
  <si>
    <t>Date</t>
  </si>
  <si>
    <t>End</t>
  </si>
  <si>
    <t>MISO</t>
  </si>
  <si>
    <t>Board</t>
  </si>
  <si>
    <t>Approval</t>
  </si>
  <si>
    <t>Used for Revenue Allocation of Schedules 7, 8 and 9</t>
  </si>
  <si>
    <t>DEI</t>
  </si>
  <si>
    <t>WOLV</t>
  </si>
  <si>
    <t>SMMPA</t>
  </si>
  <si>
    <t>Vect</t>
  </si>
  <si>
    <t>Adair - Ottumwa 345</t>
  </si>
  <si>
    <t>Michigan Thumb Wind Zone</t>
  </si>
  <si>
    <t>Dec. 2011</t>
  </si>
  <si>
    <t>Dec. 2010</t>
  </si>
  <si>
    <t>Reynolds to Greentown 765 kV line</t>
  </si>
  <si>
    <t>Brookings SD -SE Twin Cities 345 kV</t>
  </si>
  <si>
    <t>Ellendale to Big Stone South</t>
  </si>
  <si>
    <t>Big Stone South to Brookings</t>
  </si>
  <si>
    <t>Winco-Lime Creek-Emery-Blackhawk-Hazelton</t>
  </si>
  <si>
    <t>Lakefield-Burt &amp; Sheldon-Webseter 345 kV line</t>
  </si>
  <si>
    <t>Reynolds to E. Winnamac to Burr Oak to Hiple</t>
  </si>
  <si>
    <t>New Pawnee to PANA 345kV line</t>
  </si>
  <si>
    <t>Pleasant Prairie-Zion Energy Center 345 kV line</t>
  </si>
  <si>
    <t>Pana-Mt. Zion-Kansas-Sugar Creek 345 kV line</t>
  </si>
  <si>
    <t>Sidney to Rising 345 kV line</t>
  </si>
  <si>
    <t>N LaCrosse-N Madison-Cardinal-Spring Green</t>
  </si>
  <si>
    <t>Palmyra-Quincy-Meredosia-Ipava&amp; Meredosia</t>
  </si>
  <si>
    <t>Fargo-Oak Grove 345 kV line</t>
  </si>
  <si>
    <t>West Adair-Palmyra Tap 345 kV line</t>
  </si>
  <si>
    <t>Attachment MM Gross Transmission Plant by Transmission Owner</t>
  </si>
  <si>
    <t>GRE Incentive</t>
  </si>
  <si>
    <t>Total Incentive</t>
  </si>
  <si>
    <t>Amount used in Attachment O under the "Summary" tab</t>
  </si>
  <si>
    <t>ATXI</t>
  </si>
  <si>
    <t>Attach O, p 2, line 2 + 18a col 5 (Note A)</t>
  </si>
  <si>
    <t>Attach O, p 3, line 1a col 5, if any</t>
  </si>
  <si>
    <t>Attach O, p 3, line 2 col 5, if any</t>
  </si>
  <si>
    <t>HYPOTHETICAL CAPITAL STRUCTURE (HCS) RETURN</t>
  </si>
  <si>
    <t>15</t>
  </si>
  <si>
    <t xml:space="preserve">Annual Allocation Factor HCS Return (Note J) </t>
  </si>
  <si>
    <t>Attach O, p 4, line 30e</t>
  </si>
  <si>
    <t>Annual Allocation Factor for HCS Return</t>
  </si>
  <si>
    <t>(Page 1 line 15) (Note J)</t>
  </si>
  <si>
    <t>(Col 10 * (Col 11 + 11a))</t>
  </si>
  <si>
    <t>Project Depreciation Expense is the actual value booked for the project and included in the Depreciation Expense in Attachment O page 3, line 12.</t>
  </si>
  <si>
    <t>Equals the return based on the actual capital structure (ACS)</t>
  </si>
  <si>
    <t>Equals the incremental return for projects with hypothetical capital structure (HCS) approval.</t>
  </si>
  <si>
    <t>UPLS</t>
  </si>
  <si>
    <t>CMMPA (UPLS)</t>
  </si>
  <si>
    <t xml:space="preserve">Attachment MM Allocated Gross Transmission  Plant (Exclude CWIP) </t>
  </si>
  <si>
    <t>Gross Plant</t>
  </si>
  <si>
    <r>
      <t>Attachment MM</t>
    </r>
    <r>
      <rPr>
        <sz val="11"/>
        <color theme="1"/>
        <rFont val="Calibri"/>
        <family val="2"/>
        <scheme val="minor"/>
      </rPr>
      <t>-CMMPA Agency</t>
    </r>
  </si>
  <si>
    <t xml:space="preserve"> Utilizing Attachment O-CMMPA Agency</t>
  </si>
  <si>
    <t>CMMPA Agency</t>
  </si>
  <si>
    <t>To be completed in conjunction with Attachment O-CMMPA Agency</t>
  </si>
  <si>
    <t>(inputs are rounded to whole dollars)</t>
  </si>
  <si>
    <t>Attach O-CMMPA Agency, p 2, line 2 + 2a + 18a + 23c col 5 (Note A)</t>
  </si>
  <si>
    <t xml:space="preserve">Line 1 minus Line 1a (Note B) </t>
  </si>
  <si>
    <r>
      <t xml:space="preserve">O&amp;M </t>
    </r>
    <r>
      <rPr>
        <sz val="11"/>
        <color theme="1"/>
        <rFont val="Calibri"/>
        <family val="2"/>
        <scheme val="minor"/>
      </rPr>
      <t>TRANSMISSION EXPENSE</t>
    </r>
  </si>
  <si>
    <t>Attach O-CMMPA Agency, p 3, line 8 col 5</t>
  </si>
  <si>
    <t>Attach O-CMMPA Agency, p 3, line 1 col 5</t>
  </si>
  <si>
    <t>Attach O-CMMPA Agency, p 3, line 1a col 5, if any</t>
  </si>
  <si>
    <t>Attach O-CMMPA Agency, p 3, line 2 col 5</t>
  </si>
  <si>
    <t>Attach O-CMMPA Agency, p 3, lines 10 &amp; 11, col 5 (Note H)</t>
  </si>
  <si>
    <t>Attach O-CMMPA Agency, p 3, line 20 col 5</t>
  </si>
  <si>
    <t>Attach O-CMMPA Agency, p 3, line 27 col 5</t>
  </si>
  <si>
    <r>
      <t>Return on Rate Base (</t>
    </r>
    <r>
      <rPr>
        <sz val="11"/>
        <color theme="1"/>
        <rFont val="Calibri"/>
        <family val="2"/>
        <scheme val="minor"/>
      </rPr>
      <t>Note I)</t>
    </r>
  </si>
  <si>
    <t>Attach O-CMMPA Agency, p 3, line 28 col 5</t>
  </si>
  <si>
    <t>Attach O-CMMPA Agency, p 4, line 30d col 5</t>
  </si>
  <si>
    <t>Receiving the HCSR</t>
  </si>
  <si>
    <t>Annual Allocation Factor Premium for Incentive Return</t>
  </si>
  <si>
    <t>Note K &amp; L</t>
  </si>
  <si>
    <t>(Pg 1 line 15, Col 4)  (Note J)</t>
  </si>
  <si>
    <t>Rev. Req. Adj For Attachment O-CMMPA Agency</t>
  </si>
  <si>
    <t>Gross Transmission Plant is that identified on page 2 line 2 of Attachment O-CMMPA Agency and includes any sub lines 2a or 2b etc. and is inclusive of any CWIP included in rate base when authorized by FERC order</t>
  </si>
  <si>
    <r>
      <t>Net Transmission Plant is that identified on page 2 line 14 of Attachment O-</t>
    </r>
    <r>
      <rPr>
        <sz val="11"/>
        <color theme="1"/>
        <rFont val="Calibri"/>
        <family val="2"/>
        <scheme val="minor"/>
      </rPr>
      <t>CMMPA Agency and includes any sub lines 14a or 14b etc. and is inclusive of any CWIP included in rate base when authorized by FERC order.</t>
    </r>
  </si>
  <si>
    <r>
      <t>Project Depreciation Expense is the actual value booked for the project and included in the Depreciation Expense in Attachment O-</t>
    </r>
    <r>
      <rPr>
        <sz val="11"/>
        <color theme="1"/>
        <rFont val="Calibri"/>
        <family val="2"/>
        <scheme val="minor"/>
      </rPr>
      <t>CMMPA Agency page 3 line 12.</t>
    </r>
  </si>
  <si>
    <r>
      <t>True-Up Adjustment is included pursuant to a FERC approved methodology</t>
    </r>
    <r>
      <rPr>
        <sz val="12"/>
        <color rgb="FFFF0000"/>
        <rFont val="Arial MT"/>
      </rPr>
      <t xml:space="preserve">, </t>
    </r>
    <r>
      <rPr>
        <sz val="11"/>
        <color theme="1"/>
        <rFont val="Calibri"/>
        <family val="2"/>
        <scheme val="minor"/>
      </rPr>
      <t>if applicable.</t>
    </r>
  </si>
  <si>
    <r>
      <t>The Total General and Common Depreciation Expense excludes any depreciation expense directly associated with a project and thereby included in page 2 column</t>
    </r>
    <r>
      <rPr>
        <sz val="11"/>
        <color theme="1"/>
        <rFont val="Calibri"/>
        <family val="2"/>
        <scheme val="minor"/>
      </rPr>
      <t xml:space="preserve"> 13.</t>
    </r>
  </si>
  <si>
    <t>Return using the CMMPA actual capital structure.</t>
  </si>
  <si>
    <t>This is the premium for projects receiving the Hypothetical Capital Structure Return (HCSR).</t>
  </si>
  <si>
    <t>The projects listed include projects that qualify for 100% CWIP recovery.  These projects do not include any AFUDC in the CWIP balances or plant in-service balances.</t>
  </si>
  <si>
    <t xml:space="preserve"> Utilizing Attachment O - ATCLLC Data</t>
  </si>
  <si>
    <t>To be completed in conjunction with Attachment O - ATCLLC.</t>
  </si>
  <si>
    <t>(inputs from Attachment O - ATCLLC are rounded to whole dollars)</t>
  </si>
  <si>
    <t>Attachment MM - ATCLLC</t>
  </si>
  <si>
    <t>Attachment O - ATCLLC</t>
  </si>
  <si>
    <t>Attach O - ATCLLC, p 2, line 2a and 2b col 5 (Note A)</t>
  </si>
  <si>
    <t>Attach O - ATCLLC, p 2, line 8a and 8b col 5 (Note A)</t>
  </si>
  <si>
    <t>Attach O - ATCLLC, p 3, line 8 col 5</t>
  </si>
  <si>
    <t>Attach O - ATCLLC, p 3, line 1 col 5</t>
  </si>
  <si>
    <t>3a1</t>
  </si>
  <si>
    <t>Less Preliminary Survey and Investigation Adjustment (Note I)</t>
  </si>
  <si>
    <t>Preliminary and Survey Expense included in</t>
  </si>
  <si>
    <t>Line 3a minus Lines 3a1, 3b minus Line 3c</t>
  </si>
  <si>
    <t>Line 3 minus Lines 3d and 3a1</t>
  </si>
  <si>
    <t>Attach O - ATCLLC, p 3, lines 10 &amp; 11, col 5 (Note H)</t>
  </si>
  <si>
    <t>Attach O - ATCLLC, p 3, line 20 col 5</t>
  </si>
  <si>
    <t>Attach O - ATCLLC, p 3, line 27 col 5</t>
  </si>
  <si>
    <t>Attach O - ATCLLC, p 3, line 28 col 5</t>
  </si>
  <si>
    <t>(13a)</t>
  </si>
  <si>
    <t>Preliminary Survey and Investigation Expense</t>
  </si>
  <si>
    <t>(Sum Col. 9, 12, 13 &amp; 13a)</t>
  </si>
  <si>
    <t>(Note J)</t>
  </si>
  <si>
    <t>Project Gross Plant is the total capital investment for the project calculated in the same method as the gross plant value in line 1 and includes CWIP in rate base.  This value includes subsequent capital investments required to maintain the facilities to their original capabilities.</t>
  </si>
  <si>
    <t>Project Depreciation Expense is the actual value booked for the project and included in the Depreciation Expense in Attachment O - ATCLLC page 3 line 12.</t>
  </si>
  <si>
    <t>True-Up Adjustment is included pursuant Attachment MM - ATCLLC Annual True-up Procedure.</t>
  </si>
  <si>
    <t>Preliminary Survey and Investigation expense (pre-certification) equals the actual value booked, or projected to be booked for forward-looking rate periods, for all of the MISO approved projects and included in Attachment O - ATCLLC, Page 3, Line 1, Column 5.</t>
  </si>
  <si>
    <t>Preliminary Survey and Investigation expense (pre-certification) equals the actual value booked, or projected to be booked for forward-looking rate periods, for each of the MISO approved MVP Projects and included in Attachment O - ATCLLC, Page 3, Line 1, Column 5.</t>
  </si>
  <si>
    <t>Attach O, p 2, line 8 col 5</t>
  </si>
  <si>
    <t>Attachment MM - ATXI</t>
  </si>
  <si>
    <t>True-Up Adjustment is included pursuant to a FERC approved methodology, if applicable.</t>
  </si>
  <si>
    <t>Net Transmission Plant is that identified on page 2 line 14 of Attachment O - ATXI and includes any sub lines 14a or 14b etc. and is inclusive of any CWIP included in rate base when authorized by FERC order.</t>
  </si>
  <si>
    <t>Gross Transmission Plant is that identified on page 2 line 2 of Attachment O - ATXI and includes any sub lines 2a or 2b etc. and is inclusive of any CWIP included in rate base when authorized by FERC order.</t>
  </si>
  <si>
    <t>Attachment MM - GRE</t>
  </si>
  <si>
    <r>
      <t>Attach O, p 2, line 8 + 8a</t>
    </r>
    <r>
      <rPr>
        <b/>
        <sz val="12"/>
        <rFont val="Arial"/>
        <family val="2"/>
      </rPr>
      <t xml:space="preserve"> </t>
    </r>
    <r>
      <rPr>
        <sz val="12"/>
        <rFont val="Arial"/>
        <family val="2"/>
      </rPr>
      <t>col 5</t>
    </r>
  </si>
  <si>
    <t>Rev. Req. Adj For Attachment O - MRES</t>
  </si>
  <si>
    <t>Attachment MM - MRES</t>
  </si>
  <si>
    <t>Attach O-CMMPA Agency, p 2, line 8 + 8a col 5</t>
  </si>
  <si>
    <t>American Transmission Company LLC</t>
  </si>
  <si>
    <t>Attach O - ATCLLC, p 3, line 1a col 5</t>
  </si>
  <si>
    <t>Attach O - ATCLLC, p 3, line 2 col 5</t>
  </si>
  <si>
    <t>Gross Transmission Plant is that identified on page 2 lines 2a and 2b of Attachment O - ATCLLC and is inclusive of any CWIP included in rate base. Transmission  Accumulated Depreciation comports with this Note A and Note B below.</t>
  </si>
  <si>
    <t>Net Transmission Plant is that identified on page 2 lines 14a and 14b of Attachment O - ATCLLC and is inclusive of any CWIP included in rate base.</t>
  </si>
  <si>
    <t>Attach O - MRES, p 4, line 30 col 5</t>
  </si>
  <si>
    <t xml:space="preserve">less any prefunded AFUDC, if applicable.  Line 1 should also include any Unamortized Regulatory Asset amount from page 2 line 23c of Attachment O-CMMPA Agency. </t>
  </si>
  <si>
    <t>Total Construction</t>
  </si>
  <si>
    <t>Expenditures</t>
  </si>
  <si>
    <t>To be completed in conjunction with Attachment O-ATXI.</t>
  </si>
  <si>
    <t>The MVP Annual Revenue Requirement is the value to be used in Schedules 26-A and 39.</t>
  </si>
  <si>
    <t>Project Depreciation Expense is the actual value booked for the project and included in the Depreciation Expense in Attachment O-MRES page 3 line 12.</t>
  </si>
  <si>
    <t>Net Transmission Plant is that identified on page 2 line 14 of Attachment O-MRES and includes any sub lines 14a or 14b etc. and is inclusive of any CWIP included in rate base when authorized by FERC order.</t>
  </si>
  <si>
    <t>Gross Transmission Plant is that identified on page 2 line 2 of Attachment O-MRES and includes any sub lines 2a or 2b etc. and is inclusive of any CWIP included in rate base when authorized by FERC order less any prefunded AFUDC, if applicable.</t>
  </si>
  <si>
    <t>1h</t>
  </si>
  <si>
    <t>1i</t>
  </si>
  <si>
    <t>1j</t>
  </si>
  <si>
    <t>2237 CWIP</t>
  </si>
  <si>
    <t>2239 CWIP</t>
  </si>
  <si>
    <t>3017 CWIP</t>
  </si>
  <si>
    <t>3022 CWIP</t>
  </si>
  <si>
    <t>3169 CWIP</t>
  </si>
  <si>
    <t>2248 CWIP</t>
  </si>
  <si>
    <t>3170 CWIP</t>
  </si>
  <si>
    <t>1k</t>
  </si>
  <si>
    <t>1l</t>
  </si>
  <si>
    <t>1m</t>
  </si>
  <si>
    <t>1n</t>
  </si>
  <si>
    <t>MTEP12</t>
  </si>
  <si>
    <t>True-Up</t>
  </si>
  <si>
    <t>Adjustment</t>
  </si>
  <si>
    <t>Net Annual</t>
  </si>
  <si>
    <t>not included in column "C" total</t>
  </si>
  <si>
    <t>Check Should be zero</t>
  </si>
  <si>
    <t>Difference should be CWIP balance</t>
  </si>
  <si>
    <t>Difference should be CWIP balance, excluding AFUDC</t>
  </si>
  <si>
    <t>2237 PIS - NO HCS</t>
  </si>
  <si>
    <t>2237 LAND - NO HCS</t>
  </si>
  <si>
    <t>2239 PIS - NO HCS</t>
  </si>
  <si>
    <t>2239 LAND - NO HCS</t>
  </si>
  <si>
    <t>2248 PIS - NO HCS</t>
  </si>
  <si>
    <t>2248 LAND - NO HCS</t>
  </si>
  <si>
    <t>3017 PIS - NO HCS</t>
  </si>
  <si>
    <t>3017 LAND - NO HCS</t>
  </si>
  <si>
    <t>3022 LAND - NO HCS</t>
  </si>
  <si>
    <t>3022 PIS - NO HCS</t>
  </si>
  <si>
    <t>3169 PIS - NO HCS</t>
  </si>
  <si>
    <t>3169 LAND - NO HCS</t>
  </si>
  <si>
    <t>1o</t>
  </si>
  <si>
    <t>1p</t>
  </si>
  <si>
    <t>1q</t>
  </si>
  <si>
    <t>1r</t>
  </si>
  <si>
    <t>1s</t>
  </si>
  <si>
    <t>1t</t>
  </si>
  <si>
    <t>1u</t>
  </si>
  <si>
    <t>3170 PIS - NO HCS</t>
  </si>
  <si>
    <t>3170 LAND - NO HCS</t>
  </si>
  <si>
    <t>Annual Allocation Factor for Return ASCR</t>
  </si>
  <si>
    <t>Annual Allocation Factor for Incentive Return on Projects</t>
  </si>
  <si>
    <t>Project Gross Plant is the total capital investment for the project calculated in the same method as the gross plant value in line 1 and includes CWIP in rate base when authorized by FERC order less any prefunded AFUDC.  Project Gross Plant also includes any Unamortized Regulatory Asset amount from page 2 line 23c of Attachment O-CMMPA Agency.  Project Gross Plant also includes any Unamortized Regulatory Asset amount from page 2 line 23c of Attachment O - CMMPA Agency.  This value includes subsequent capital investments required to maintain the facilities to their original capabilities.</t>
  </si>
  <si>
    <t>2237 PIS</t>
  </si>
  <si>
    <t>2239 PIS</t>
  </si>
  <si>
    <t>3017 PIS</t>
  </si>
  <si>
    <t>3022 PIS</t>
  </si>
  <si>
    <t>3169 PIS</t>
  </si>
  <si>
    <t>AFUDC (IN SERVICE)</t>
  </si>
  <si>
    <t>MISO NOTE: USED IN REVENUE DISTRIBUTION CALCULATION FOR SCH 7/8/9</t>
  </si>
  <si>
    <r>
      <t>Attachment MM</t>
    </r>
    <r>
      <rPr>
        <sz val="11"/>
        <color theme="1"/>
        <rFont val="Calibri"/>
        <family val="2"/>
        <scheme val="minor"/>
      </rPr>
      <t xml:space="preserve"> - DPC</t>
    </r>
  </si>
  <si>
    <t>For  the 12 months ended 12/31/___</t>
  </si>
  <si>
    <t xml:space="preserve"> Utilizing Attachment O - DPC Data</t>
  </si>
  <si>
    <t>Dairyland Power Cooperative</t>
  </si>
  <si>
    <t>To be completed in conjunction with Attachment O - DPC.</t>
  </si>
  <si>
    <t>Attachment O - DPC</t>
  </si>
  <si>
    <t>Attach O, p 2, lines 2 + 2a + 2b col 5 (Note A)</t>
  </si>
  <si>
    <t>Attach O, p 2, lines 8 + 8a + 8b col 5</t>
  </si>
  <si>
    <r>
      <t>3</t>
    </r>
    <r>
      <rPr>
        <sz val="11"/>
        <color theme="1"/>
        <rFont val="Calibri"/>
        <family val="2"/>
        <scheme val="minor"/>
      </rPr>
      <t>b</t>
    </r>
  </si>
  <si>
    <r>
      <t>3</t>
    </r>
    <r>
      <rPr>
        <sz val="11"/>
        <color theme="1"/>
        <rFont val="Calibri"/>
        <family val="2"/>
        <scheme val="minor"/>
      </rPr>
      <t>c</t>
    </r>
  </si>
  <si>
    <r>
      <t>Line 3a minus Line 3b</t>
    </r>
    <r>
      <rPr>
        <strike/>
        <sz val="12"/>
        <rFont val="Arial"/>
        <family val="2"/>
      </rPr>
      <t xml:space="preserve"> </t>
    </r>
  </si>
  <si>
    <t>(Line 3c divided by line 1a, col 3)</t>
  </si>
  <si>
    <t>Line 3 minus Line 3c</t>
  </si>
  <si>
    <t>Attach O, p 4, line 29e col 5</t>
  </si>
  <si>
    <r>
      <t xml:space="preserve">Attachment MM </t>
    </r>
    <r>
      <rPr>
        <sz val="11"/>
        <color theme="1"/>
        <rFont val="Calibri"/>
        <family val="2"/>
        <scheme val="minor"/>
      </rPr>
      <t>- DPC</t>
    </r>
  </si>
  <si>
    <t>Allocation Factor for Incentive Return</t>
  </si>
  <si>
    <t>Note K</t>
  </si>
  <si>
    <t>(Pg 1 line 15)
(Note J)</t>
  </si>
  <si>
    <t>Project 2</t>
  </si>
  <si>
    <t>P2</t>
  </si>
  <si>
    <t>Project 3</t>
  </si>
  <si>
    <t>P3</t>
  </si>
  <si>
    <t xml:space="preserve">Rev. Req. Adj For Attachment O - DPC </t>
  </si>
  <si>
    <r>
      <t>Gross Transmission Plant is that identified on page 2 line</t>
    </r>
    <r>
      <rPr>
        <sz val="11"/>
        <color theme="1"/>
        <rFont val="Calibri"/>
        <family val="2"/>
        <scheme val="minor"/>
      </rPr>
      <t>s 2 + 2a + 2b of Attachment O - DPC.</t>
    </r>
  </si>
  <si>
    <r>
      <t>Net Transmission Plant is that identified on page 2 line</t>
    </r>
    <r>
      <rPr>
        <sz val="11"/>
        <color theme="1"/>
        <rFont val="Calibri"/>
        <family val="2"/>
        <scheme val="minor"/>
      </rPr>
      <t>s 14 +14a + 14b of Attachment O - DPC.</t>
    </r>
  </si>
  <si>
    <r>
      <t>Project Gross Plant is the total capital investment for the project calculated in the same method as the gross plant value in line 1</t>
    </r>
    <r>
      <rPr>
        <sz val="11"/>
        <color theme="1"/>
        <rFont val="Calibri"/>
        <family val="2"/>
        <scheme val="minor"/>
      </rPr>
      <t xml:space="preserve">. </t>
    </r>
  </si>
  <si>
    <t xml:space="preserve"> This value includes subsequent capital investments required to maintain the facilities to their original capabilities.</t>
  </si>
  <si>
    <r>
      <t xml:space="preserve">Project Depreciation Expense is the actual value booked for the project and included in the Depreciation Expense in Attachment O </t>
    </r>
    <r>
      <rPr>
        <sz val="11"/>
        <color theme="1"/>
        <rFont val="Calibri"/>
        <family val="2"/>
        <scheme val="minor"/>
      </rPr>
      <t>- DPC page 3 line 12.  This line will also include any amortization of abandoned plant cost that have been approved for recovery by FERC.  No abandoned plant costs will be included until approved by FERC under a separate docket.</t>
    </r>
  </si>
  <si>
    <t>Equals the return using the DPC actual capital structure.</t>
  </si>
  <si>
    <t>This is the incentive return for projects receiving the hypothetical capital structure return 2 (HCSR2).</t>
  </si>
  <si>
    <r>
      <t>Attach O, p 2, line 8 col 5</t>
    </r>
    <r>
      <rPr>
        <sz val="12"/>
        <color theme="3" tint="0.39997558519241921"/>
        <rFont val="Arial"/>
        <family val="2"/>
      </rPr>
      <t xml:space="preserve"> (Note J)</t>
    </r>
  </si>
  <si>
    <r>
      <rPr>
        <sz val="12"/>
        <color theme="3" tint="0.39997558519241921"/>
        <rFont val="Arial"/>
        <family val="2"/>
      </rPr>
      <t>(Note K)</t>
    </r>
  </si>
  <si>
    <r>
      <t xml:space="preserve">Gross Transmission Plant is that identified on page 2 line 2 of Attachment O and includes any sub lines 2a or 2b etc. and is inclusive of any CWIP included in rate base when authorized by FERC order less any prefunded AFUDC </t>
    </r>
    <r>
      <rPr>
        <sz val="12"/>
        <color theme="3" tint="0.39997558519241921"/>
        <rFont val="Arial"/>
        <family val="2"/>
      </rPr>
      <t>associated with gross plant and CWIP</t>
    </r>
    <r>
      <rPr>
        <sz val="12"/>
        <color theme="1"/>
        <rFont val="Arial"/>
        <family val="2"/>
      </rPr>
      <t>,</t>
    </r>
  </si>
  <si>
    <t>If applicable.  References to Attachment O "Column 5" throughout this tempalte is an illustrative column designation intended to refernce the appropriate right-most column in Attachment O which position may vary by company.</t>
  </si>
  <si>
    <r>
      <t>Project Depreciation Expense is the actual value booked for the project and included in the Depreciation Expense in Attachment O page 3 line 12</t>
    </r>
    <r>
      <rPr>
        <sz val="12"/>
        <color theme="3" tint="0.39997558519241921"/>
        <rFont val="Arial"/>
        <family val="2"/>
      </rPr>
      <t>, less any prefunded AFUDC amortization, if applicable, related to the project.</t>
    </r>
  </si>
  <si>
    <t>For Transmission Owners using an Attachment O based on either EIA Form 412 Cash Flow or RUS Form 12 Cash Flow, the Annual Allocation Factor for Transmission O &amp; M shall be line 3 divided by line 1, col 3 of the Attachment MM template.</t>
  </si>
  <si>
    <t>Transmission Accumulated Depreciation that is identified on page 2 line 8 of Attachment O less any amortized prefunded AFUDC balance, if applicable.</t>
  </si>
  <si>
    <t xml:space="preserve"> Project Accumulated Depreciation for the project is calculated in the same method as the Transmission Accumulated Depreciation value in line 1a.</t>
  </si>
  <si>
    <r>
      <t xml:space="preserve">Attach O-GRE, p 2, line 8 col 5 </t>
    </r>
    <r>
      <rPr>
        <sz val="12"/>
        <color theme="3" tint="0.39997558519241921"/>
        <rFont val="Arial"/>
        <family val="2"/>
      </rPr>
      <t>(Note J</t>
    </r>
    <r>
      <rPr>
        <sz val="12"/>
        <rFont val="Arial"/>
        <family val="2"/>
      </rPr>
      <t>)</t>
    </r>
  </si>
  <si>
    <t>(Note K)</t>
  </si>
  <si>
    <r>
      <t xml:space="preserve">Gross Transmission Plant is that identified on page 2 line 2 of Attachment O-GRE and includes any sub lines 2a or 2b etc. and is inclusive of any CWIP and Prefunded AFUDC on CWIP included in rate base when authorized by FERC order less any prefunded AFUDC </t>
    </r>
    <r>
      <rPr>
        <sz val="12"/>
        <color theme="3" tint="0.39997558519241921"/>
        <rFont val="Arial"/>
        <family val="2"/>
      </rPr>
      <t>associated with gross plant and CWIP</t>
    </r>
    <r>
      <rPr>
        <sz val="12"/>
        <color theme="1"/>
        <rFont val="Arial"/>
        <family val="2"/>
      </rPr>
      <t>, if applicable.</t>
    </r>
  </si>
  <si>
    <r>
      <t xml:space="preserve">Project Depreciation Expense is the actual value booked for the project and included in the Depreciation Expense in Attachment O-GRE page 3 line 12, </t>
    </r>
    <r>
      <rPr>
        <sz val="12"/>
        <color theme="3" tint="0.39997558519241921"/>
        <rFont val="Arial"/>
        <family val="2"/>
      </rPr>
      <t>less any prefunded AFUDC amortization, if applicable, related to the project..</t>
    </r>
  </si>
  <si>
    <t>Transmission Accumulated Depreciation that is identified on page 2 line 8 of Attachment O-GRE less any amortized prefunded AFUDC balance, if applicable.</t>
  </si>
  <si>
    <t>For  the 12 months ended 12/31/2016</t>
  </si>
  <si>
    <t>For the 12 months ended 12/31/2016</t>
  </si>
  <si>
    <t>MTEP 11</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</si>
</sst>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_(* \(#,##0\);_(* &quot;-&quot;_);_(@_)"/>
    <numFmt numFmtId="44" formatCode="_(&quot;$&quot;* #,##0.00_);_(&quot;$&quot;* \(#,##0.00\);_(&quot;$&quot;* &quot;-&quot;??_);_(@_)"/>
    <numFmt numFmtId="43" formatCode="_(* #,##0.00_);_(* \(#,##0.00\);_(* &quot;-&quot;??_);_(@_)"/>
    <numFmt numFmtId="164" formatCode="&quot;$&quot;#,##0.00"/>
    <numFmt numFmtId="165" formatCode="_(* #,##0_);_(* \(#,##0\);_(* &quot;-&quot;??_);_(@_)"/>
    <numFmt numFmtId="166" formatCode="#,##0.00000"/>
    <numFmt numFmtId="167" formatCode="0.000%"/>
    <numFmt numFmtId="168" formatCode="&quot;$&quot;#,##0"/>
    <numFmt numFmtId="169" formatCode="0_);\(0\)"/>
    <numFmt numFmtId="170" formatCode="_(&quot;$&quot;* #,##0_);_(&quot;$&quot;* \(#,##0\);_(&quot;$&quot;* &quot;-&quot;??_);_(@_)"/>
    <numFmt numFmtId="171" formatCode="_(&quot;$&quot;* #,##0.00000_);_(&quot;$&quot;* \(#,##0.00000\);_(&quot;$&quot;* &quot;-&quot;??_);_(@_)"/>
    <numFmt numFmtId="172" formatCode="0.000000%"/>
    <numFmt numFmtId="173" formatCode="0.0000%"/>
  </numFmts>
  <fonts count="36">
    <font>
      <sz val="11"/>
      <color theme="1"/>
      <name val="Calibri"/>
      <family val="2"/>
      <scheme val="minor"/>
    </font>
    <font>
      <sz val="11"/>
      <color theme="1"/>
      <name val="Calibri"/>
      <family val="2"/>
      <scheme val="minor"/>
    </font>
    <font>
      <sz val="12"/>
      <name val="Arial"/>
      <family val="2"/>
    </font>
    <font>
      <sz val="12"/>
      <color indexed="17"/>
      <name val="Arial MT"/>
    </font>
    <font>
      <b/>
      <sz val="12"/>
      <name val="Arial"/>
      <family val="2"/>
    </font>
    <font>
      <b/>
      <sz val="12"/>
      <name val="Arial MT"/>
    </font>
    <font>
      <b/>
      <u/>
      <sz val="12"/>
      <name val="Arial MT"/>
    </font>
    <font>
      <sz val="10"/>
      <name val="Arial"/>
      <family val="2"/>
    </font>
    <font>
      <u/>
      <sz val="12"/>
      <name val="Arial"/>
      <family val="2"/>
    </font>
    <font>
      <sz val="12"/>
      <color indexed="10"/>
      <name val="Arial MT"/>
    </font>
    <font>
      <sz val="12"/>
      <color indexed="10"/>
      <name val="Arial"/>
      <family val="2"/>
    </font>
    <font>
      <sz val="10"/>
      <name val="Arial MT"/>
    </font>
    <font>
      <sz val="12"/>
      <name val="Arial MT"/>
    </font>
    <font>
      <sz val="12"/>
      <name val="Times New Roman"/>
      <family val="1"/>
    </font>
    <font>
      <b/>
      <sz val="10"/>
      <name val="Arial"/>
      <family val="2"/>
    </font>
    <font>
      <b/>
      <sz val="12"/>
      <color indexed="10"/>
      <name val="Arial MT"/>
    </font>
    <font>
      <sz val="10"/>
      <color indexed="10"/>
      <name val="Arial MT"/>
    </font>
    <font>
      <sz val="12"/>
      <color rgb="FFFF0000"/>
      <name val="Arial"/>
      <family val="2"/>
    </font>
    <font>
      <sz val="12"/>
      <color rgb="FFFF0000"/>
      <name val="Arial MT"/>
    </font>
    <font>
      <sz val="12"/>
      <color theme="4"/>
      <name val="Arial"/>
      <family val="2"/>
    </font>
    <font>
      <sz val="12"/>
      <color theme="4"/>
      <name val="Arial MT"/>
    </font>
    <font>
      <sz val="10"/>
      <color theme="4"/>
      <name val="Arial MT"/>
    </font>
    <font>
      <b/>
      <sz val="12"/>
      <color theme="4"/>
      <name val="Arial MT"/>
    </font>
    <font>
      <sz val="12"/>
      <color theme="1"/>
      <name val="Arial"/>
      <family val="2"/>
    </font>
    <font>
      <sz val="12"/>
      <color theme="1"/>
      <name val="Calibri"/>
      <family val="2"/>
      <scheme val="minor"/>
    </font>
    <font>
      <sz val="12"/>
      <color rgb="FF0070C0"/>
      <name val="Arial"/>
      <family val="2"/>
    </font>
    <font>
      <sz val="11"/>
      <color rgb="FF0070C0"/>
      <name val="Calibri"/>
      <family val="2"/>
      <scheme val="minor"/>
    </font>
    <font>
      <sz val="11"/>
      <name val="Calibri"/>
      <family val="2"/>
      <scheme val="minor"/>
    </font>
    <font>
      <b/>
      <sz val="14"/>
      <name val="Arial"/>
      <family val="2"/>
    </font>
    <font>
      <strike/>
      <sz val="12"/>
      <name val="Arial MT"/>
    </font>
    <font>
      <sz val="12"/>
      <color rgb="FF00B0F0"/>
      <name val="Arial"/>
      <family val="2"/>
    </font>
    <font>
      <strike/>
      <sz val="12"/>
      <name val="Arial"/>
      <family val="2"/>
    </font>
    <font>
      <sz val="10"/>
      <color rgb="FFFF0000"/>
      <name val="Arial MT"/>
    </font>
    <font>
      <sz val="12"/>
      <color theme="3" tint="0.39997558519241921"/>
      <name val="Arial"/>
      <family val="2"/>
    </font>
    <font>
      <sz val="12"/>
      <color theme="3" tint="0.39997558519241921"/>
      <name val="Times New Roman"/>
      <family val="1"/>
    </font>
    <font>
      <sz val="11"/>
      <color theme="3" tint="0.39997558519241921"/>
      <name val="Calibri"/>
      <family val="2"/>
      <scheme val="minor"/>
    </font>
  </fonts>
  <fills count="7">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5" tint="0.59999389629810485"/>
        <bgColor indexed="64"/>
      </patternFill>
    </fill>
    <fill>
      <patternFill patternType="solid">
        <fgColor rgb="FFFFFF00"/>
        <bgColor indexed="64"/>
      </patternFill>
    </fill>
    <fill>
      <patternFill patternType="solid">
        <fgColor theme="4" tint="0.59999389629810485"/>
        <bgColor indexed="64"/>
      </patternFill>
    </fill>
  </fills>
  <borders count="14">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top style="thin">
        <color indexed="64"/>
      </top>
      <bottom style="double">
        <color indexed="64"/>
      </bottom>
      <diagonal/>
    </border>
    <border>
      <left/>
      <right/>
      <top style="thin">
        <color indexed="64"/>
      </top>
      <bottom/>
      <diagonal/>
    </border>
    <border>
      <left style="thin">
        <color indexed="64"/>
      </left>
      <right style="thin">
        <color indexed="64"/>
      </right>
      <top style="thin">
        <color indexed="64"/>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44" fontId="7" fillId="0" borderId="0" applyFont="0" applyFill="0" applyBorder="0" applyAlignment="0" applyProtection="0"/>
  </cellStyleXfs>
  <cellXfs count="370">
    <xf numFmtId="0" fontId="0" fillId="0" borderId="0" xfId="0"/>
    <xf numFmtId="164" fontId="0" fillId="0" borderId="0" xfId="0" applyNumberFormat="1" applyFill="1" applyBorder="1" applyAlignment="1"/>
    <xf numFmtId="164" fontId="0" fillId="0" borderId="0" xfId="0" applyNumberFormat="1" applyFill="1" applyBorder="1" applyAlignment="1">
      <alignment horizontal="right"/>
    </xf>
    <xf numFmtId="0" fontId="2" fillId="0" borderId="0" xfId="0" applyNumberFormat="1" applyFont="1" applyFill="1" applyBorder="1" applyAlignment="1" applyProtection="1">
      <protection locked="0"/>
    </xf>
    <xf numFmtId="0" fontId="2" fillId="0" borderId="0" xfId="0" applyNumberFormat="1" applyFont="1" applyFill="1" applyBorder="1" applyAlignment="1" applyProtection="1">
      <alignment horizontal="left"/>
      <protection locked="0"/>
    </xf>
    <xf numFmtId="0" fontId="2" fillId="0" borderId="0" xfId="0" applyNumberFormat="1" applyFont="1" applyFill="1" applyBorder="1" applyProtection="1">
      <protection locked="0"/>
    </xf>
    <xf numFmtId="0" fontId="2" fillId="0" borderId="0" xfId="0" applyNumberFormat="1" applyFont="1" applyFill="1" applyBorder="1"/>
    <xf numFmtId="0" fontId="2" fillId="0" borderId="0" xfId="0" applyNumberFormat="1" applyFont="1" applyFill="1" applyBorder="1" applyAlignment="1" applyProtection="1">
      <alignment horizontal="right"/>
      <protection locked="0"/>
    </xf>
    <xf numFmtId="0" fontId="0" fillId="0" borderId="0" xfId="0" applyNumberFormat="1" applyFont="1" applyFill="1" applyBorder="1"/>
    <xf numFmtId="0" fontId="3" fillId="0" borderId="0" xfId="0" applyNumberFormat="1" applyFont="1" applyFill="1" applyBorder="1"/>
    <xf numFmtId="164" fontId="0" fillId="0" borderId="0" xfId="0" applyNumberFormat="1" applyFont="1" applyFill="1" applyBorder="1" applyAlignment="1"/>
    <xf numFmtId="3" fontId="2" fillId="0" borderId="0" xfId="0" applyNumberFormat="1" applyFont="1" applyFill="1" applyBorder="1" applyAlignment="1"/>
    <xf numFmtId="0" fontId="3" fillId="0" borderId="0" xfId="0" applyNumberFormat="1" applyFont="1" applyFill="1" applyBorder="1" applyAlignment="1">
      <alignment horizontal="center"/>
    </xf>
    <xf numFmtId="0" fontId="0" fillId="0" borderId="0" xfId="0" applyNumberFormat="1" applyFill="1" applyBorder="1" applyAlignment="1" applyProtection="1">
      <alignment horizontal="center"/>
      <protection locked="0"/>
    </xf>
    <xf numFmtId="49" fontId="2" fillId="2" borderId="0" xfId="0" applyNumberFormat="1" applyFont="1" applyFill="1" applyBorder="1" applyAlignment="1">
      <alignment horizontal="center"/>
    </xf>
    <xf numFmtId="49" fontId="2" fillId="0" borderId="0" xfId="0" applyNumberFormat="1" applyFont="1" applyFill="1" applyBorder="1"/>
    <xf numFmtId="3" fontId="2" fillId="0" borderId="0" xfId="0" applyNumberFormat="1" applyFont="1" applyFill="1" applyBorder="1"/>
    <xf numFmtId="0" fontId="2" fillId="0" borderId="0" xfId="0" applyNumberFormat="1" applyFont="1" applyFill="1" applyBorder="1" applyAlignment="1">
      <alignment horizontal="center"/>
    </xf>
    <xf numFmtId="49" fontId="2" fillId="0" borderId="0" xfId="0" applyNumberFormat="1" applyFont="1" applyFill="1" applyBorder="1" applyAlignment="1">
      <alignment horizontal="center"/>
    </xf>
    <xf numFmtId="3" fontId="0" fillId="0" borderId="0" xfId="0" applyNumberFormat="1" applyFont="1" applyFill="1" applyBorder="1" applyAlignment="1"/>
    <xf numFmtId="0" fontId="0" fillId="0" borderId="0" xfId="0" applyNumberFormat="1" applyFont="1" applyFill="1" applyBorder="1" applyAlignment="1"/>
    <xf numFmtId="0" fontId="2" fillId="0" borderId="0" xfId="0" applyNumberFormat="1" applyFont="1" applyFill="1" applyBorder="1" applyAlignment="1"/>
    <xf numFmtId="3" fontId="4"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applyNumberFormat="1" applyFont="1" applyFill="1" applyBorder="1" applyAlignment="1" applyProtection="1">
      <alignment horizontal="center"/>
      <protection locked="0"/>
    </xf>
    <xf numFmtId="0" fontId="5" fillId="0" borderId="0" xfId="0" applyNumberFormat="1" applyFont="1" applyFill="1" applyBorder="1" applyAlignment="1">
      <alignment horizontal="center"/>
    </xf>
    <xf numFmtId="0" fontId="4" fillId="0" borderId="0" xfId="0" applyNumberFormat="1" applyFont="1" applyFill="1" applyBorder="1" applyAlignment="1"/>
    <xf numFmtId="0" fontId="6" fillId="0" borderId="0" xfId="0" applyNumberFormat="1" applyFont="1" applyFill="1" applyBorder="1" applyAlignment="1" applyProtection="1">
      <alignment horizontal="center"/>
      <protection locked="0"/>
    </xf>
    <xf numFmtId="3" fontId="0" fillId="0" borderId="0" xfId="0" applyNumberFormat="1" applyFill="1" applyBorder="1" applyAlignment="1">
      <alignment horizontal="center"/>
    </xf>
    <xf numFmtId="3" fontId="2" fillId="0" borderId="0" xfId="0" applyNumberFormat="1" applyFont="1" applyFill="1" applyBorder="1" applyAlignment="1">
      <alignment horizontal="center"/>
    </xf>
    <xf numFmtId="165" fontId="2" fillId="2" borderId="0" xfId="1" applyNumberFormat="1" applyFont="1" applyFill="1" applyBorder="1" applyAlignment="1"/>
    <xf numFmtId="165" fontId="2" fillId="2" borderId="1" xfId="1" applyNumberFormat="1" applyFont="1" applyFill="1" applyBorder="1" applyAlignment="1"/>
    <xf numFmtId="3" fontId="8" fillId="0" borderId="0" xfId="0" applyNumberFormat="1" applyFont="1" applyFill="1" applyBorder="1" applyAlignment="1"/>
    <xf numFmtId="165" fontId="2" fillId="0" borderId="0" xfId="1" applyNumberFormat="1" applyFont="1" applyFill="1" applyBorder="1" applyAlignment="1"/>
    <xf numFmtId="41" fontId="2" fillId="0" borderId="0" xfId="0" applyNumberFormat="1" applyFont="1" applyFill="1" applyBorder="1" applyAlignment="1"/>
    <xf numFmtId="10" fontId="4" fillId="0" borderId="0" xfId="0" applyNumberFormat="1" applyFont="1" applyFill="1" applyBorder="1" applyAlignment="1"/>
    <xf numFmtId="10" fontId="5" fillId="0" borderId="0" xfId="3" applyNumberFormat="1" applyFont="1" applyFill="1" applyBorder="1" applyAlignment="1"/>
    <xf numFmtId="10" fontId="2" fillId="0" borderId="0" xfId="0" applyNumberFormat="1" applyFont="1" applyFill="1" applyBorder="1" applyAlignment="1"/>
    <xf numFmtId="10" fontId="0" fillId="0" borderId="0" xfId="3" applyNumberFormat="1" applyFont="1" applyFill="1" applyBorder="1" applyAlignment="1"/>
    <xf numFmtId="3" fontId="5" fillId="0" borderId="0" xfId="0" applyNumberFormat="1" applyFont="1" applyFill="1" applyBorder="1" applyAlignment="1"/>
    <xf numFmtId="166" fontId="4" fillId="0" borderId="0" xfId="0" applyNumberFormat="1" applyFont="1" applyFill="1" applyBorder="1" applyAlignment="1"/>
    <xf numFmtId="49" fontId="0"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49" fontId="0" fillId="0" borderId="0" xfId="0" applyNumberFormat="1" applyFill="1" applyBorder="1" applyAlignment="1">
      <alignment horizontal="center"/>
    </xf>
    <xf numFmtId="0" fontId="4" fillId="0" borderId="0" xfId="0" applyNumberFormat="1" applyFont="1" applyFill="1" applyBorder="1" applyAlignment="1">
      <alignment horizontal="center"/>
    </xf>
    <xf numFmtId="3" fontId="0" fillId="0" borderId="0" xfId="0" applyNumberFormat="1" applyFont="1" applyFill="1" applyBorder="1" applyAlignment="1">
      <alignment horizontal="center"/>
    </xf>
    <xf numFmtId="49" fontId="5" fillId="0" borderId="0" xfId="0" applyNumberFormat="1" applyFont="1" applyFill="1" applyBorder="1" applyAlignment="1">
      <alignment horizontal="center"/>
    </xf>
    <xf numFmtId="164" fontId="5" fillId="0" borderId="0" xfId="0" applyNumberFormat="1" applyFont="1" applyFill="1" applyBorder="1" applyAlignment="1"/>
    <xf numFmtId="10" fontId="4" fillId="0" borderId="0" xfId="3" applyNumberFormat="1" applyFont="1" applyFill="1" applyBorder="1" applyAlignment="1"/>
    <xf numFmtId="0" fontId="0" fillId="0" borderId="0" xfId="0" applyNumberFormat="1" applyFont="1" applyFill="1" applyBorder="1" applyAlignment="1">
      <alignment horizontal="fill"/>
    </xf>
    <xf numFmtId="164" fontId="9" fillId="0" borderId="0" xfId="0" applyNumberFormat="1" applyFont="1" applyFill="1" applyBorder="1" applyAlignment="1"/>
    <xf numFmtId="3" fontId="10" fillId="0" borderId="0" xfId="0" applyNumberFormat="1" applyFont="1" applyFill="1" applyBorder="1" applyAlignment="1"/>
    <xf numFmtId="167" fontId="2" fillId="0" borderId="0" xfId="0" applyNumberFormat="1" applyFont="1" applyFill="1" applyBorder="1" applyAlignment="1">
      <alignment horizontal="center"/>
    </xf>
    <xf numFmtId="10" fontId="2" fillId="0" borderId="0" xfId="3" applyNumberFormat="1" applyFont="1" applyFill="1" applyBorder="1" applyAlignment="1"/>
    <xf numFmtId="168" fontId="0" fillId="0" borderId="0" xfId="0" applyNumberFormat="1" applyFill="1" applyBorder="1" applyAlignment="1"/>
    <xf numFmtId="3" fontId="4" fillId="0" borderId="0" xfId="0" applyNumberFormat="1" applyFont="1" applyFill="1" applyBorder="1" applyAlignment="1"/>
    <xf numFmtId="0" fontId="10" fillId="0" borderId="0" xfId="0" applyNumberFormat="1" applyFont="1" applyFill="1" applyBorder="1"/>
    <xf numFmtId="164" fontId="2" fillId="0" borderId="0" xfId="0" applyNumberFormat="1" applyFont="1" applyFill="1" applyBorder="1" applyAlignment="1"/>
    <xf numFmtId="164" fontId="2" fillId="0" borderId="0" xfId="0" applyNumberFormat="1" applyFont="1" applyFill="1" applyBorder="1" applyAlignment="1">
      <alignment horizontal="right"/>
    </xf>
    <xf numFmtId="0" fontId="0" fillId="0" borderId="0" xfId="0" quotePrefix="1" applyNumberFormat="1" applyFill="1" applyBorder="1" applyAlignment="1" applyProtection="1">
      <alignment horizontal="center"/>
      <protection locked="0"/>
    </xf>
    <xf numFmtId="169" fontId="4" fillId="0" borderId="0" xfId="0" quotePrefix="1" applyNumberFormat="1" applyFont="1" applyFill="1" applyBorder="1" applyAlignment="1">
      <alignment horizontal="center"/>
    </xf>
    <xf numFmtId="164" fontId="5" fillId="0" borderId="2" xfId="0" applyNumberFormat="1" applyFont="1" applyFill="1" applyBorder="1" applyAlignment="1">
      <alignment horizontal="center" wrapText="1"/>
    </xf>
    <xf numFmtId="164" fontId="5" fillId="0" borderId="3" xfId="0" applyNumberFormat="1" applyFont="1" applyFill="1" applyBorder="1" applyAlignment="1"/>
    <xf numFmtId="164" fontId="5" fillId="0" borderId="3" xfId="0" applyNumberFormat="1" applyFont="1" applyFill="1" applyBorder="1" applyAlignment="1">
      <alignment horizontal="center" wrapText="1"/>
    </xf>
    <xf numFmtId="0" fontId="4" fillId="0" borderId="3" xfId="0" applyNumberFormat="1" applyFont="1" applyFill="1" applyBorder="1" applyAlignment="1">
      <alignment horizontal="center" wrapText="1"/>
    </xf>
    <xf numFmtId="164" fontId="5" fillId="0" borderId="4" xfId="0" applyNumberFormat="1" applyFont="1" applyFill="1" applyBorder="1" applyAlignment="1">
      <alignment horizontal="center" wrapText="1"/>
    </xf>
    <xf numFmtId="164" fontId="5" fillId="0" borderId="5" xfId="0" applyNumberFormat="1" applyFont="1" applyFill="1" applyBorder="1" applyAlignment="1">
      <alignment horizontal="center" wrapText="1"/>
    </xf>
    <xf numFmtId="3" fontId="4" fillId="0" borderId="5" xfId="0" applyNumberFormat="1" applyFont="1" applyFill="1" applyBorder="1" applyAlignment="1">
      <alignment horizontal="center" wrapText="1"/>
    </xf>
    <xf numFmtId="3" fontId="4" fillId="0" borderId="3" xfId="0" applyNumberFormat="1" applyFont="1" applyFill="1" applyBorder="1" applyAlignment="1">
      <alignment horizontal="center" wrapText="1"/>
    </xf>
    <xf numFmtId="0" fontId="2" fillId="0" borderId="2" xfId="0" applyNumberFormat="1" applyFont="1" applyFill="1" applyBorder="1"/>
    <xf numFmtId="0" fontId="2" fillId="0" borderId="3" xfId="0" applyNumberFormat="1" applyFont="1" applyFill="1" applyBorder="1"/>
    <xf numFmtId="0" fontId="2" fillId="0" borderId="3" xfId="0" quotePrefix="1"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5" xfId="0" quotePrefix="1" applyNumberFormat="1" applyFont="1" applyFill="1" applyBorder="1" applyAlignment="1">
      <alignment horizontal="center"/>
    </xf>
    <xf numFmtId="0" fontId="2" fillId="0" borderId="5" xfId="0" applyNumberFormat="1" applyFont="1" applyFill="1" applyBorder="1" applyAlignment="1">
      <alignment horizontal="center"/>
    </xf>
    <xf numFmtId="3" fontId="2" fillId="0" borderId="3" xfId="0" applyNumberFormat="1" applyFont="1" applyFill="1" applyBorder="1" applyAlignment="1">
      <alignment horizontal="center"/>
    </xf>
    <xf numFmtId="3" fontId="2" fillId="0" borderId="5" xfId="0" applyNumberFormat="1" applyFont="1" applyFill="1" applyBorder="1" applyAlignment="1">
      <alignment horizontal="center" wrapText="1"/>
    </xf>
    <xf numFmtId="0" fontId="2" fillId="0" borderId="6" xfId="0" applyNumberFormat="1" applyFont="1" applyFill="1" applyBorder="1"/>
    <xf numFmtId="0" fontId="2" fillId="0" borderId="7" xfId="0" applyNumberFormat="1" applyFont="1" applyFill="1" applyBorder="1"/>
    <xf numFmtId="3" fontId="2" fillId="0" borderId="7" xfId="0" applyNumberFormat="1" applyFont="1" applyFill="1" applyBorder="1" applyAlignment="1"/>
    <xf numFmtId="164" fontId="0" fillId="0" borderId="6" xfId="0" applyNumberFormat="1" applyFill="1" applyBorder="1" applyAlignment="1"/>
    <xf numFmtId="0" fontId="0" fillId="0" borderId="0" xfId="0" applyNumberFormat="1" applyFill="1" applyBorder="1" applyAlignment="1">
      <alignment horizontal="center"/>
    </xf>
    <xf numFmtId="164" fontId="0" fillId="0" borderId="7" xfId="0" applyNumberFormat="1" applyFill="1" applyBorder="1" applyAlignment="1"/>
    <xf numFmtId="170" fontId="2" fillId="2" borderId="0" xfId="2" applyNumberFormat="1" applyFont="1" applyFill="1" applyBorder="1" applyAlignment="1"/>
    <xf numFmtId="170" fontId="2" fillId="0" borderId="7" xfId="2" applyNumberFormat="1" applyFont="1" applyFill="1" applyBorder="1" applyAlignment="1"/>
    <xf numFmtId="164" fontId="11" fillId="0" borderId="0" xfId="0" applyNumberFormat="1" applyFont="1" applyFill="1" applyBorder="1" applyAlignment="1"/>
    <xf numFmtId="0" fontId="11" fillId="0" borderId="0" xfId="0" applyNumberFormat="1" applyFont="1" applyFill="1" applyBorder="1" applyAlignment="1">
      <alignment horizontal="center"/>
    </xf>
    <xf numFmtId="164" fontId="11" fillId="0" borderId="7" xfId="0" applyNumberFormat="1" applyFont="1" applyFill="1" applyBorder="1" applyAlignment="1"/>
    <xf numFmtId="164" fontId="0" fillId="0" borderId="8" xfId="0" applyNumberFormat="1" applyFill="1" applyBorder="1" applyAlignment="1"/>
    <xf numFmtId="164" fontId="0" fillId="0" borderId="1" xfId="0" applyNumberFormat="1" applyFill="1" applyBorder="1" applyAlignment="1"/>
    <xf numFmtId="164" fontId="11" fillId="0" borderId="1" xfId="0" applyNumberFormat="1" applyFont="1" applyFill="1" applyBorder="1" applyAlignment="1"/>
    <xf numFmtId="164" fontId="11" fillId="0" borderId="9" xfId="0" applyNumberFormat="1" applyFont="1" applyFill="1" applyBorder="1" applyAlignment="1"/>
    <xf numFmtId="168" fontId="2" fillId="0" borderId="0" xfId="0" applyNumberFormat="1" applyFont="1" applyFill="1" applyBorder="1" applyAlignment="1"/>
    <xf numFmtId="164" fontId="7" fillId="0" borderId="0" xfId="0" applyNumberFormat="1" applyFont="1" applyFill="1" applyBorder="1" applyAlignment="1"/>
    <xf numFmtId="1" fontId="2" fillId="0" borderId="0" xfId="1" applyNumberFormat="1" applyFont="1" applyFill="1" applyBorder="1" applyAlignment="1">
      <alignment horizontal="center"/>
    </xf>
    <xf numFmtId="164" fontId="2" fillId="0" borderId="10" xfId="0" applyNumberFormat="1" applyFont="1" applyFill="1" applyBorder="1" applyAlignment="1"/>
    <xf numFmtId="164" fontId="12" fillId="0" borderId="0" xfId="0" applyNumberFormat="1" applyFont="1" applyFill="1" applyBorder="1" applyAlignment="1">
      <alignment horizontal="center" vertical="top"/>
    </xf>
    <xf numFmtId="164" fontId="12" fillId="0" borderId="0" xfId="0" applyNumberFormat="1" applyFont="1" applyFill="1" applyBorder="1" applyAlignment="1"/>
    <xf numFmtId="164" fontId="12"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164" fontId="11" fillId="0" borderId="0" xfId="0" applyNumberFormat="1" applyFont="1" applyFill="1" applyBorder="1" applyAlignment="1">
      <alignment horizontal="center"/>
    </xf>
    <xf numFmtId="49" fontId="13" fillId="0" borderId="0" xfId="0" applyNumberFormat="1" applyFont="1" applyFill="1" applyBorder="1" applyAlignment="1">
      <alignment horizontal="left"/>
    </xf>
    <xf numFmtId="164" fontId="13" fillId="0" borderId="0" xfId="0" applyNumberFormat="1" applyFont="1" applyFill="1" applyBorder="1" applyAlignment="1"/>
    <xf numFmtId="49" fontId="13" fillId="0" borderId="0" xfId="0" applyNumberFormat="1" applyFont="1" applyFill="1" applyBorder="1" applyAlignment="1">
      <alignment horizontal="center"/>
    </xf>
    <xf numFmtId="0" fontId="13" fillId="0" borderId="0" xfId="0" applyNumberFormat="1" applyFont="1" applyFill="1" applyBorder="1" applyAlignment="1">
      <alignment horizontal="right"/>
    </xf>
    <xf numFmtId="0" fontId="14" fillId="0" borderId="0" xfId="0" applyFont="1" applyAlignment="1">
      <alignment horizontal="center"/>
    </xf>
    <xf numFmtId="0" fontId="14" fillId="0" borderId="10" xfId="0" applyFont="1" applyBorder="1" applyAlignment="1">
      <alignment horizontal="center"/>
    </xf>
    <xf numFmtId="0" fontId="14" fillId="0" borderId="0" xfId="0" applyFont="1" applyBorder="1" applyAlignment="1">
      <alignment horizontal="center"/>
    </xf>
    <xf numFmtId="44" fontId="0" fillId="0" borderId="0" xfId="0" applyNumberFormat="1"/>
    <xf numFmtId="10" fontId="0" fillId="0" borderId="0" xfId="3" applyNumberFormat="1" applyFont="1"/>
    <xf numFmtId="44" fontId="0" fillId="0" borderId="0" xfId="1" applyNumberFormat="1" applyFont="1"/>
    <xf numFmtId="44" fontId="0" fillId="0" borderId="0" xfId="1" applyNumberFormat="1" applyFont="1" applyFill="1"/>
    <xf numFmtId="171" fontId="0" fillId="0" borderId="0" xfId="0" applyNumberFormat="1"/>
    <xf numFmtId="0" fontId="14" fillId="0" borderId="0" xfId="0" applyFont="1" applyFill="1" applyBorder="1" applyAlignment="1">
      <alignment horizontal="center"/>
    </xf>
    <xf numFmtId="44" fontId="0" fillId="0" borderId="11" xfId="0" applyNumberFormat="1" applyBorder="1"/>
    <xf numFmtId="44" fontId="0" fillId="0" borderId="11" xfId="2" applyFont="1" applyBorder="1"/>
    <xf numFmtId="164" fontId="13" fillId="0" borderId="0" xfId="0" applyNumberFormat="1" applyFont="1" applyFill="1" applyBorder="1" applyAlignment="1">
      <alignment horizontal="right"/>
    </xf>
    <xf numFmtId="3" fontId="2" fillId="2" borderId="0" xfId="0" applyNumberFormat="1" applyFont="1" applyFill="1" applyBorder="1" applyAlignment="1"/>
    <xf numFmtId="41" fontId="2" fillId="2" borderId="12" xfId="0" applyNumberFormat="1" applyFont="1" applyFill="1" applyBorder="1" applyAlignment="1"/>
    <xf numFmtId="165" fontId="2" fillId="0" borderId="12" xfId="1" applyNumberFormat="1" applyFont="1" applyFill="1" applyBorder="1" applyAlignment="1"/>
    <xf numFmtId="0" fontId="5" fillId="0" borderId="0" xfId="1" applyNumberFormat="1" applyFont="1" applyFill="1" applyBorder="1" applyAlignment="1">
      <alignment horizontal="center"/>
    </xf>
    <xf numFmtId="10" fontId="5" fillId="0" borderId="0" xfId="0" applyNumberFormat="1" applyFont="1" applyFill="1" applyBorder="1" applyAlignment="1"/>
    <xf numFmtId="164" fontId="15" fillId="0" borderId="0" xfId="0" applyNumberFormat="1" applyFont="1" applyFill="1" applyBorder="1" applyAlignment="1"/>
    <xf numFmtId="0" fontId="0" fillId="0" borderId="0" xfId="0" applyNumberFormat="1" applyFill="1" applyBorder="1" applyAlignment="1">
      <alignment horizontal="right"/>
    </xf>
    <xf numFmtId="0" fontId="0" fillId="0" borderId="0" xfId="0" applyNumberFormat="1" applyFont="1" applyFill="1" applyBorder="1" applyAlignment="1">
      <alignment horizontal="right"/>
    </xf>
    <xf numFmtId="49" fontId="0" fillId="0" borderId="0" xfId="0" applyNumberFormat="1" applyFill="1" applyBorder="1" applyAlignment="1">
      <alignment horizontal="left"/>
    </xf>
    <xf numFmtId="169" fontId="4" fillId="0" borderId="0" xfId="0" applyNumberFormat="1" applyFont="1" applyFill="1" applyBorder="1" applyAlignment="1">
      <alignment horizontal="center"/>
    </xf>
    <xf numFmtId="0" fontId="2" fillId="0" borderId="2" xfId="0" applyNumberFormat="1" applyFont="1" applyFill="1" applyBorder="1" applyAlignment="1">
      <alignment wrapText="1"/>
    </xf>
    <xf numFmtId="0" fontId="2" fillId="0" borderId="3" xfId="0" applyNumberFormat="1" applyFont="1" applyFill="1" applyBorder="1" applyAlignment="1">
      <alignment wrapText="1"/>
    </xf>
    <xf numFmtId="0" fontId="2" fillId="0" borderId="3" xfId="0" applyNumberFormat="1" applyFont="1" applyFill="1" applyBorder="1" applyAlignment="1">
      <alignment horizontal="center" wrapText="1"/>
    </xf>
    <xf numFmtId="0" fontId="2" fillId="0" borderId="5" xfId="0" applyNumberFormat="1" applyFont="1" applyFill="1" applyBorder="1" applyAlignment="1">
      <alignment horizontal="center" wrapText="1"/>
    </xf>
    <xf numFmtId="3" fontId="2" fillId="0" borderId="3" xfId="0" applyNumberFormat="1" applyFont="1" applyFill="1" applyBorder="1" applyAlignment="1">
      <alignment horizontal="center" wrapText="1"/>
    </xf>
    <xf numFmtId="0" fontId="0" fillId="0" borderId="0" xfId="0" applyNumberFormat="1" applyFont="1" applyFill="1" applyBorder="1" applyAlignment="1">
      <alignment wrapText="1"/>
    </xf>
    <xf numFmtId="3" fontId="0" fillId="0" borderId="0" xfId="0" applyNumberFormat="1" applyFont="1" applyFill="1" applyBorder="1" applyAlignment="1">
      <alignment wrapText="1"/>
    </xf>
    <xf numFmtId="164" fontId="0" fillId="0" borderId="0" xfId="0" applyNumberFormat="1" applyFont="1" applyFill="1" applyBorder="1" applyAlignment="1">
      <alignment wrapText="1"/>
    </xf>
    <xf numFmtId="164" fontId="0" fillId="0" borderId="0" xfId="0" applyNumberFormat="1" applyFill="1" applyBorder="1" applyAlignment="1">
      <alignment wrapText="1"/>
    </xf>
    <xf numFmtId="168" fontId="0" fillId="0" borderId="7" xfId="0" applyNumberFormat="1" applyFill="1" applyBorder="1" applyAlignment="1"/>
    <xf numFmtId="10" fontId="0" fillId="0" borderId="7" xfId="0" applyNumberFormat="1" applyFill="1" applyBorder="1" applyAlignment="1"/>
    <xf numFmtId="168" fontId="9" fillId="0" borderId="7" xfId="0" applyNumberFormat="1" applyFont="1" applyFill="1" applyBorder="1" applyAlignment="1"/>
    <xf numFmtId="168" fontId="11" fillId="0" borderId="7" xfId="0" applyNumberFormat="1" applyFont="1" applyFill="1" applyBorder="1" applyAlignment="1"/>
    <xf numFmtId="10" fontId="11" fillId="0" borderId="7" xfId="0" applyNumberFormat="1" applyFont="1" applyFill="1" applyBorder="1" applyAlignment="1"/>
    <xf numFmtId="168" fontId="16" fillId="0" borderId="7" xfId="0" applyNumberFormat="1" applyFont="1" applyFill="1" applyBorder="1" applyAlignment="1"/>
    <xf numFmtId="168" fontId="11" fillId="0" borderId="0" xfId="0" applyNumberFormat="1" applyFont="1" applyFill="1" applyBorder="1" applyAlignment="1"/>
    <xf numFmtId="168" fontId="11" fillId="0" borderId="9" xfId="0" applyNumberFormat="1" applyFont="1" applyFill="1" applyBorder="1" applyAlignment="1"/>
    <xf numFmtId="10" fontId="11" fillId="0" borderId="9" xfId="0" applyNumberFormat="1" applyFont="1" applyFill="1" applyBorder="1" applyAlignment="1"/>
    <xf numFmtId="168" fontId="16" fillId="0" borderId="9" xfId="0" applyNumberFormat="1" applyFont="1" applyFill="1" applyBorder="1" applyAlignment="1"/>
    <xf numFmtId="168" fontId="11" fillId="0" borderId="1" xfId="0" applyNumberFormat="1" applyFont="1" applyFill="1" applyBorder="1" applyAlignment="1"/>
    <xf numFmtId="164" fontId="11" fillId="0" borderId="10" xfId="0" applyNumberFormat="1" applyFont="1" applyFill="1" applyBorder="1" applyAlignment="1"/>
    <xf numFmtId="164" fontId="11" fillId="0" borderId="0" xfId="0" applyNumberFormat="1" applyFont="1" applyFill="1" applyBorder="1" applyAlignment="1">
      <alignment horizontal="left"/>
    </xf>
    <xf numFmtId="164" fontId="11" fillId="0" borderId="0" xfId="0" applyNumberFormat="1" applyFont="1" applyFill="1" applyBorder="1" applyAlignment="1">
      <alignment horizontal="left" wrapText="1"/>
    </xf>
    <xf numFmtId="165" fontId="2" fillId="2" borderId="0" xfId="4" applyNumberFormat="1" applyFont="1" applyFill="1" applyBorder="1" applyAlignment="1"/>
    <xf numFmtId="164" fontId="18" fillId="0" borderId="0" xfId="0" applyNumberFormat="1" applyFont="1" applyFill="1" applyBorder="1" applyAlignment="1"/>
    <xf numFmtId="0" fontId="17" fillId="0" borderId="0" xfId="0" applyNumberFormat="1" applyFont="1" applyFill="1" applyBorder="1" applyAlignment="1"/>
    <xf numFmtId="165" fontId="2" fillId="2" borderId="1" xfId="4" applyNumberFormat="1" applyFont="1" applyFill="1" applyBorder="1" applyAlignment="1"/>
    <xf numFmtId="3" fontId="17" fillId="0" borderId="0" xfId="0" applyNumberFormat="1" applyFont="1" applyFill="1" applyBorder="1" applyAlignment="1">
      <alignment horizontal="center"/>
    </xf>
    <xf numFmtId="165" fontId="2" fillId="0" borderId="0" xfId="4" applyNumberFormat="1" applyFont="1" applyFill="1" applyBorder="1" applyAlignment="1"/>
    <xf numFmtId="10" fontId="5" fillId="0" borderId="0" xfId="5" applyNumberFormat="1" applyFont="1" applyFill="1" applyBorder="1" applyAlignment="1"/>
    <xf numFmtId="10" fontId="0" fillId="0" borderId="0" xfId="5" applyNumberFormat="1" applyFont="1" applyFill="1" applyBorder="1" applyAlignment="1"/>
    <xf numFmtId="10" fontId="4" fillId="0" borderId="0" xfId="5" applyNumberFormat="1" applyFont="1" applyFill="1" applyBorder="1" applyAlignment="1"/>
    <xf numFmtId="10" fontId="2" fillId="0" borderId="0" xfId="5" applyNumberFormat="1" applyFont="1" applyFill="1" applyBorder="1" applyAlignment="1"/>
    <xf numFmtId="164" fontId="20" fillId="0" borderId="0" xfId="0" applyNumberFormat="1" applyFont="1" applyFill="1" applyBorder="1" applyAlignment="1"/>
    <xf numFmtId="164" fontId="19" fillId="0" borderId="0" xfId="0" applyNumberFormat="1" applyFont="1" applyFill="1" applyBorder="1" applyAlignment="1"/>
    <xf numFmtId="164" fontId="19" fillId="0" borderId="0" xfId="0" applyNumberFormat="1" applyFont="1" applyFill="1" applyBorder="1" applyAlignment="1">
      <alignment horizontal="center"/>
    </xf>
    <xf numFmtId="10" fontId="19" fillId="0" borderId="0" xfId="3" applyNumberFormat="1" applyFont="1" applyFill="1" applyBorder="1" applyAlignment="1"/>
    <xf numFmtId="0" fontId="17" fillId="0" borderId="3" xfId="0" applyNumberFormat="1" applyFont="1" applyFill="1" applyBorder="1"/>
    <xf numFmtId="164" fontId="21" fillId="0" borderId="0" xfId="0" applyNumberFormat="1" applyFont="1" applyFill="1" applyBorder="1" applyAlignment="1"/>
    <xf numFmtId="164" fontId="21" fillId="0" borderId="1" xfId="0" applyNumberFormat="1" applyFont="1" applyFill="1" applyBorder="1" applyAlignment="1"/>
    <xf numFmtId="1" fontId="2" fillId="0" borderId="0" xfId="4" applyNumberFormat="1" applyFont="1" applyFill="1" applyBorder="1" applyAlignment="1">
      <alignment horizontal="center"/>
    </xf>
    <xf numFmtId="164" fontId="22" fillId="0" borderId="0" xfId="0" applyNumberFormat="1" applyFont="1" applyFill="1" applyBorder="1" applyAlignment="1"/>
    <xf numFmtId="3" fontId="12" fillId="0" borderId="0" xfId="0" applyNumberFormat="1" applyFont="1" applyFill="1" applyBorder="1" applyAlignment="1">
      <alignment horizontal="center"/>
    </xf>
    <xf numFmtId="0" fontId="12" fillId="0" borderId="0" xfId="0" applyNumberFormat="1" applyFont="1" applyFill="1" applyBorder="1" applyAlignment="1" applyProtection="1">
      <alignment horizontal="center"/>
      <protection locked="0"/>
    </xf>
    <xf numFmtId="164" fontId="23" fillId="0" borderId="6" xfId="0" applyNumberFormat="1" applyFont="1" applyFill="1" applyBorder="1" applyAlignment="1"/>
    <xf numFmtId="164" fontId="23" fillId="0" borderId="0" xfId="0" applyNumberFormat="1" applyFont="1" applyFill="1" applyBorder="1" applyAlignment="1"/>
    <xf numFmtId="0" fontId="23" fillId="0" borderId="0" xfId="0" applyNumberFormat="1" applyFont="1" applyFill="1" applyBorder="1" applyAlignment="1">
      <alignment horizontal="center"/>
    </xf>
    <xf numFmtId="170" fontId="23" fillId="2" borderId="0" xfId="6" applyNumberFormat="1" applyFont="1" applyFill="1" applyBorder="1" applyAlignment="1"/>
    <xf numFmtId="10" fontId="23" fillId="0" borderId="0" xfId="5" applyNumberFormat="1" applyFont="1" applyFill="1" applyBorder="1" applyAlignment="1"/>
    <xf numFmtId="164" fontId="23" fillId="0" borderId="7" xfId="0" applyNumberFormat="1" applyFont="1" applyFill="1" applyBorder="1" applyAlignment="1"/>
    <xf numFmtId="170" fontId="23" fillId="0" borderId="7" xfId="6" applyNumberFormat="1" applyFont="1" applyFill="1" applyBorder="1" applyAlignment="1"/>
    <xf numFmtId="164" fontId="2" fillId="0" borderId="0" xfId="0" applyNumberFormat="1" applyFont="1" applyFill="1" applyBorder="1" applyAlignment="1">
      <alignment horizontal="left" wrapText="1"/>
    </xf>
    <xf numFmtId="0" fontId="2" fillId="0" borderId="0" xfId="0" applyNumberFormat="1" applyFont="1" applyFill="1" applyBorder="1" applyAlignment="1">
      <alignment horizontal="right"/>
    </xf>
    <xf numFmtId="164" fontId="2" fillId="0" borderId="0" xfId="0" applyNumberFormat="1" applyFont="1" applyFill="1" applyBorder="1" applyAlignment="1">
      <alignment horizontal="left" indent="1"/>
    </xf>
    <xf numFmtId="49" fontId="4"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49" fontId="4" fillId="2" borderId="0" xfId="0" applyNumberFormat="1" applyFont="1" applyFill="1" applyBorder="1" applyAlignment="1">
      <alignment horizontal="center"/>
    </xf>
    <xf numFmtId="165" fontId="2" fillId="3" borderId="0" xfId="4" applyNumberFormat="1" applyFont="1" applyFill="1" applyBorder="1" applyAlignment="1"/>
    <xf numFmtId="10" fontId="2" fillId="3" borderId="0" xfId="3" applyNumberFormat="1" applyFont="1" applyFill="1" applyBorder="1" applyAlignment="1"/>
    <xf numFmtId="0" fontId="14" fillId="0" borderId="0" xfId="0" applyFont="1" applyAlignment="1">
      <alignment horizontal="center"/>
    </xf>
    <xf numFmtId="164" fontId="2" fillId="0" borderId="0" xfId="0" applyNumberFormat="1" applyFont="1" applyFill="1" applyBorder="1" applyAlignment="1">
      <alignment horizontal="left" wrapText="1"/>
    </xf>
    <xf numFmtId="164" fontId="23"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vertical="top" indent="1"/>
    </xf>
    <xf numFmtId="164" fontId="23" fillId="0" borderId="0" xfId="0" applyNumberFormat="1" applyFont="1" applyFill="1" applyBorder="1" applyAlignment="1">
      <alignment horizontal="left" indent="1"/>
    </xf>
    <xf numFmtId="49" fontId="24" fillId="0" borderId="0" xfId="0" applyNumberFormat="1" applyFont="1" applyFill="1" applyBorder="1" applyAlignment="1">
      <alignment horizontal="center"/>
    </xf>
    <xf numFmtId="0" fontId="14" fillId="0" borderId="0" xfId="0" applyFont="1" applyAlignment="1">
      <alignment horizontal="center"/>
    </xf>
    <xf numFmtId="164" fontId="24" fillId="0" borderId="6" xfId="0" applyNumberFormat="1" applyFont="1" applyFill="1" applyBorder="1" applyAlignment="1"/>
    <xf numFmtId="164" fontId="24" fillId="0" borderId="0" xfId="0" applyNumberFormat="1" applyFont="1" applyFill="1" applyBorder="1" applyAlignment="1"/>
    <xf numFmtId="0" fontId="24" fillId="0" borderId="0" xfId="0" quotePrefix="1" applyNumberFormat="1" applyFont="1" applyFill="1" applyBorder="1" applyAlignment="1">
      <alignment horizontal="center"/>
    </xf>
    <xf numFmtId="170" fontId="24" fillId="2" borderId="0" xfId="2" applyNumberFormat="1" applyFont="1" applyFill="1" applyBorder="1" applyAlignment="1"/>
    <xf numFmtId="10" fontId="24" fillId="0" borderId="0" xfId="3" applyNumberFormat="1" applyFont="1" applyFill="1" applyBorder="1" applyAlignment="1"/>
    <xf numFmtId="170" fontId="24" fillId="0" borderId="0" xfId="2" applyNumberFormat="1" applyFont="1" applyFill="1" applyBorder="1" applyAlignment="1"/>
    <xf numFmtId="164" fontId="24" fillId="0" borderId="7" xfId="0" applyNumberFormat="1" applyFont="1" applyFill="1" applyBorder="1" applyAlignment="1"/>
    <xf numFmtId="168" fontId="24" fillId="0" borderId="7" xfId="0" applyNumberFormat="1" applyFont="1" applyFill="1" applyBorder="1" applyAlignment="1"/>
    <xf numFmtId="10" fontId="24" fillId="0" borderId="7" xfId="3" applyNumberFormat="1" applyFont="1" applyFill="1" applyBorder="1" applyAlignment="1"/>
    <xf numFmtId="168" fontId="24" fillId="2" borderId="0" xfId="0" applyNumberFormat="1" applyFont="1" applyFill="1" applyBorder="1" applyAlignment="1"/>
    <xf numFmtId="164" fontId="2" fillId="2" borderId="0" xfId="2" applyNumberFormat="1" applyFont="1" applyFill="1" applyBorder="1" applyAlignment="1"/>
    <xf numFmtId="164" fontId="2" fillId="0" borderId="7" xfId="2" applyNumberFormat="1" applyFont="1" applyFill="1" applyBorder="1" applyAlignment="1"/>
    <xf numFmtId="164" fontId="24" fillId="2" borderId="0" xfId="2" applyNumberFormat="1" applyFont="1" applyFill="1" applyBorder="1" applyAlignment="1"/>
    <xf numFmtId="168" fontId="24" fillId="0" borderId="0" xfId="0" applyNumberFormat="1" applyFont="1" applyFill="1" applyBorder="1" applyAlignment="1"/>
    <xf numFmtId="0" fontId="24" fillId="0" borderId="0" xfId="0" applyNumberFormat="1" applyFont="1" applyFill="1" applyBorder="1" applyAlignment="1">
      <alignment horizontal="center"/>
    </xf>
    <xf numFmtId="170" fontId="24" fillId="0" borderId="7" xfId="2" applyNumberFormat="1" applyFont="1" applyFill="1" applyBorder="1" applyAlignment="1"/>
    <xf numFmtId="44" fontId="24" fillId="0" borderId="7" xfId="2" applyNumberFormat="1" applyFont="1" applyFill="1" applyBorder="1" applyAlignment="1"/>
    <xf numFmtId="44" fontId="2" fillId="2" borderId="0" xfId="2" applyNumberFormat="1" applyFont="1" applyFill="1" applyBorder="1" applyAlignment="1"/>
    <xf numFmtId="44" fontId="2" fillId="0" borderId="7" xfId="2" applyNumberFormat="1" applyFont="1" applyFill="1" applyBorder="1" applyAlignment="1"/>
    <xf numFmtId="44" fontId="24" fillId="2" borderId="0" xfId="2" applyNumberFormat="1" applyFont="1" applyFill="1" applyBorder="1" applyAlignment="1"/>
    <xf numFmtId="164" fontId="23" fillId="0" borderId="0" xfId="0" applyNumberFormat="1" applyFont="1" applyFill="1" applyBorder="1" applyAlignment="1">
      <alignment horizontal="right"/>
    </xf>
    <xf numFmtId="0" fontId="0" fillId="0" borderId="0" xfId="0" applyAlignment="1">
      <alignment horizontal="center"/>
    </xf>
    <xf numFmtId="0" fontId="0" fillId="0" borderId="13" xfId="0" applyBorder="1" applyAlignment="1">
      <alignment horizontal="center"/>
    </xf>
    <xf numFmtId="0" fontId="0" fillId="0" borderId="9"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164" fontId="24" fillId="0" borderId="0" xfId="0" applyNumberFormat="1" applyFont="1" applyFill="1" applyBorder="1" applyAlignment="1">
      <alignment horizontal="center"/>
    </xf>
    <xf numFmtId="0" fontId="0" fillId="0" borderId="7" xfId="0" applyFill="1" applyBorder="1" applyAlignment="1">
      <alignment horizontal="center"/>
    </xf>
    <xf numFmtId="0" fontId="0" fillId="0" borderId="9" xfId="0" applyFill="1" applyBorder="1" applyAlignment="1">
      <alignment horizontal="center"/>
    </xf>
    <xf numFmtId="0" fontId="0" fillId="0" borderId="0" xfId="0" applyFill="1" applyBorder="1" applyAlignment="1">
      <alignment horizontal="center"/>
    </xf>
    <xf numFmtId="0" fontId="12" fillId="0" borderId="0" xfId="0" applyNumberFormat="1" applyFont="1" applyFill="1" applyBorder="1" applyAlignment="1">
      <alignment horizontal="center"/>
    </xf>
    <xf numFmtId="164" fontId="12" fillId="0" borderId="7" xfId="0" applyNumberFormat="1" applyFont="1" applyFill="1" applyBorder="1" applyAlignment="1"/>
    <xf numFmtId="0" fontId="24" fillId="4" borderId="0" xfId="0" applyFont="1" applyFill="1"/>
    <xf numFmtId="0" fontId="24" fillId="0" borderId="0" xfId="0" applyFont="1" applyFill="1"/>
    <xf numFmtId="44" fontId="0" fillId="4" borderId="0" xfId="0" applyNumberFormat="1" applyFill="1"/>
    <xf numFmtId="0" fontId="0" fillId="4" borderId="0" xfId="0" applyFill="1" applyAlignment="1">
      <alignment horizontal="center"/>
    </xf>
    <xf numFmtId="0" fontId="14" fillId="0" borderId="0" xfId="0" applyFont="1" applyAlignment="1">
      <alignment horizontal="center"/>
    </xf>
    <xf numFmtId="0" fontId="14" fillId="0" borderId="0" xfId="0" applyFont="1" applyAlignment="1">
      <alignment wrapText="1"/>
    </xf>
    <xf numFmtId="0" fontId="14" fillId="0" borderId="0" xfId="0" applyFont="1" applyAlignment="1"/>
    <xf numFmtId="164" fontId="2" fillId="0" borderId="0" xfId="2" applyNumberFormat="1" applyFont="1" applyFill="1" applyBorder="1" applyAlignment="1"/>
    <xf numFmtId="170" fontId="23" fillId="0" borderId="0" xfId="6" applyNumberFormat="1" applyFont="1" applyFill="1" applyBorder="1" applyAlignment="1"/>
    <xf numFmtId="44" fontId="23" fillId="0" borderId="7" xfId="6" applyNumberFormat="1" applyFont="1" applyFill="1" applyBorder="1" applyAlignment="1"/>
    <xf numFmtId="44" fontId="2" fillId="2" borderId="0" xfId="6" applyNumberFormat="1" applyFont="1" applyFill="1" applyBorder="1" applyAlignment="1"/>
    <xf numFmtId="44" fontId="2" fillId="0" borderId="7" xfId="6" applyNumberFormat="1" applyFont="1" applyFill="1" applyBorder="1" applyAlignment="1"/>
    <xf numFmtId="44" fontId="23" fillId="2" borderId="0" xfId="6" applyNumberFormat="1" applyFont="1" applyFill="1" applyBorder="1" applyAlignment="1"/>
    <xf numFmtId="0" fontId="14" fillId="0" borderId="0" xfId="0" applyFont="1" applyAlignment="1">
      <alignment horizontal="center"/>
    </xf>
    <xf numFmtId="44" fontId="0" fillId="0" borderId="0" xfId="2" applyFont="1" applyBorder="1"/>
    <xf numFmtId="0" fontId="0" fillId="0" borderId="13" xfId="0" applyBorder="1"/>
    <xf numFmtId="170" fontId="0" fillId="0" borderId="0" xfId="0" applyNumberFormat="1"/>
    <xf numFmtId="170" fontId="0" fillId="0" borderId="0" xfId="4" applyNumberFormat="1" applyFont="1"/>
    <xf numFmtId="170" fontId="0" fillId="0" borderId="0" xfId="4" applyNumberFormat="1" applyFont="1" applyFill="1"/>
    <xf numFmtId="170" fontId="0" fillId="0" borderId="11" xfId="0" applyNumberFormat="1" applyBorder="1"/>
    <xf numFmtId="0" fontId="11" fillId="0" borderId="0" xfId="0" applyFont="1" applyFill="1" applyBorder="1" applyAlignment="1"/>
    <xf numFmtId="170" fontId="2" fillId="0" borderId="0" xfId="6" applyNumberFormat="1" applyFont="1" applyFill="1" applyBorder="1" applyAlignment="1"/>
    <xf numFmtId="170" fontId="2" fillId="0" borderId="0" xfId="0" applyNumberFormat="1" applyFont="1" applyFill="1" applyBorder="1" applyAlignment="1"/>
    <xf numFmtId="170" fontId="25" fillId="0" borderId="0" xfId="0" applyNumberFormat="1" applyFont="1" applyFill="1" applyBorder="1" applyAlignment="1"/>
    <xf numFmtId="14" fontId="26" fillId="0" borderId="0" xfId="0" applyNumberFormat="1" applyFont="1"/>
    <xf numFmtId="14" fontId="27" fillId="0" borderId="0" xfId="0" applyNumberFormat="1" applyFont="1"/>
    <xf numFmtId="0" fontId="0" fillId="0" borderId="0" xfId="0" applyFill="1" applyAlignment="1">
      <alignment horizontal="center"/>
    </xf>
    <xf numFmtId="44" fontId="0" fillId="0" borderId="0" xfId="2" applyFont="1"/>
    <xf numFmtId="0" fontId="0" fillId="5" borderId="0" xfId="0" applyFill="1" applyBorder="1"/>
    <xf numFmtId="44" fontId="0" fillId="5" borderId="0" xfId="0" applyNumberFormat="1" applyFill="1"/>
    <xf numFmtId="0" fontId="0" fillId="5" borderId="0" xfId="0" applyFill="1"/>
    <xf numFmtId="172" fontId="0" fillId="0" borderId="0" xfId="0" applyNumberFormat="1" applyFill="1" applyBorder="1" applyAlignment="1"/>
    <xf numFmtId="172" fontId="0" fillId="0" borderId="0" xfId="5" applyNumberFormat="1" applyFont="1" applyFill="1" applyBorder="1" applyAlignment="1"/>
    <xf numFmtId="172" fontId="2" fillId="0" borderId="0" xfId="0" applyNumberFormat="1" applyFont="1" applyFill="1" applyBorder="1" applyAlignment="1"/>
    <xf numFmtId="172" fontId="0" fillId="0" borderId="0" xfId="0" applyNumberFormat="1" applyFont="1" applyFill="1" applyBorder="1" applyAlignment="1"/>
    <xf numFmtId="170" fontId="2" fillId="2" borderId="0" xfId="6" applyNumberFormat="1" applyFont="1" applyFill="1" applyBorder="1" applyAlignment="1"/>
    <xf numFmtId="170" fontId="2" fillId="0" borderId="7" xfId="6" applyNumberFormat="1" applyFont="1" applyFill="1" applyBorder="1" applyAlignment="1"/>
    <xf numFmtId="10" fontId="24" fillId="0" borderId="0" xfId="5" applyNumberFormat="1" applyFont="1" applyFill="1" applyBorder="1" applyAlignment="1"/>
    <xf numFmtId="0" fontId="14" fillId="0" borderId="0" xfId="0" applyFont="1" applyAlignment="1">
      <alignment horizontal="center"/>
    </xf>
    <xf numFmtId="164" fontId="0" fillId="0" borderId="0" xfId="0" applyNumberFormat="1" applyFont="1" applyFill="1" applyBorder="1" applyAlignment="1">
      <alignment horizontal="left" vertical="top" wrapText="1"/>
    </xf>
    <xf numFmtId="164" fontId="0" fillId="0" borderId="0" xfId="0" applyNumberFormat="1" applyFont="1" applyFill="1" applyBorder="1" applyAlignment="1">
      <alignment horizontal="right"/>
    </xf>
    <xf numFmtId="0" fontId="13" fillId="0" borderId="0" xfId="0" applyNumberFormat="1" applyFont="1"/>
    <xf numFmtId="0" fontId="0" fillId="0" borderId="0" xfId="0" applyNumberFormat="1" applyFont="1" applyFill="1" applyBorder="1" applyAlignment="1" applyProtection="1">
      <alignment horizontal="center"/>
      <protection locked="0"/>
    </xf>
    <xf numFmtId="168" fontId="0" fillId="0" borderId="0" xfId="0" applyNumberFormat="1" applyFont="1" applyFill="1" applyBorder="1" applyAlignment="1"/>
    <xf numFmtId="164" fontId="29" fillId="0" borderId="0" xfId="0" applyNumberFormat="1" applyFont="1" applyFill="1" applyBorder="1" applyAlignment="1"/>
    <xf numFmtId="0" fontId="29" fillId="0" borderId="0" xfId="0" applyNumberFormat="1" applyFont="1" applyFill="1" applyBorder="1" applyAlignment="1" applyProtection="1">
      <alignment horizontal="center"/>
      <protection locked="0"/>
    </xf>
    <xf numFmtId="10" fontId="29" fillId="0" borderId="0" xfId="3" applyNumberFormat="1" applyFont="1" applyFill="1" applyBorder="1" applyAlignment="1"/>
    <xf numFmtId="0" fontId="0" fillId="0" borderId="0" xfId="0" quotePrefix="1" applyNumberFormat="1" applyFont="1" applyFill="1" applyBorder="1" applyAlignment="1" applyProtection="1">
      <alignment horizontal="center"/>
      <protection locked="0"/>
    </xf>
    <xf numFmtId="164" fontId="0" fillId="0" borderId="6" xfId="0" applyNumberFormat="1" applyFont="1" applyFill="1" applyBorder="1" applyAlignment="1"/>
    <xf numFmtId="170" fontId="0" fillId="2" borderId="0" xfId="6" applyNumberFormat="1" applyFont="1" applyFill="1" applyBorder="1" applyAlignment="1"/>
    <xf numFmtId="170" fontId="0" fillId="0" borderId="0" xfId="6" applyNumberFormat="1" applyFont="1" applyFill="1" applyBorder="1" applyAlignment="1"/>
    <xf numFmtId="164" fontId="0" fillId="0" borderId="7" xfId="0" applyNumberFormat="1" applyFont="1" applyFill="1" applyBorder="1" applyAlignment="1"/>
    <xf numFmtId="10" fontId="0" fillId="3" borderId="0" xfId="5" applyNumberFormat="1" applyFont="1" applyFill="1" applyBorder="1" applyAlignment="1"/>
    <xf numFmtId="170" fontId="0" fillId="0" borderId="7" xfId="6" applyNumberFormat="1" applyFont="1" applyFill="1" applyBorder="1" applyAlignment="1"/>
    <xf numFmtId="164" fontId="0" fillId="0" borderId="8" xfId="0" applyNumberFormat="1" applyFont="1" applyFill="1" applyBorder="1" applyAlignment="1"/>
    <xf numFmtId="164" fontId="0" fillId="0" borderId="1" xfId="0" applyNumberFormat="1" applyFont="1" applyFill="1" applyBorder="1" applyAlignment="1"/>
    <xf numFmtId="164" fontId="0" fillId="0" borderId="0" xfId="0" applyNumberFormat="1" applyFont="1" applyFill="1" applyBorder="1" applyAlignment="1">
      <alignment horizontal="center" vertical="top"/>
    </xf>
    <xf numFmtId="49" fontId="0" fillId="0" borderId="0" xfId="0" applyNumberFormat="1" applyFont="1" applyFill="1" applyBorder="1" applyAlignment="1">
      <alignment horizontal="left"/>
    </xf>
    <xf numFmtId="164" fontId="24" fillId="0" borderId="7" xfId="2" applyNumberFormat="1" applyFont="1" applyFill="1" applyBorder="1" applyAlignment="1"/>
    <xf numFmtId="170" fontId="30" fillId="0" borderId="0" xfId="0" applyNumberFormat="1" applyFont="1" applyFill="1" applyBorder="1" applyAlignment="1"/>
    <xf numFmtId="0" fontId="25" fillId="0" borderId="0" xfId="0" applyNumberFormat="1" applyFont="1" applyFill="1" applyBorder="1" applyAlignment="1" applyProtection="1">
      <alignment horizontal="right"/>
      <protection locked="0"/>
    </xf>
    <xf numFmtId="173" fontId="5" fillId="0" borderId="0" xfId="5" applyNumberFormat="1" applyFont="1" applyFill="1" applyBorder="1" applyAlignment="1"/>
    <xf numFmtId="164" fontId="23" fillId="0" borderId="0" xfId="0" applyNumberFormat="1" applyFont="1" applyFill="1" applyBorder="1" applyAlignment="1">
      <alignment horizontal="left"/>
    </xf>
    <xf numFmtId="164" fontId="0" fillId="0" borderId="0" xfId="0" applyNumberFormat="1" applyFill="1" applyBorder="1" applyAlignment="1">
      <alignment vertical="top"/>
    </xf>
    <xf numFmtId="0" fontId="14" fillId="0" borderId="0" xfId="0" applyFont="1" applyAlignment="1">
      <alignment horizontal="center"/>
    </xf>
    <xf numFmtId="170" fontId="0" fillId="0" borderId="0" xfId="2" applyNumberFormat="1" applyFont="1"/>
    <xf numFmtId="167" fontId="24" fillId="2" borderId="0" xfId="3" applyNumberFormat="1" applyFont="1" applyFill="1" applyBorder="1" applyAlignment="1"/>
    <xf numFmtId="0" fontId="14" fillId="0" borderId="0" xfId="0" applyFont="1" applyAlignment="1">
      <alignment horizontal="center"/>
    </xf>
    <xf numFmtId="170" fontId="2" fillId="6" borderId="0" xfId="6" applyNumberFormat="1" applyFont="1" applyFill="1" applyBorder="1" applyAlignment="1"/>
    <xf numFmtId="170" fontId="2" fillId="6" borderId="0" xfId="6" applyNumberFormat="1" applyFont="1" applyFill="1" applyBorder="1" applyAlignment="1">
      <alignment horizontal="left"/>
    </xf>
    <xf numFmtId="0" fontId="11" fillId="6" borderId="0" xfId="0" applyFont="1" applyFill="1" applyBorder="1" applyAlignment="1"/>
    <xf numFmtId="164" fontId="11" fillId="6" borderId="0" xfId="0" applyNumberFormat="1" applyFont="1" applyFill="1" applyBorder="1" applyAlignment="1"/>
    <xf numFmtId="10" fontId="2" fillId="3" borderId="0" xfId="3" applyNumberFormat="1" applyFont="1" applyFill="1" applyAlignment="1"/>
    <xf numFmtId="0" fontId="23" fillId="0" borderId="0" xfId="0" applyNumberFormat="1" applyFont="1" applyFill="1" applyBorder="1" applyAlignment="1">
      <alignment horizontal="left"/>
    </xf>
    <xf numFmtId="44" fontId="0" fillId="0" borderId="0" xfId="0" applyNumberFormat="1" applyFill="1" applyBorder="1" applyAlignment="1">
      <alignment horizontal="center"/>
    </xf>
    <xf numFmtId="44" fontId="0" fillId="0" borderId="0" xfId="0" applyNumberFormat="1" applyFill="1"/>
    <xf numFmtId="14" fontId="27" fillId="0" borderId="0" xfId="0" applyNumberFormat="1" applyFont="1" applyFill="1"/>
    <xf numFmtId="14" fontId="26" fillId="0" borderId="0" xfId="0" applyNumberFormat="1" applyFont="1" applyFill="1"/>
    <xf numFmtId="170" fontId="0" fillId="0" borderId="0" xfId="0" applyNumberFormat="1" applyFill="1"/>
    <xf numFmtId="0" fontId="0" fillId="0" borderId="0" xfId="0" applyFill="1"/>
    <xf numFmtId="170" fontId="0" fillId="0" borderId="0" xfId="2" applyNumberFormat="1" applyFont="1" applyFill="1"/>
    <xf numFmtId="0" fontId="7" fillId="6" borderId="5" xfId="0" applyFont="1" applyFill="1" applyBorder="1" applyAlignment="1">
      <alignment horizontal="center" vertical="center" wrapText="1"/>
    </xf>
    <xf numFmtId="164" fontId="23" fillId="0" borderId="0" xfId="0" applyNumberFormat="1" applyFont="1" applyFill="1" applyBorder="1" applyAlignment="1">
      <alignment horizontal="left" vertical="top" wrapText="1"/>
    </xf>
    <xf numFmtId="0" fontId="0" fillId="0" borderId="0" xfId="0" applyFill="1" applyBorder="1" applyAlignment="1"/>
    <xf numFmtId="0" fontId="18" fillId="0" borderId="0" xfId="0" applyFont="1" applyFill="1" applyBorder="1" applyAlignment="1"/>
    <xf numFmtId="0" fontId="0" fillId="0" borderId="0" xfId="0" applyFill="1" applyBorder="1" applyAlignment="1">
      <alignment horizontal="right"/>
    </xf>
    <xf numFmtId="0" fontId="0" fillId="0" borderId="0" xfId="0" applyFont="1" applyFill="1" applyBorder="1" applyAlignment="1"/>
    <xf numFmtId="0" fontId="0" fillId="0" borderId="0" xfId="0" applyFont="1" applyFill="1" applyBorder="1" applyAlignment="1">
      <alignment horizontal="right"/>
    </xf>
    <xf numFmtId="0" fontId="4" fillId="0" borderId="0" xfId="0" applyFont="1" applyFill="1" applyBorder="1" applyAlignment="1">
      <alignment horizontal="center"/>
    </xf>
    <xf numFmtId="0" fontId="2" fillId="0" borderId="0" xfId="0" applyFont="1" applyFill="1" applyBorder="1" applyAlignment="1">
      <alignment horizontal="center"/>
    </xf>
    <xf numFmtId="0" fontId="13" fillId="0" borderId="0" xfId="0" applyFont="1" applyAlignment="1"/>
    <xf numFmtId="0" fontId="5" fillId="0" borderId="0" xfId="0" applyFont="1" applyFill="1" applyBorder="1" applyAlignment="1"/>
    <xf numFmtId="0" fontId="2" fillId="0" borderId="0" xfId="0" applyFont="1" applyFill="1" applyBorder="1" applyAlignment="1"/>
    <xf numFmtId="0" fontId="2" fillId="0" borderId="0" xfId="0" applyFont="1" applyFill="1" applyBorder="1" applyAlignment="1">
      <alignment horizontal="right"/>
    </xf>
    <xf numFmtId="0" fontId="5" fillId="0" borderId="2" xfId="0" applyFont="1" applyFill="1" applyBorder="1" applyAlignment="1">
      <alignment horizontal="center" wrapText="1"/>
    </xf>
    <xf numFmtId="0" fontId="5" fillId="0" borderId="3" xfId="0" applyFont="1" applyFill="1" applyBorder="1" applyAlignment="1"/>
    <xf numFmtId="0" fontId="5" fillId="0" borderId="3" xfId="0" applyFont="1" applyFill="1" applyBorder="1" applyAlignment="1">
      <alignment horizontal="center" wrapText="1"/>
    </xf>
    <xf numFmtId="0" fontId="5" fillId="0" borderId="4" xfId="0" applyFont="1" applyFill="1" applyBorder="1" applyAlignment="1">
      <alignment horizontal="center" wrapText="1"/>
    </xf>
    <xf numFmtId="0" fontId="5" fillId="0" borderId="5" xfId="0" applyFont="1" applyFill="1" applyBorder="1" applyAlignment="1">
      <alignment horizontal="center" wrapText="1"/>
    </xf>
    <xf numFmtId="0" fontId="0" fillId="0" borderId="6" xfId="0" applyFont="1" applyFill="1" applyBorder="1" applyAlignment="1"/>
    <xf numFmtId="0" fontId="0" fillId="0" borderId="7" xfId="0" applyFont="1" applyFill="1" applyBorder="1" applyAlignment="1"/>
    <xf numFmtId="0" fontId="11" fillId="0" borderId="7" xfId="0" applyFont="1" applyFill="1" applyBorder="1" applyAlignment="1"/>
    <xf numFmtId="0" fontId="0" fillId="0" borderId="8" xfId="0" applyFont="1" applyFill="1" applyBorder="1" applyAlignment="1"/>
    <xf numFmtId="0" fontId="0" fillId="0" borderId="1" xfId="0" applyFont="1" applyFill="1" applyBorder="1" applyAlignment="1"/>
    <xf numFmtId="0" fontId="11" fillId="0" borderId="1" xfId="0" applyFont="1" applyFill="1" applyBorder="1" applyAlignment="1"/>
    <xf numFmtId="0" fontId="11" fillId="0" borderId="9" xfId="0" applyFont="1" applyFill="1" applyBorder="1" applyAlignment="1"/>
    <xf numFmtId="0" fontId="7" fillId="0" borderId="0" xfId="0" applyFont="1" applyFill="1" applyBorder="1" applyAlignment="1"/>
    <xf numFmtId="0" fontId="2" fillId="0" borderId="10" xfId="0" applyFont="1" applyFill="1" applyBorder="1" applyAlignment="1"/>
    <xf numFmtId="0" fontId="0" fillId="0" borderId="0" xfId="0" applyFont="1" applyFill="1" applyBorder="1" applyAlignment="1">
      <alignment horizontal="center" vertical="top"/>
    </xf>
    <xf numFmtId="0" fontId="0" fillId="0" borderId="0" xfId="0" applyFont="1" applyFill="1" applyBorder="1" applyAlignment="1">
      <alignment horizontal="center"/>
    </xf>
    <xf numFmtId="0" fontId="13" fillId="0" borderId="0" xfId="0" applyFont="1" applyFill="1" applyBorder="1" applyAlignment="1"/>
    <xf numFmtId="0" fontId="32" fillId="0" borderId="0" xfId="0" applyFont="1" applyFill="1" applyBorder="1" applyAlignment="1"/>
    <xf numFmtId="170" fontId="11" fillId="0" borderId="0" xfId="0" applyNumberFormat="1" applyFont="1" applyFill="1" applyBorder="1" applyAlignment="1"/>
    <xf numFmtId="49" fontId="33" fillId="0" borderId="0" xfId="0" applyNumberFormat="1" applyFont="1" applyFill="1" applyBorder="1" applyAlignment="1">
      <alignment horizontal="center"/>
    </xf>
    <xf numFmtId="164" fontId="33" fillId="0" borderId="0" xfId="0" applyNumberFormat="1" applyFont="1" applyFill="1" applyBorder="1" applyAlignment="1"/>
    <xf numFmtId="49" fontId="33" fillId="0" borderId="0" xfId="0" applyNumberFormat="1" applyFont="1" applyFill="1" applyBorder="1" applyAlignment="1">
      <alignment horizontal="left"/>
    </xf>
    <xf numFmtId="49" fontId="34" fillId="0" borderId="0" xfId="0" applyNumberFormat="1" applyFont="1" applyFill="1" applyBorder="1" applyAlignment="1">
      <alignment horizontal="center"/>
    </xf>
    <xf numFmtId="49" fontId="35" fillId="0" borderId="0" xfId="0" applyNumberFormat="1" applyFont="1" applyFill="1" applyBorder="1" applyAlignment="1">
      <alignment horizontal="center"/>
    </xf>
    <xf numFmtId="164" fontId="33" fillId="0" borderId="0" xfId="0" applyNumberFormat="1" applyFont="1" applyFill="1" applyBorder="1" applyAlignment="1">
      <alignment horizontal="center"/>
    </xf>
    <xf numFmtId="3" fontId="33" fillId="0" borderId="0" xfId="0" applyNumberFormat="1" applyFont="1" applyFill="1" applyBorder="1" applyAlignment="1"/>
    <xf numFmtId="0" fontId="33" fillId="0" borderId="3" xfId="0" applyNumberFormat="1" applyFont="1" applyFill="1" applyBorder="1" applyAlignment="1">
      <alignment horizontal="center" wrapText="1"/>
    </xf>
    <xf numFmtId="164" fontId="0" fillId="5" borderId="0" xfId="0" applyNumberFormat="1" applyFill="1" applyBorder="1" applyAlignment="1"/>
    <xf numFmtId="0" fontId="2" fillId="5" borderId="0" xfId="0" applyNumberFormat="1" applyFont="1" applyFill="1" applyBorder="1"/>
    <xf numFmtId="0" fontId="25" fillId="5" borderId="0" xfId="0" applyNumberFormat="1" applyFont="1" applyFill="1" applyBorder="1" applyAlignment="1" applyProtection="1">
      <alignment horizontal="right"/>
      <protection locked="0"/>
    </xf>
    <xf numFmtId="0" fontId="28" fillId="0" borderId="0" xfId="0" applyFont="1" applyAlignment="1">
      <alignment horizontal="center"/>
    </xf>
    <xf numFmtId="0" fontId="4" fillId="0" borderId="0" xfId="0" applyFont="1" applyAlignment="1">
      <alignment horizontal="center"/>
    </xf>
    <xf numFmtId="0" fontId="14" fillId="0" borderId="0" xfId="0" applyFont="1" applyAlignment="1">
      <alignment horizontal="center"/>
    </xf>
    <xf numFmtId="0" fontId="14" fillId="0" borderId="0" xfId="0" applyFont="1" applyAlignment="1">
      <alignment horizontal="center" wrapText="1"/>
    </xf>
    <xf numFmtId="164" fontId="23" fillId="0" borderId="0" xfId="0" applyNumberFormat="1" applyFont="1" applyFill="1" applyBorder="1" applyAlignment="1">
      <alignment horizontal="left"/>
    </xf>
    <xf numFmtId="164" fontId="23" fillId="0" borderId="0" xfId="0" applyNumberFormat="1" applyFont="1" applyFill="1" applyBorder="1" applyAlignment="1">
      <alignment horizontal="left" vertical="top" wrapText="1"/>
    </xf>
    <xf numFmtId="164" fontId="23" fillId="0" borderId="0" xfId="0" applyNumberFormat="1" applyFont="1" applyFill="1" applyBorder="1" applyAlignment="1">
      <alignment horizontal="left" wrapText="1"/>
    </xf>
    <xf numFmtId="164" fontId="2" fillId="0" borderId="0" xfId="0" applyNumberFormat="1" applyFont="1" applyFill="1" applyBorder="1" applyAlignment="1">
      <alignment horizontal="left"/>
    </xf>
    <xf numFmtId="164" fontId="0" fillId="0" borderId="0" xfId="0" applyNumberFormat="1" applyFill="1" applyBorder="1" applyAlignment="1">
      <alignment horizontal="left" vertical="top" wrapText="1"/>
    </xf>
    <xf numFmtId="164" fontId="0" fillId="0" borderId="0" xfId="0" applyNumberFormat="1" applyFont="1" applyFill="1" applyBorder="1" applyAlignment="1">
      <alignment horizontal="left" vertical="top" wrapText="1"/>
    </xf>
    <xf numFmtId="164" fontId="0" fillId="0" borderId="0" xfId="0" applyNumberFormat="1" applyFill="1" applyBorder="1" applyAlignment="1">
      <alignment horizontal="left" vertical="top" wrapText="1" indent="1"/>
    </xf>
    <xf numFmtId="164" fontId="0" fillId="0" borderId="0" xfId="0" applyNumberFormat="1" applyFont="1" applyFill="1" applyBorder="1" applyAlignment="1">
      <alignment horizontal="left" vertical="top" wrapText="1" indent="1"/>
    </xf>
    <xf numFmtId="164" fontId="0" fillId="0" borderId="0" xfId="0" applyNumberFormat="1" applyFill="1" applyBorder="1" applyAlignment="1">
      <alignment horizontal="left"/>
    </xf>
    <xf numFmtId="164" fontId="0" fillId="0" borderId="0" xfId="0" applyNumberFormat="1" applyFont="1" applyFill="1" applyBorder="1" applyAlignment="1">
      <alignment horizontal="left"/>
    </xf>
    <xf numFmtId="164" fontId="0" fillId="0" borderId="0" xfId="0" applyNumberFormat="1" applyFont="1" applyFill="1" applyBorder="1" applyAlignment="1">
      <alignment horizontal="left" wrapText="1"/>
    </xf>
    <xf numFmtId="0" fontId="0" fillId="0" borderId="0" xfId="0" applyFont="1" applyFill="1" applyBorder="1" applyAlignment="1">
      <alignment horizontal="left" vertical="top" wrapText="1"/>
    </xf>
    <xf numFmtId="164" fontId="23" fillId="0" borderId="0" xfId="0" applyNumberFormat="1" applyFont="1" applyFill="1" applyBorder="1" applyAlignment="1">
      <alignment horizontal="left" vertical="top"/>
    </xf>
    <xf numFmtId="164" fontId="2" fillId="0" borderId="0" xfId="0" applyNumberFormat="1" applyFont="1" applyFill="1" applyBorder="1" applyAlignment="1">
      <alignment horizontal="left" vertical="top"/>
    </xf>
    <xf numFmtId="164" fontId="2" fillId="0" borderId="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cellXfs>
  <cellStyles count="7">
    <cellStyle name="Comma" xfId="1" builtinId="3"/>
    <cellStyle name="Comma 2" xfId="4"/>
    <cellStyle name="Currency" xfId="2" builtinId="4"/>
    <cellStyle name="Currency 2" xfId="6"/>
    <cellStyle name="Normal" xfId="0" builtinId="0"/>
    <cellStyle name="Percent" xfId="3" builtinId="5"/>
    <cellStyle name="Percent 2" xfId="5"/>
  </cellStyles>
  <dxfs count="0"/>
  <tableStyles count="0" defaultTableStyle="TableStyleMedium9" defaultPivotStyle="PivotStyleLight16"/>
  <colors>
    <mruColors>
      <color rgb="FFC4D79B"/>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56"/>
  <sheetViews>
    <sheetView tabSelected="1" topLeftCell="B10" zoomScale="70" zoomScaleNormal="70" workbookViewId="0">
      <selection activeCell="D25" sqref="D25"/>
    </sheetView>
  </sheetViews>
  <sheetFormatPr defaultRowHeight="14.4"/>
  <cols>
    <col min="1" max="1" width="3" customWidth="1"/>
    <col min="2" max="2" width="16.44140625" customWidth="1"/>
    <col min="3" max="3" width="15.33203125" customWidth="1"/>
    <col min="4" max="4" width="19.5546875" customWidth="1"/>
    <col min="5" max="5" width="47.109375" customWidth="1"/>
    <col min="6" max="6" width="10.5546875" bestFit="1" customWidth="1"/>
    <col min="7" max="7" width="9.33203125" customWidth="1"/>
    <col min="8" max="8" width="18.33203125" bestFit="1" customWidth="1"/>
    <col min="9" max="9" width="3.33203125" customWidth="1"/>
    <col min="12" max="12" width="19.88671875" customWidth="1"/>
    <col min="13" max="13" width="15.88671875" bestFit="1" customWidth="1"/>
    <col min="14" max="14" width="15.109375" customWidth="1"/>
  </cols>
  <sheetData>
    <row r="2" spans="2:9" ht="17.399999999999999">
      <c r="B2" s="350" t="s">
        <v>175</v>
      </c>
      <c r="C2" s="350"/>
      <c r="D2" s="350"/>
      <c r="E2" s="350"/>
      <c r="F2" s="350"/>
      <c r="G2" s="350"/>
      <c r="H2" s="350"/>
      <c r="I2" s="232"/>
    </row>
    <row r="3" spans="2:9" ht="17.399999999999999">
      <c r="B3" s="350" t="s">
        <v>245</v>
      </c>
      <c r="C3" s="350"/>
      <c r="D3" s="350"/>
      <c r="E3" s="350"/>
      <c r="F3" s="350"/>
      <c r="G3" s="350"/>
      <c r="H3" s="350"/>
      <c r="I3" s="231"/>
    </row>
    <row r="4" spans="2:9">
      <c r="B4" s="193"/>
      <c r="C4" s="193"/>
      <c r="D4" s="193"/>
      <c r="E4" s="230"/>
      <c r="F4" s="230"/>
      <c r="G4" s="230"/>
      <c r="H4" s="193"/>
      <c r="I4" s="193"/>
    </row>
    <row r="5" spans="2:9" ht="15.6">
      <c r="B5" s="351">
        <v>2016</v>
      </c>
      <c r="C5" s="351"/>
      <c r="D5" s="351"/>
      <c r="E5" s="351"/>
      <c r="F5" s="351"/>
      <c r="G5" s="351"/>
      <c r="H5" s="351"/>
      <c r="I5" s="193"/>
    </row>
    <row r="7" spans="2:9">
      <c r="B7" s="216"/>
      <c r="C7" s="216"/>
      <c r="D7" s="216" t="s">
        <v>232</v>
      </c>
      <c r="E7" s="216"/>
      <c r="F7" s="216" t="s">
        <v>251</v>
      </c>
      <c r="G7" s="216"/>
      <c r="H7" s="241"/>
      <c r="I7" s="218"/>
    </row>
    <row r="8" spans="2:9">
      <c r="B8" s="219"/>
      <c r="C8" s="219"/>
      <c r="D8" s="219" t="s">
        <v>148</v>
      </c>
      <c r="E8" s="219"/>
      <c r="F8" s="219" t="s">
        <v>252</v>
      </c>
      <c r="G8" s="219" t="s">
        <v>247</v>
      </c>
      <c r="H8" s="219" t="s">
        <v>247</v>
      </c>
      <c r="I8" s="218"/>
    </row>
    <row r="9" spans="2:9">
      <c r="B9" s="219" t="s">
        <v>15</v>
      </c>
      <c r="C9" s="219" t="s">
        <v>231</v>
      </c>
      <c r="D9" s="219" t="s">
        <v>233</v>
      </c>
      <c r="E9" s="221" t="s">
        <v>232</v>
      </c>
      <c r="F9" s="219" t="s">
        <v>253</v>
      </c>
      <c r="G9" s="219" t="s">
        <v>248</v>
      </c>
      <c r="H9" s="221" t="s">
        <v>250</v>
      </c>
      <c r="I9" s="223"/>
    </row>
    <row r="10" spans="2:9">
      <c r="B10" s="217" t="s">
        <v>149</v>
      </c>
      <c r="C10" s="217" t="s">
        <v>232</v>
      </c>
      <c r="D10" s="217" t="s">
        <v>234</v>
      </c>
      <c r="E10" s="222" t="s">
        <v>246</v>
      </c>
      <c r="F10" s="217" t="s">
        <v>249</v>
      </c>
      <c r="G10" s="217" t="s">
        <v>249</v>
      </c>
      <c r="H10" s="222" t="s">
        <v>249</v>
      </c>
      <c r="I10" s="223"/>
    </row>
    <row r="11" spans="2:9">
      <c r="B11" s="223" t="s">
        <v>151</v>
      </c>
      <c r="C11" s="223">
        <v>2237</v>
      </c>
      <c r="D11" s="300">
        <f>AMIL!R72+AMIL!R73</f>
        <v>5152433.8384537343</v>
      </c>
      <c r="E11" s="301" t="s">
        <v>272</v>
      </c>
      <c r="F11" s="302" t="s">
        <v>261</v>
      </c>
      <c r="G11" s="303">
        <v>42370</v>
      </c>
      <c r="H11" s="303">
        <v>42735</v>
      </c>
      <c r="I11" s="223"/>
    </row>
    <row r="12" spans="2:9">
      <c r="B12" s="223" t="s">
        <v>151</v>
      </c>
      <c r="C12" s="223">
        <v>2239</v>
      </c>
      <c r="D12" s="300">
        <f>AMIL!R74+AMIL!R75</f>
        <v>869293.49952829001</v>
      </c>
      <c r="E12" s="301" t="s">
        <v>273</v>
      </c>
      <c r="F12" s="302" t="s">
        <v>261</v>
      </c>
      <c r="G12" s="303">
        <v>42370</v>
      </c>
      <c r="H12" s="303">
        <v>42735</v>
      </c>
      <c r="I12" s="223"/>
    </row>
    <row r="13" spans="2:9">
      <c r="B13" s="223" t="s">
        <v>151</v>
      </c>
      <c r="C13" s="223">
        <v>3017</v>
      </c>
      <c r="D13" s="300">
        <f>AMIL!R76+AMIL!R77</f>
        <v>5083327.2436680337</v>
      </c>
      <c r="E13" s="301" t="s">
        <v>275</v>
      </c>
      <c r="F13" s="302" t="s">
        <v>261</v>
      </c>
      <c r="G13" s="303">
        <v>42370</v>
      </c>
      <c r="H13" s="303">
        <v>42735</v>
      </c>
      <c r="I13" s="223"/>
    </row>
    <row r="14" spans="2:9">
      <c r="B14" s="223" t="s">
        <v>151</v>
      </c>
      <c r="C14" s="223">
        <v>3022</v>
      </c>
      <c r="D14" s="300">
        <f>AMIL!R78+AMIL!R79</f>
        <v>448370.71253354696</v>
      </c>
      <c r="E14" s="301" t="s">
        <v>276</v>
      </c>
      <c r="F14" s="302" t="s">
        <v>261</v>
      </c>
      <c r="G14" s="303">
        <v>42370</v>
      </c>
      <c r="H14" s="303">
        <v>42735</v>
      </c>
      <c r="I14" s="223"/>
    </row>
    <row r="15" spans="2:9">
      <c r="B15" s="223" t="s">
        <v>151</v>
      </c>
      <c r="C15" s="223">
        <v>3169</v>
      </c>
      <c r="D15" s="300">
        <f>AMIL!R80+AMIL!R81</f>
        <v>1525454.2855155673</v>
      </c>
      <c r="E15" s="301" t="s">
        <v>270</v>
      </c>
      <c r="F15" s="302" t="s">
        <v>261</v>
      </c>
      <c r="G15" s="303">
        <v>42370</v>
      </c>
      <c r="H15" s="303">
        <v>42735</v>
      </c>
      <c r="I15" s="223"/>
    </row>
    <row r="16" spans="2:9">
      <c r="B16" s="223" t="s">
        <v>282</v>
      </c>
      <c r="C16" s="223">
        <v>2237</v>
      </c>
      <c r="D16" s="301">
        <f>ATXI!S74+ATXI!S75+ATXI!S76</f>
        <v>27193497.887646876</v>
      </c>
      <c r="E16" s="301" t="s">
        <v>272</v>
      </c>
      <c r="F16" s="302" t="s">
        <v>261</v>
      </c>
      <c r="G16" s="303">
        <v>42370</v>
      </c>
      <c r="H16" s="303">
        <v>42735</v>
      </c>
      <c r="I16" s="110"/>
    </row>
    <row r="17" spans="2:9">
      <c r="B17" s="223" t="s">
        <v>282</v>
      </c>
      <c r="C17" s="223">
        <v>2239</v>
      </c>
      <c r="D17" s="301">
        <f>ATXI!S77+ATXI!S78+ATXI!S79</f>
        <v>12581983.028832175</v>
      </c>
      <c r="E17" s="301" t="s">
        <v>273</v>
      </c>
      <c r="F17" s="302" t="s">
        <v>261</v>
      </c>
      <c r="G17" s="303">
        <v>42370</v>
      </c>
      <c r="H17" s="303">
        <v>42735</v>
      </c>
      <c r="I17" s="110"/>
    </row>
    <row r="18" spans="2:9">
      <c r="B18" s="223" t="s">
        <v>282</v>
      </c>
      <c r="C18" s="218">
        <v>3017</v>
      </c>
      <c r="D18" s="301">
        <f>ATXI!S83+ATXI!S84+ATXI!S85</f>
        <v>72135397.027373657</v>
      </c>
      <c r="E18" s="109" t="s">
        <v>275</v>
      </c>
      <c r="F18" s="251" t="s">
        <v>261</v>
      </c>
      <c r="G18" s="303">
        <v>42370</v>
      </c>
      <c r="H18" s="303">
        <v>42735</v>
      </c>
      <c r="I18" s="110"/>
    </row>
    <row r="19" spans="2:9">
      <c r="B19" s="223" t="s">
        <v>282</v>
      </c>
      <c r="C19" s="218">
        <v>3022</v>
      </c>
      <c r="D19" s="301">
        <f>ATXI!S86+ATXI!S87+ATXI!S88</f>
        <v>7454381.5254467949</v>
      </c>
      <c r="E19" s="109" t="s">
        <v>276</v>
      </c>
      <c r="F19" s="251" t="s">
        <v>261</v>
      </c>
      <c r="G19" s="303">
        <v>42370</v>
      </c>
      <c r="H19" s="303">
        <v>42735</v>
      </c>
      <c r="I19" s="110"/>
    </row>
    <row r="20" spans="2:9">
      <c r="B20" s="223" t="s">
        <v>282</v>
      </c>
      <c r="C20" s="218">
        <v>3169</v>
      </c>
      <c r="D20" s="301">
        <f>ATXI!S89+ATXI!S90+ATXI!S91</f>
        <v>8953201.4326059874</v>
      </c>
      <c r="E20" s="109" t="s">
        <v>270</v>
      </c>
      <c r="F20" s="251" t="s">
        <v>261</v>
      </c>
      <c r="G20" s="303">
        <v>42370</v>
      </c>
      <c r="H20" s="303">
        <v>42735</v>
      </c>
      <c r="I20" s="110"/>
    </row>
    <row r="21" spans="2:9">
      <c r="B21" s="223" t="s">
        <v>282</v>
      </c>
      <c r="C21" s="218">
        <v>2248</v>
      </c>
      <c r="D21" s="301">
        <f>ATXI!S80+ATXI!S81+ATXI!S82</f>
        <v>657675.98696790822</v>
      </c>
      <c r="E21" s="109" t="s">
        <v>259</v>
      </c>
      <c r="F21" s="251" t="s">
        <v>261</v>
      </c>
      <c r="G21" s="303">
        <v>42370</v>
      </c>
      <c r="H21" s="303">
        <v>42735</v>
      </c>
      <c r="I21" s="110"/>
    </row>
    <row r="22" spans="2:9">
      <c r="B22" s="223" t="s">
        <v>282</v>
      </c>
      <c r="C22" s="218">
        <v>3170</v>
      </c>
      <c r="D22" s="301">
        <f>ATXI!S92+ATXI!S93+ATXI!S94</f>
        <v>5670322.5610517152</v>
      </c>
      <c r="E22" s="109" t="s">
        <v>277</v>
      </c>
      <c r="F22" s="251" t="s">
        <v>261</v>
      </c>
      <c r="G22" s="303">
        <v>42370</v>
      </c>
      <c r="H22" s="303">
        <v>42735</v>
      </c>
      <c r="I22" s="110"/>
    </row>
    <row r="23" spans="2:9">
      <c r="B23" s="218" t="s">
        <v>153</v>
      </c>
      <c r="C23" s="218">
        <v>2844</v>
      </c>
      <c r="D23" s="301">
        <f>ROUND(+ATC!S74,2)</f>
        <v>5123276.1500000004</v>
      </c>
      <c r="E23" s="109" t="s">
        <v>271</v>
      </c>
      <c r="F23" s="251" t="s">
        <v>261</v>
      </c>
      <c r="G23" s="303">
        <v>42370</v>
      </c>
      <c r="H23" s="303">
        <v>42735</v>
      </c>
      <c r="I23" s="110"/>
    </row>
    <row r="24" spans="2:9">
      <c r="B24" s="218" t="s">
        <v>153</v>
      </c>
      <c r="C24" s="218">
        <v>3127</v>
      </c>
      <c r="D24" s="301">
        <f>ROUND(+ATC!S75,2)</f>
        <v>9611065.1999999993</v>
      </c>
      <c r="E24" s="109" t="s">
        <v>274</v>
      </c>
      <c r="F24" s="251" t="s">
        <v>261</v>
      </c>
      <c r="G24" s="303">
        <v>42370</v>
      </c>
      <c r="H24" s="303">
        <v>42735</v>
      </c>
      <c r="I24" s="110"/>
    </row>
    <row r="25" spans="2:9">
      <c r="B25" s="252" t="s">
        <v>296</v>
      </c>
      <c r="C25" s="215">
        <v>1203</v>
      </c>
      <c r="D25" s="301">
        <f>+CMMPA!S74</f>
        <v>6589906.4002378881</v>
      </c>
      <c r="E25" s="109" t="s">
        <v>264</v>
      </c>
      <c r="F25" s="251" t="s">
        <v>261</v>
      </c>
      <c r="G25" s="303">
        <v>42370</v>
      </c>
      <c r="H25" s="303">
        <v>42735</v>
      </c>
      <c r="I25" s="110"/>
    </row>
    <row r="26" spans="2:9">
      <c r="B26" s="252" t="s">
        <v>296</v>
      </c>
      <c r="C26" s="215">
        <v>2221</v>
      </c>
      <c r="D26" s="301">
        <f>+CMMPA!S75</f>
        <v>0</v>
      </c>
      <c r="E26" s="109" t="s">
        <v>266</v>
      </c>
      <c r="F26" s="251" t="s">
        <v>261</v>
      </c>
      <c r="G26" s="250"/>
      <c r="H26" s="250"/>
      <c r="I26" s="110"/>
    </row>
    <row r="27" spans="2:9">
      <c r="B27" s="215" t="s">
        <v>244</v>
      </c>
      <c r="C27" s="215">
        <v>2202</v>
      </c>
      <c r="D27" s="301">
        <f>ROUND(+DEI!R72,2)</f>
        <v>0</v>
      </c>
      <c r="E27" s="109" t="s">
        <v>263</v>
      </c>
      <c r="F27" s="251" t="s">
        <v>261</v>
      </c>
      <c r="G27" s="109"/>
      <c r="I27" s="110"/>
    </row>
    <row r="28" spans="2:9">
      <c r="B28" s="215" t="s">
        <v>156</v>
      </c>
      <c r="C28" s="215">
        <v>3127</v>
      </c>
      <c r="D28" s="301">
        <f>DPC!S71</f>
        <v>0</v>
      </c>
      <c r="E28" s="109" t="s">
        <v>274</v>
      </c>
      <c r="F28" s="251" t="s">
        <v>261</v>
      </c>
      <c r="G28" s="250"/>
      <c r="H28" s="250"/>
      <c r="I28" s="110"/>
    </row>
    <row r="29" spans="2:9">
      <c r="B29" s="215" t="s">
        <v>157</v>
      </c>
      <c r="C29" s="215">
        <v>1203</v>
      </c>
      <c r="D29" s="301">
        <f>ROUND(+GRE!U76,2)</f>
        <v>13845675.1</v>
      </c>
      <c r="E29" s="109" t="s">
        <v>264</v>
      </c>
      <c r="F29" s="251" t="s">
        <v>261</v>
      </c>
      <c r="G29" s="303">
        <v>42370</v>
      </c>
      <c r="H29" s="303">
        <v>42735</v>
      </c>
      <c r="I29" s="110"/>
    </row>
    <row r="30" spans="2:9">
      <c r="B30" s="215" t="s">
        <v>160</v>
      </c>
      <c r="C30" s="218">
        <v>3168</v>
      </c>
      <c r="D30" s="301">
        <f>ROUND(+ITC!R72,2)</f>
        <v>114536747.76000001</v>
      </c>
      <c r="E30" s="109" t="s">
        <v>260</v>
      </c>
      <c r="F30" s="251" t="s">
        <v>262</v>
      </c>
      <c r="G30" s="303">
        <v>42370</v>
      </c>
      <c r="H30" s="303">
        <v>42735</v>
      </c>
      <c r="I30" s="110"/>
    </row>
    <row r="31" spans="2:9">
      <c r="B31" s="215" t="s">
        <v>161</v>
      </c>
      <c r="C31" s="218">
        <v>2248</v>
      </c>
      <c r="D31" s="301">
        <f>ROUND(+ITCM!R72,2)</f>
        <v>0</v>
      </c>
      <c r="E31" s="109" t="s">
        <v>259</v>
      </c>
      <c r="F31" s="251" t="s">
        <v>261</v>
      </c>
      <c r="G31" s="109"/>
      <c r="I31" s="110"/>
    </row>
    <row r="32" spans="2:9">
      <c r="B32" s="215" t="s">
        <v>161</v>
      </c>
      <c r="C32" s="218">
        <v>3127</v>
      </c>
      <c r="D32" s="301">
        <f>ROUND(+ITCM!R73,2)</f>
        <v>1740138.79</v>
      </c>
      <c r="E32" s="109" t="s">
        <v>274</v>
      </c>
      <c r="F32" s="251" t="s">
        <v>261</v>
      </c>
      <c r="G32" s="303">
        <v>42370</v>
      </c>
      <c r="H32" s="303">
        <v>42735</v>
      </c>
      <c r="I32" s="110"/>
    </row>
    <row r="33" spans="2:9">
      <c r="B33" s="215" t="s">
        <v>161</v>
      </c>
      <c r="C33" s="218">
        <v>3205</v>
      </c>
      <c r="D33" s="301">
        <f>ROUND(+ITCM!R74,2)</f>
        <v>858804.73</v>
      </c>
      <c r="E33" s="109" t="s">
        <v>268</v>
      </c>
      <c r="F33" s="251" t="s">
        <v>261</v>
      </c>
      <c r="G33" s="303">
        <v>42370</v>
      </c>
      <c r="H33" s="303">
        <v>42735</v>
      </c>
      <c r="I33" s="110"/>
    </row>
    <row r="34" spans="2:9">
      <c r="B34" s="215" t="s">
        <v>161</v>
      </c>
      <c r="C34" s="218">
        <v>3213</v>
      </c>
      <c r="D34" s="301">
        <f>ROUND(+ITCM!R75,2)</f>
        <v>19254729.199999999</v>
      </c>
      <c r="E34" s="109" t="s">
        <v>267</v>
      </c>
      <c r="F34" s="251" t="s">
        <v>261</v>
      </c>
      <c r="G34" s="303">
        <v>42370</v>
      </c>
      <c r="H34" s="303">
        <v>42735</v>
      </c>
      <c r="I34" s="110"/>
    </row>
    <row r="35" spans="2:9">
      <c r="B35" s="215" t="s">
        <v>164</v>
      </c>
      <c r="C35" s="218">
        <v>2220</v>
      </c>
      <c r="D35" s="301">
        <f>ROUND(MDU!R72,2)</f>
        <v>3454401.02</v>
      </c>
      <c r="E35" s="109" t="s">
        <v>265</v>
      </c>
      <c r="F35" s="251" t="s">
        <v>261</v>
      </c>
      <c r="G35" s="303">
        <v>42370</v>
      </c>
      <c r="H35" s="303">
        <v>42735</v>
      </c>
      <c r="I35" s="110"/>
    </row>
    <row r="36" spans="2:9">
      <c r="B36" s="215" t="s">
        <v>163</v>
      </c>
      <c r="C36" s="218">
        <v>2248</v>
      </c>
      <c r="D36" s="301">
        <f>ROUND(+MEC!R72,2)</f>
        <v>0</v>
      </c>
      <c r="E36" s="109" t="s">
        <v>259</v>
      </c>
      <c r="F36" s="251" t="s">
        <v>261</v>
      </c>
      <c r="G36" s="109"/>
      <c r="I36" s="110"/>
    </row>
    <row r="37" spans="2:9">
      <c r="B37" s="215" t="s">
        <v>163</v>
      </c>
      <c r="C37" s="218">
        <v>3022</v>
      </c>
      <c r="D37" s="301">
        <f>ROUND(+MEC!R73,2)</f>
        <v>4604532.4000000004</v>
      </c>
      <c r="E37" s="109" t="s">
        <v>276</v>
      </c>
      <c r="F37" s="251" t="s">
        <v>261</v>
      </c>
      <c r="G37" s="303">
        <v>42370</v>
      </c>
      <c r="H37" s="303">
        <v>42735</v>
      </c>
      <c r="I37" s="110"/>
    </row>
    <row r="38" spans="2:9">
      <c r="B38" s="215" t="s">
        <v>163</v>
      </c>
      <c r="C38" s="218">
        <v>3205</v>
      </c>
      <c r="D38" s="301">
        <f>ROUND(+MEC!R74,2)</f>
        <v>31260115.98</v>
      </c>
      <c r="E38" s="109" t="s">
        <v>268</v>
      </c>
      <c r="F38" s="251" t="s">
        <v>261</v>
      </c>
      <c r="G38" s="303">
        <v>42370</v>
      </c>
      <c r="H38" s="303">
        <v>42735</v>
      </c>
      <c r="I38" s="110"/>
    </row>
    <row r="39" spans="2:9">
      <c r="B39" s="215" t="s">
        <v>163</v>
      </c>
      <c r="C39" s="218">
        <v>3213</v>
      </c>
      <c r="D39" s="301">
        <f>ROUND(+MEC!R75,2)</f>
        <v>13483472.49</v>
      </c>
      <c r="E39" s="109" t="s">
        <v>267</v>
      </c>
      <c r="F39" s="251" t="s">
        <v>261</v>
      </c>
      <c r="G39" s="303">
        <v>42370</v>
      </c>
      <c r="H39" s="303">
        <v>42735</v>
      </c>
      <c r="I39" s="110"/>
    </row>
    <row r="40" spans="2:9">
      <c r="B40" s="215" t="s">
        <v>162</v>
      </c>
      <c r="C40" s="218">
        <v>3168</v>
      </c>
      <c r="D40" s="301">
        <f>+METC!R92</f>
        <v>83930.02</v>
      </c>
      <c r="E40" s="109" t="s">
        <v>260</v>
      </c>
      <c r="F40" s="251" t="s">
        <v>262</v>
      </c>
      <c r="G40" s="303">
        <v>42370</v>
      </c>
      <c r="H40" s="303">
        <v>42735</v>
      </c>
      <c r="I40" s="110"/>
    </row>
    <row r="41" spans="2:9">
      <c r="B41" s="215" t="s">
        <v>174</v>
      </c>
      <c r="C41" s="218">
        <v>1203</v>
      </c>
      <c r="D41" s="301">
        <f>ROUND(+MRES!S92,2)</f>
        <v>4693827.63</v>
      </c>
      <c r="E41" s="109" t="s">
        <v>264</v>
      </c>
      <c r="F41" s="251" t="s">
        <v>261</v>
      </c>
      <c r="G41" s="303">
        <v>42370</v>
      </c>
      <c r="H41" s="303">
        <v>42735</v>
      </c>
      <c r="I41" s="110"/>
    </row>
    <row r="42" spans="2:9">
      <c r="B42" s="215" t="s">
        <v>167</v>
      </c>
      <c r="C42" s="218">
        <v>2202</v>
      </c>
      <c r="D42" s="301">
        <f>ROUND(+NIPS!R72,2)</f>
        <v>13670862.59</v>
      </c>
      <c r="E42" s="109" t="s">
        <v>263</v>
      </c>
      <c r="F42" s="251" t="s">
        <v>261</v>
      </c>
      <c r="G42" s="303">
        <v>42370</v>
      </c>
      <c r="H42" s="303">
        <v>42735</v>
      </c>
      <c r="I42" s="110"/>
    </row>
    <row r="43" spans="2:9">
      <c r="B43" s="215" t="s">
        <v>167</v>
      </c>
      <c r="C43" s="218">
        <v>3203</v>
      </c>
      <c r="D43" s="301">
        <f>ROUND(+NIPS!R73,2)</f>
        <v>24695483.789999999</v>
      </c>
      <c r="E43" s="109" t="s">
        <v>269</v>
      </c>
      <c r="F43" s="251" t="s">
        <v>261</v>
      </c>
      <c r="G43" s="303">
        <v>42370</v>
      </c>
      <c r="H43" s="303">
        <v>42735</v>
      </c>
      <c r="I43" s="110"/>
    </row>
    <row r="44" spans="2:9">
      <c r="B44" s="215" t="s">
        <v>168</v>
      </c>
      <c r="C44" s="218">
        <v>1203</v>
      </c>
      <c r="D44" s="301">
        <f>ROUND(+NSP!R72,2)</f>
        <v>67104279.32</v>
      </c>
      <c r="E44" s="109" t="s">
        <v>264</v>
      </c>
      <c r="F44" s="251" t="s">
        <v>261</v>
      </c>
      <c r="G44" s="303">
        <v>42370</v>
      </c>
      <c r="H44" s="303">
        <v>42735</v>
      </c>
      <c r="I44" s="110"/>
    </row>
    <row r="45" spans="2:9">
      <c r="B45" s="215" t="s">
        <v>168</v>
      </c>
      <c r="C45" s="218">
        <v>2221</v>
      </c>
      <c r="D45" s="301">
        <f>ROUND(+NSP!R73,2)</f>
        <v>0</v>
      </c>
      <c r="E45" s="109" t="s">
        <v>266</v>
      </c>
      <c r="F45" s="251" t="s">
        <v>261</v>
      </c>
      <c r="G45" s="109"/>
      <c r="I45" s="110"/>
    </row>
    <row r="46" spans="2:9">
      <c r="B46" s="215" t="s">
        <v>168</v>
      </c>
      <c r="C46" s="218">
        <v>3127</v>
      </c>
      <c r="D46" s="301">
        <f>ROUND(+NSP!R74,2)</f>
        <v>0</v>
      </c>
      <c r="E46" s="109" t="s">
        <v>274</v>
      </c>
      <c r="F46" s="251" t="s">
        <v>261</v>
      </c>
      <c r="G46" s="109"/>
      <c r="I46" s="110"/>
    </row>
    <row r="47" spans="2:9">
      <c r="B47" s="215" t="s">
        <v>169</v>
      </c>
      <c r="C47" s="218">
        <v>1203</v>
      </c>
      <c r="D47" s="301">
        <f>ROUND(+OTP!R72,2)</f>
        <v>4082506.39</v>
      </c>
      <c r="E47" s="109" t="s">
        <v>264</v>
      </c>
      <c r="F47" s="251" t="s">
        <v>261</v>
      </c>
      <c r="G47" s="303">
        <v>42370</v>
      </c>
      <c r="H47" s="303">
        <v>42735</v>
      </c>
      <c r="I47" s="110"/>
    </row>
    <row r="48" spans="2:9">
      <c r="B48" s="215" t="s">
        <v>169</v>
      </c>
      <c r="C48" s="218">
        <v>2220</v>
      </c>
      <c r="D48" s="301">
        <f>ROUND(+OTP!R73,2)</f>
        <v>4275286.45</v>
      </c>
      <c r="E48" s="109" t="s">
        <v>265</v>
      </c>
      <c r="F48" s="251" t="s">
        <v>261</v>
      </c>
      <c r="G48" s="303">
        <v>42370</v>
      </c>
      <c r="H48" s="303">
        <v>42735</v>
      </c>
      <c r="I48" s="110"/>
    </row>
    <row r="49" spans="2:15">
      <c r="B49" s="215" t="s">
        <v>169</v>
      </c>
      <c r="C49" s="218">
        <v>2221</v>
      </c>
      <c r="D49" s="301">
        <f>ROUND(+OTP!R74,2)</f>
        <v>5174082.74</v>
      </c>
      <c r="E49" s="109" t="s">
        <v>266</v>
      </c>
      <c r="F49" s="251" t="s">
        <v>261</v>
      </c>
      <c r="G49" s="303">
        <v>42370</v>
      </c>
      <c r="H49" s="303">
        <v>42735</v>
      </c>
      <c r="I49" s="110"/>
    </row>
    <row r="50" spans="2:15">
      <c r="D50" s="109"/>
      <c r="E50" s="109"/>
      <c r="F50" s="109"/>
      <c r="G50" s="109"/>
      <c r="I50" s="110"/>
    </row>
    <row r="51" spans="2:15">
      <c r="D51" s="109"/>
      <c r="E51" s="109"/>
      <c r="F51" s="109"/>
      <c r="G51" s="109"/>
      <c r="I51" s="110"/>
    </row>
    <row r="52" spans="2:15">
      <c r="D52" s="109"/>
      <c r="E52" s="109"/>
      <c r="F52" s="109"/>
      <c r="G52" s="109"/>
      <c r="M52" s="229" t="s">
        <v>242</v>
      </c>
    </row>
    <row r="53" spans="2:15" ht="16.2" thickBot="1">
      <c r="B53" s="114"/>
      <c r="C53" s="114" t="s">
        <v>173</v>
      </c>
      <c r="D53" s="116">
        <f>SUM(D11:D52)</f>
        <v>495868463.17986214</v>
      </c>
      <c r="E53" s="240"/>
      <c r="F53" s="240"/>
      <c r="G53" s="240"/>
      <c r="L53" s="109">
        <f>+'Summary TO'!E37</f>
        <v>495868463.1901629</v>
      </c>
      <c r="M53" s="228">
        <f>+D53-L53</f>
        <v>-1.0300755500793457E-2</v>
      </c>
      <c r="N53" s="226" t="s">
        <v>243</v>
      </c>
      <c r="O53" s="227"/>
    </row>
    <row r="54" spans="2:15" ht="15" thickTop="1"/>
    <row r="55" spans="2:15">
      <c r="E55" s="109"/>
    </row>
    <row r="56" spans="2:15">
      <c r="E56" s="109"/>
    </row>
  </sheetData>
  <mergeCells count="3">
    <mergeCell ref="B3:H3"/>
    <mergeCell ref="B2:H2"/>
    <mergeCell ref="B5:H5"/>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BR305"/>
  <sheetViews>
    <sheetView tabSelected="1" topLeftCell="A58" zoomScale="80" zoomScaleNormal="80" workbookViewId="0">
      <selection activeCell="D25" sqref="D25"/>
    </sheetView>
  </sheetViews>
  <sheetFormatPr defaultColWidth="9.109375" defaultRowHeight="15.6"/>
  <cols>
    <col min="1" max="1" width="7.6640625" style="309" customWidth="1"/>
    <col min="2" max="2" width="1.88671875" style="309" customWidth="1"/>
    <col min="3" max="3" width="13.5546875" style="309" customWidth="1"/>
    <col min="4" max="4" width="13.109375" style="309" customWidth="1"/>
    <col min="5" max="5" width="12.33203125" style="309" customWidth="1"/>
    <col min="6" max="6" width="16.5546875" style="309" customWidth="1"/>
    <col min="7" max="7" width="17.44140625" style="309" customWidth="1"/>
    <col min="8" max="8" width="18.5546875" style="309" customWidth="1"/>
    <col min="9" max="9" width="15.88671875" style="309" customWidth="1"/>
    <col min="10" max="10" width="18.109375" style="309" customWidth="1"/>
    <col min="11" max="11" width="15.6640625" style="309" customWidth="1"/>
    <col min="12" max="12" width="15.88671875" style="309" customWidth="1"/>
    <col min="13" max="13" width="16.33203125" style="309" customWidth="1"/>
    <col min="14" max="14" width="16.33203125" style="310" customWidth="1"/>
    <col min="15" max="15" width="16.44140625" style="309" customWidth="1"/>
    <col min="16" max="16" width="16" style="309" customWidth="1"/>
    <col min="17" max="17" width="20.5546875" style="309" customWidth="1"/>
    <col min="18" max="18" width="15.88671875" style="309" customWidth="1"/>
    <col min="19" max="19" width="17.88671875" style="309" customWidth="1"/>
    <col min="20" max="20" width="2.44140625" style="309" customWidth="1"/>
    <col min="21" max="21" width="16.6640625" style="309" customWidth="1"/>
    <col min="22" max="22" width="9.109375" style="309"/>
    <col min="23" max="23" width="23.33203125" style="309" customWidth="1"/>
    <col min="24" max="24" width="18" style="309" customWidth="1"/>
    <col min="25" max="16384" width="9.109375" style="309"/>
  </cols>
  <sheetData>
    <row r="1" spans="1:70">
      <c r="S1" s="311"/>
    </row>
    <row r="2" spans="1:70" ht="14.4">
      <c r="A2" s="312"/>
      <c r="B2" s="312"/>
      <c r="C2" s="312"/>
      <c r="D2" s="312"/>
      <c r="E2" s="312"/>
      <c r="F2" s="312"/>
      <c r="G2" s="312"/>
      <c r="H2" s="312"/>
      <c r="I2" s="312"/>
      <c r="J2" s="312"/>
      <c r="K2" s="312"/>
      <c r="L2" s="312"/>
      <c r="M2" s="312"/>
      <c r="N2" s="312"/>
      <c r="O2" s="312"/>
      <c r="P2" s="312"/>
      <c r="Q2" s="312"/>
      <c r="R2" s="312"/>
      <c r="S2" s="313"/>
    </row>
    <row r="3" spans="1:70" ht="14.4">
      <c r="A3" s="312"/>
      <c r="B3" s="312"/>
      <c r="C3" s="312"/>
      <c r="D3" s="312"/>
      <c r="E3" s="312"/>
      <c r="F3" s="312"/>
      <c r="G3" s="312"/>
      <c r="H3" s="312"/>
      <c r="I3" s="312"/>
      <c r="J3" s="312"/>
      <c r="K3" s="312"/>
      <c r="L3" s="312"/>
      <c r="M3" s="312"/>
      <c r="N3" s="312"/>
      <c r="O3" s="312"/>
      <c r="P3" s="312"/>
      <c r="Q3" s="312"/>
      <c r="R3" s="312"/>
      <c r="S3" s="312"/>
    </row>
    <row r="4" spans="1:70" ht="14.4">
      <c r="A4" s="312"/>
      <c r="B4" s="312"/>
      <c r="C4" s="312"/>
      <c r="D4" s="312"/>
      <c r="E4" s="312"/>
      <c r="F4" s="312"/>
      <c r="G4" s="312"/>
      <c r="H4" s="312"/>
      <c r="I4" s="312"/>
      <c r="J4" s="312"/>
      <c r="K4" s="312"/>
      <c r="L4" s="312"/>
      <c r="M4" s="312"/>
      <c r="N4" s="312"/>
      <c r="O4" s="312"/>
      <c r="P4" s="312"/>
      <c r="Q4" s="312"/>
      <c r="R4" s="312"/>
      <c r="S4" s="313" t="s">
        <v>435</v>
      </c>
    </row>
    <row r="5" spans="1:70">
      <c r="A5" s="312"/>
      <c r="B5" s="312"/>
      <c r="C5" s="3" t="s">
        <v>1</v>
      </c>
      <c r="D5" s="3"/>
      <c r="E5" s="3"/>
      <c r="F5" s="3"/>
      <c r="G5" s="3"/>
      <c r="H5" s="3"/>
      <c r="I5" s="3"/>
      <c r="J5" s="4" t="s">
        <v>2</v>
      </c>
      <c r="K5" s="4"/>
      <c r="L5" s="3"/>
      <c r="M5" s="3"/>
      <c r="N5" s="3"/>
      <c r="O5" s="3"/>
      <c r="P5" s="5"/>
      <c r="Q5" s="312"/>
      <c r="R5" s="6"/>
      <c r="S5" s="7" t="s">
        <v>436</v>
      </c>
      <c r="T5" s="8"/>
      <c r="U5" s="9"/>
      <c r="V5" s="9"/>
      <c r="W5" s="8"/>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2"/>
      <c r="BH5" s="312"/>
      <c r="BI5" s="312"/>
      <c r="BJ5" s="312"/>
      <c r="BK5" s="312"/>
      <c r="BL5" s="312"/>
      <c r="BM5" s="312"/>
      <c r="BN5" s="312"/>
      <c r="BO5" s="312"/>
      <c r="BP5" s="312"/>
      <c r="BQ5" s="312"/>
      <c r="BR5" s="312"/>
    </row>
    <row r="6" spans="1:70">
      <c r="A6" s="312"/>
      <c r="B6" s="312"/>
      <c r="C6" s="3"/>
      <c r="D6" s="3"/>
      <c r="E6" s="3"/>
      <c r="F6" s="3"/>
      <c r="G6" s="3"/>
      <c r="H6" s="11" t="s">
        <v>3</v>
      </c>
      <c r="I6" s="11"/>
      <c r="J6" s="11" t="s">
        <v>437</v>
      </c>
      <c r="K6" s="11"/>
      <c r="L6" s="11"/>
      <c r="M6" s="11"/>
      <c r="N6" s="11"/>
      <c r="O6" s="11"/>
      <c r="P6" s="5"/>
      <c r="Q6" s="312"/>
      <c r="R6" s="6"/>
      <c r="S6" s="5"/>
      <c r="T6" s="8"/>
      <c r="U6" s="12"/>
      <c r="V6" s="9"/>
      <c r="W6" s="8"/>
      <c r="X6" s="312"/>
      <c r="Y6" s="312"/>
      <c r="Z6" s="312"/>
      <c r="AA6" s="312"/>
      <c r="AB6" s="312"/>
      <c r="AC6" s="312"/>
      <c r="AD6" s="312"/>
      <c r="AE6" s="312"/>
      <c r="AF6" s="312"/>
      <c r="AG6" s="312"/>
      <c r="AH6" s="312"/>
      <c r="AI6" s="312"/>
      <c r="AJ6" s="312"/>
      <c r="AK6" s="312"/>
      <c r="AL6" s="312"/>
      <c r="AM6" s="312"/>
      <c r="AN6" s="312"/>
      <c r="AO6" s="312"/>
      <c r="AP6" s="312"/>
      <c r="AQ6" s="312"/>
      <c r="AR6" s="312"/>
      <c r="AS6" s="312"/>
      <c r="AT6" s="312"/>
      <c r="AU6" s="312"/>
      <c r="AV6" s="312"/>
      <c r="AW6" s="312"/>
      <c r="AX6" s="312"/>
      <c r="AY6" s="312"/>
      <c r="AZ6" s="312"/>
      <c r="BA6" s="312"/>
      <c r="BB6" s="312"/>
      <c r="BC6" s="312"/>
      <c r="BD6" s="312"/>
      <c r="BE6" s="312"/>
      <c r="BF6" s="312"/>
      <c r="BG6" s="312"/>
      <c r="BH6" s="312"/>
      <c r="BI6" s="312"/>
      <c r="BJ6" s="312"/>
      <c r="BK6" s="312"/>
      <c r="BL6" s="312"/>
      <c r="BM6" s="312"/>
      <c r="BN6" s="312"/>
      <c r="BO6" s="312"/>
      <c r="BP6" s="312"/>
      <c r="BQ6" s="312"/>
      <c r="BR6" s="312"/>
    </row>
    <row r="7" spans="1:70">
      <c r="A7" s="312"/>
      <c r="B7" s="312"/>
      <c r="C7" s="6"/>
      <c r="D7" s="6"/>
      <c r="E7" s="6"/>
      <c r="F7" s="6"/>
      <c r="G7" s="6"/>
      <c r="H7" s="6"/>
      <c r="I7" s="6"/>
      <c r="J7" s="6"/>
      <c r="K7" s="6"/>
      <c r="L7" s="6"/>
      <c r="M7" s="6"/>
      <c r="N7" s="6"/>
      <c r="O7" s="6"/>
      <c r="P7" s="6"/>
      <c r="Q7" s="312"/>
      <c r="R7" s="6"/>
      <c r="S7" s="6" t="s">
        <v>5</v>
      </c>
      <c r="T7" s="8"/>
      <c r="U7" s="9"/>
      <c r="V7" s="9"/>
      <c r="W7" s="8"/>
      <c r="X7" s="312"/>
      <c r="Y7" s="312"/>
      <c r="Z7" s="312"/>
      <c r="AA7" s="312"/>
      <c r="AB7" s="312"/>
      <c r="AC7" s="312"/>
      <c r="AD7" s="312"/>
      <c r="AE7" s="312"/>
      <c r="AF7" s="312"/>
      <c r="AG7" s="312"/>
      <c r="AH7" s="312"/>
      <c r="AI7" s="312"/>
      <c r="AJ7" s="312"/>
      <c r="AK7" s="312"/>
      <c r="AL7" s="312"/>
      <c r="AM7" s="312"/>
      <c r="AN7" s="312"/>
      <c r="AO7" s="312"/>
      <c r="AP7" s="312"/>
      <c r="AQ7" s="312"/>
      <c r="AR7" s="312"/>
      <c r="AS7" s="312"/>
      <c r="AT7" s="312"/>
      <c r="AU7" s="312"/>
      <c r="AV7" s="312"/>
      <c r="AW7" s="312"/>
      <c r="AX7" s="312"/>
      <c r="AY7" s="312"/>
      <c r="AZ7" s="312"/>
      <c r="BA7" s="312"/>
      <c r="BB7" s="312"/>
      <c r="BC7" s="312"/>
      <c r="BD7" s="312"/>
      <c r="BE7" s="312"/>
      <c r="BF7" s="312"/>
      <c r="BG7" s="312"/>
      <c r="BH7" s="312"/>
      <c r="BI7" s="312"/>
      <c r="BJ7" s="312"/>
      <c r="BK7" s="312"/>
      <c r="BL7" s="312"/>
      <c r="BM7" s="312"/>
      <c r="BN7" s="312"/>
      <c r="BO7" s="312"/>
      <c r="BP7" s="312"/>
      <c r="BQ7" s="312"/>
      <c r="BR7" s="312"/>
    </row>
    <row r="8" spans="1:70">
      <c r="A8" s="268"/>
      <c r="B8" s="312"/>
      <c r="C8" s="6"/>
      <c r="D8" s="6"/>
      <c r="E8" s="6"/>
      <c r="F8" s="6"/>
      <c r="G8" s="6"/>
      <c r="H8" s="6"/>
      <c r="I8" s="6"/>
      <c r="J8" s="14" t="s">
        <v>438</v>
      </c>
      <c r="K8" s="14"/>
      <c r="L8" s="6"/>
      <c r="M8" s="6"/>
      <c r="N8" s="6"/>
      <c r="O8" s="6"/>
      <c r="P8" s="6"/>
      <c r="Q8" s="6"/>
      <c r="R8" s="6"/>
      <c r="S8" s="6"/>
      <c r="T8" s="8"/>
      <c r="U8" s="9"/>
      <c r="V8" s="9"/>
      <c r="W8" s="8"/>
      <c r="X8" s="312"/>
      <c r="Y8" s="312"/>
      <c r="Z8" s="312"/>
      <c r="AA8" s="312"/>
      <c r="AB8" s="312"/>
      <c r="AC8" s="312"/>
      <c r="AD8" s="312"/>
      <c r="AE8" s="312"/>
      <c r="AF8" s="312"/>
      <c r="AG8" s="312"/>
      <c r="AH8" s="312"/>
      <c r="AI8" s="312"/>
      <c r="AJ8" s="312"/>
      <c r="AK8" s="312"/>
      <c r="AL8" s="312"/>
      <c r="AM8" s="312"/>
      <c r="AN8" s="312"/>
      <c r="AO8" s="312"/>
      <c r="AP8" s="312"/>
      <c r="AQ8" s="312"/>
      <c r="AR8" s="312"/>
      <c r="AS8" s="312"/>
      <c r="AT8" s="312"/>
      <c r="AU8" s="312"/>
      <c r="AV8" s="312"/>
      <c r="AW8" s="312"/>
      <c r="AX8" s="312"/>
      <c r="AY8" s="312"/>
      <c r="AZ8" s="312"/>
      <c r="BA8" s="312"/>
      <c r="BB8" s="312"/>
      <c r="BC8" s="312"/>
      <c r="BD8" s="312"/>
      <c r="BE8" s="312"/>
      <c r="BF8" s="312"/>
      <c r="BG8" s="312"/>
      <c r="BH8" s="312"/>
      <c r="BI8" s="312"/>
      <c r="BJ8" s="312"/>
      <c r="BK8" s="312"/>
      <c r="BL8" s="312"/>
      <c r="BM8" s="312"/>
      <c r="BN8" s="312"/>
      <c r="BO8" s="312"/>
      <c r="BP8" s="312"/>
      <c r="BQ8" s="312"/>
      <c r="BR8" s="312"/>
    </row>
    <row r="9" spans="1:70">
      <c r="A9" s="268"/>
      <c r="B9" s="312"/>
      <c r="C9" s="6"/>
      <c r="D9" s="6"/>
      <c r="E9" s="6"/>
      <c r="F9" s="6"/>
      <c r="G9" s="6"/>
      <c r="H9" s="6"/>
      <c r="I9" s="6"/>
      <c r="J9" s="15"/>
      <c r="K9" s="15"/>
      <c r="L9" s="6"/>
      <c r="M9" s="6"/>
      <c r="N9" s="6"/>
      <c r="O9" s="6"/>
      <c r="P9" s="6"/>
      <c r="Q9" s="6"/>
      <c r="R9" s="6"/>
      <c r="S9" s="6"/>
      <c r="T9" s="8"/>
      <c r="U9" s="9"/>
      <c r="V9" s="9"/>
      <c r="W9" s="8"/>
      <c r="X9" s="312"/>
      <c r="Y9" s="312"/>
      <c r="Z9" s="312"/>
      <c r="AA9" s="312"/>
      <c r="AB9" s="312"/>
      <c r="AC9" s="312"/>
      <c r="AD9" s="312"/>
      <c r="AE9" s="312"/>
      <c r="AF9" s="312"/>
      <c r="AG9" s="312"/>
      <c r="AH9" s="312"/>
      <c r="AI9" s="312"/>
      <c r="AJ9" s="312"/>
      <c r="AK9" s="312"/>
      <c r="AL9" s="312"/>
      <c r="AM9" s="312"/>
      <c r="AN9" s="312"/>
      <c r="AO9" s="312"/>
      <c r="AP9" s="312"/>
      <c r="AQ9" s="312"/>
      <c r="AR9" s="312"/>
      <c r="AS9" s="312"/>
      <c r="AT9" s="312"/>
      <c r="AU9" s="312"/>
      <c r="AV9" s="312"/>
      <c r="AW9" s="312"/>
      <c r="AX9" s="312"/>
      <c r="AY9" s="312"/>
      <c r="AZ9" s="312"/>
      <c r="BA9" s="312"/>
      <c r="BB9" s="312"/>
      <c r="BC9" s="312"/>
      <c r="BD9" s="312"/>
      <c r="BE9" s="312"/>
      <c r="BF9" s="312"/>
      <c r="BG9" s="312"/>
      <c r="BH9" s="312"/>
      <c r="BI9" s="312"/>
      <c r="BJ9" s="312"/>
      <c r="BK9" s="312"/>
      <c r="BL9" s="312"/>
      <c r="BM9" s="312"/>
      <c r="BN9" s="312"/>
      <c r="BO9" s="312"/>
      <c r="BP9" s="312"/>
      <c r="BQ9" s="312"/>
      <c r="BR9" s="312"/>
    </row>
    <row r="10" spans="1:70">
      <c r="A10" s="268"/>
      <c r="B10" s="312"/>
      <c r="C10" s="6" t="s">
        <v>439</v>
      </c>
      <c r="D10" s="6"/>
      <c r="E10" s="6"/>
      <c r="F10" s="6"/>
      <c r="G10" s="6"/>
      <c r="H10" s="6"/>
      <c r="I10" s="6"/>
      <c r="J10" s="15"/>
      <c r="K10" s="15"/>
      <c r="L10" s="6"/>
      <c r="M10" s="6"/>
      <c r="N10" s="6"/>
      <c r="O10" s="6"/>
      <c r="P10" s="6"/>
      <c r="Q10" s="6"/>
      <c r="R10" s="6"/>
      <c r="S10" s="6"/>
      <c r="T10" s="8"/>
      <c r="U10" s="9"/>
      <c r="V10" s="9"/>
      <c r="W10" s="8"/>
      <c r="X10" s="312"/>
      <c r="Y10" s="312"/>
      <c r="Z10" s="312"/>
      <c r="AA10" s="312"/>
      <c r="AB10" s="312"/>
      <c r="AC10" s="312"/>
      <c r="AD10" s="312"/>
      <c r="AE10" s="312"/>
      <c r="AF10" s="312"/>
      <c r="AG10" s="312"/>
      <c r="AH10" s="312"/>
      <c r="AI10" s="312"/>
      <c r="AJ10" s="312"/>
      <c r="AK10" s="312"/>
      <c r="AL10" s="312"/>
      <c r="AM10" s="312"/>
      <c r="AN10" s="312"/>
      <c r="AO10" s="312"/>
      <c r="AP10" s="312"/>
      <c r="AQ10" s="312"/>
      <c r="AR10" s="312"/>
      <c r="AS10" s="312"/>
      <c r="AT10" s="312"/>
      <c r="AU10" s="312"/>
      <c r="AV10" s="312"/>
      <c r="AW10" s="312"/>
      <c r="AX10" s="312"/>
      <c r="AY10" s="312"/>
      <c r="AZ10" s="312"/>
      <c r="BA10" s="312"/>
      <c r="BB10" s="312"/>
      <c r="BC10" s="312"/>
      <c r="BD10" s="312"/>
      <c r="BE10" s="312"/>
      <c r="BF10" s="312"/>
      <c r="BG10" s="312"/>
      <c r="BH10" s="312"/>
      <c r="BI10" s="312"/>
      <c r="BJ10" s="312"/>
      <c r="BK10" s="312"/>
      <c r="BL10" s="312"/>
      <c r="BM10" s="312"/>
      <c r="BN10" s="312"/>
      <c r="BO10" s="312"/>
      <c r="BP10" s="312"/>
      <c r="BQ10" s="312"/>
      <c r="BR10" s="312"/>
    </row>
    <row r="11" spans="1:70">
      <c r="A11" s="268"/>
      <c r="B11" s="312"/>
      <c r="C11" s="6" t="s">
        <v>7</v>
      </c>
      <c r="D11" s="6"/>
      <c r="E11" s="6"/>
      <c r="F11" s="6"/>
      <c r="G11" s="6"/>
      <c r="H11" s="6"/>
      <c r="I11" s="6"/>
      <c r="J11" s="15"/>
      <c r="K11" s="15"/>
      <c r="L11" s="312"/>
      <c r="M11" s="312"/>
      <c r="N11" s="312"/>
      <c r="O11" s="312"/>
      <c r="P11" s="312"/>
      <c r="Q11" s="6"/>
      <c r="R11" s="6"/>
      <c r="S11" s="6"/>
      <c r="T11" s="8"/>
      <c r="U11" s="8"/>
      <c r="V11" s="8"/>
      <c r="W11" s="8"/>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2"/>
      <c r="BC11" s="312"/>
      <c r="BD11" s="312"/>
      <c r="BE11" s="312"/>
      <c r="BF11" s="312"/>
      <c r="BG11" s="312"/>
      <c r="BH11" s="312"/>
      <c r="BI11" s="312"/>
      <c r="BJ11" s="312"/>
      <c r="BK11" s="312"/>
      <c r="BL11" s="312"/>
      <c r="BM11" s="312"/>
      <c r="BN11" s="312"/>
      <c r="BO11" s="312"/>
      <c r="BP11" s="312"/>
      <c r="BQ11" s="312"/>
      <c r="BR11" s="312"/>
    </row>
    <row r="12" spans="1:70">
      <c r="A12" s="268"/>
      <c r="B12" s="312"/>
      <c r="C12" s="6"/>
      <c r="D12" s="6"/>
      <c r="E12" s="6"/>
      <c r="F12" s="6"/>
      <c r="G12" s="6"/>
      <c r="H12" s="6"/>
      <c r="I12" s="6"/>
      <c r="J12" s="6"/>
      <c r="K12" s="6"/>
      <c r="L12" s="312"/>
      <c r="M12" s="312"/>
      <c r="N12" s="312"/>
      <c r="O12" s="312"/>
      <c r="P12" s="312"/>
      <c r="Q12" s="16"/>
      <c r="R12" s="6"/>
      <c r="S12" s="6"/>
      <c r="T12" s="8"/>
      <c r="U12" s="8"/>
      <c r="V12" s="8"/>
      <c r="W12" s="8"/>
      <c r="X12" s="312"/>
      <c r="Y12" s="312"/>
      <c r="Z12" s="312"/>
      <c r="AA12" s="312"/>
      <c r="AB12" s="312"/>
      <c r="AC12" s="312"/>
      <c r="AD12" s="312"/>
      <c r="AE12" s="312"/>
      <c r="AF12" s="312"/>
      <c r="AG12" s="312"/>
      <c r="AH12" s="312"/>
      <c r="AI12" s="312"/>
      <c r="AJ12" s="312"/>
      <c r="AK12" s="312"/>
      <c r="AL12" s="312"/>
      <c r="AM12" s="312"/>
      <c r="AN12" s="312"/>
      <c r="AO12" s="312"/>
      <c r="AP12" s="312"/>
      <c r="AQ12" s="312"/>
      <c r="AR12" s="312"/>
      <c r="AS12" s="312"/>
      <c r="AT12" s="312"/>
      <c r="AU12" s="312"/>
      <c r="AV12" s="312"/>
      <c r="AW12" s="312"/>
      <c r="AX12" s="312"/>
      <c r="AY12" s="312"/>
      <c r="AZ12" s="312"/>
      <c r="BA12" s="312"/>
      <c r="BB12" s="312"/>
      <c r="BC12" s="312"/>
      <c r="BD12" s="312"/>
      <c r="BE12" s="312"/>
      <c r="BF12" s="312"/>
      <c r="BG12" s="312"/>
      <c r="BH12" s="312"/>
      <c r="BI12" s="312"/>
      <c r="BJ12" s="312"/>
      <c r="BK12" s="312"/>
      <c r="BL12" s="312"/>
      <c r="BM12" s="312"/>
      <c r="BN12" s="312"/>
      <c r="BO12" s="312"/>
      <c r="BP12" s="312"/>
      <c r="BQ12" s="312"/>
      <c r="BR12" s="312"/>
    </row>
    <row r="13" spans="1:70">
      <c r="A13" s="312"/>
      <c r="B13" s="312"/>
      <c r="C13" s="17" t="s">
        <v>8</v>
      </c>
      <c r="D13" s="17"/>
      <c r="E13" s="17"/>
      <c r="F13" s="17"/>
      <c r="G13" s="17"/>
      <c r="H13" s="17" t="s">
        <v>9</v>
      </c>
      <c r="I13" s="17"/>
      <c r="J13" s="17" t="s">
        <v>10</v>
      </c>
      <c r="K13" s="17"/>
      <c r="L13" s="18" t="s">
        <v>11</v>
      </c>
      <c r="M13" s="312"/>
      <c r="N13" s="312"/>
      <c r="O13" s="312"/>
      <c r="P13" s="312"/>
      <c r="Q13" s="312"/>
      <c r="R13" s="11"/>
      <c r="S13" s="18"/>
      <c r="T13" s="19"/>
      <c r="U13" s="18"/>
      <c r="V13" s="19"/>
      <c r="W13" s="20"/>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2"/>
      <c r="AV13" s="312"/>
      <c r="AW13" s="312"/>
      <c r="AX13" s="312"/>
      <c r="AY13" s="312"/>
      <c r="AZ13" s="312"/>
      <c r="BA13" s="312"/>
      <c r="BB13" s="312"/>
      <c r="BC13" s="312"/>
      <c r="BD13" s="312"/>
      <c r="BE13" s="312"/>
      <c r="BF13" s="312"/>
      <c r="BG13" s="312"/>
      <c r="BH13" s="312"/>
      <c r="BI13" s="312"/>
      <c r="BJ13" s="312"/>
      <c r="BK13" s="312"/>
      <c r="BL13" s="312"/>
      <c r="BM13" s="312"/>
      <c r="BN13" s="312"/>
      <c r="BO13" s="312"/>
      <c r="BP13" s="312"/>
      <c r="BQ13" s="312"/>
      <c r="BR13" s="312"/>
    </row>
    <row r="14" spans="1:70">
      <c r="A14" s="312"/>
      <c r="B14" s="312"/>
      <c r="C14" s="21"/>
      <c r="D14" s="21"/>
      <c r="E14" s="21"/>
      <c r="F14" s="21"/>
      <c r="G14" s="21"/>
      <c r="H14" s="22" t="s">
        <v>440</v>
      </c>
      <c r="I14" s="22"/>
      <c r="J14" s="11"/>
      <c r="K14" s="11"/>
      <c r="L14" s="312"/>
      <c r="M14" s="312"/>
      <c r="N14" s="312"/>
      <c r="O14" s="312"/>
      <c r="P14" s="312"/>
      <c r="Q14" s="312"/>
      <c r="R14" s="11"/>
      <c r="S14" s="312"/>
      <c r="T14" s="19"/>
      <c r="U14" s="23"/>
      <c r="V14" s="23"/>
      <c r="W14" s="20"/>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312"/>
      <c r="AW14" s="312"/>
      <c r="AX14" s="312"/>
      <c r="AY14" s="312"/>
      <c r="AZ14" s="312"/>
      <c r="BA14" s="312"/>
      <c r="BB14" s="312"/>
      <c r="BC14" s="312"/>
      <c r="BD14" s="312"/>
      <c r="BE14" s="312"/>
      <c r="BF14" s="312"/>
      <c r="BG14" s="312"/>
      <c r="BH14" s="312"/>
      <c r="BI14" s="312"/>
      <c r="BJ14" s="312"/>
      <c r="BK14" s="312"/>
      <c r="BL14" s="312"/>
      <c r="BM14" s="312"/>
      <c r="BN14" s="312"/>
      <c r="BO14" s="312"/>
      <c r="BP14" s="312"/>
      <c r="BQ14" s="312"/>
      <c r="BR14" s="312"/>
    </row>
    <row r="15" spans="1:70">
      <c r="A15" s="268" t="s">
        <v>13</v>
      </c>
      <c r="B15" s="312"/>
      <c r="C15" s="21"/>
      <c r="D15" s="21"/>
      <c r="E15" s="21"/>
      <c r="F15" s="21"/>
      <c r="G15" s="21"/>
      <c r="H15" s="314" t="s">
        <v>14</v>
      </c>
      <c r="I15" s="314"/>
      <c r="J15" s="25" t="s">
        <v>15</v>
      </c>
      <c r="K15" s="25"/>
      <c r="L15" s="25" t="s">
        <v>16</v>
      </c>
      <c r="M15" s="312"/>
      <c r="N15" s="312"/>
      <c r="O15" s="312"/>
      <c r="P15" s="312"/>
      <c r="Q15" s="312"/>
      <c r="R15" s="11"/>
      <c r="S15" s="312"/>
      <c r="T15" s="8"/>
      <c r="U15" s="26"/>
      <c r="V15" s="23"/>
      <c r="W15" s="20"/>
      <c r="X15" s="312"/>
      <c r="Y15" s="312"/>
      <c r="Z15" s="312"/>
      <c r="AA15" s="312"/>
      <c r="AB15" s="312"/>
      <c r="AC15" s="312"/>
      <c r="AD15" s="312"/>
      <c r="AE15" s="312"/>
      <c r="AF15" s="312"/>
      <c r="AG15" s="312"/>
      <c r="AH15" s="312"/>
      <c r="AI15" s="312"/>
      <c r="AJ15" s="312"/>
      <c r="AK15" s="312"/>
      <c r="AL15" s="312"/>
      <c r="AM15" s="312"/>
      <c r="AN15" s="312"/>
      <c r="AO15" s="312"/>
      <c r="AP15" s="312"/>
      <c r="AQ15" s="312"/>
      <c r="AR15" s="312"/>
      <c r="AS15" s="312"/>
      <c r="AT15" s="312"/>
      <c r="AU15" s="312"/>
      <c r="AV15" s="312"/>
      <c r="AW15" s="312"/>
      <c r="AX15" s="312"/>
      <c r="AY15" s="312"/>
      <c r="AZ15" s="312"/>
      <c r="BA15" s="312"/>
      <c r="BB15" s="312"/>
      <c r="BC15" s="312"/>
      <c r="BD15" s="312"/>
      <c r="BE15" s="312"/>
      <c r="BF15" s="312"/>
      <c r="BG15" s="312"/>
      <c r="BH15" s="312"/>
      <c r="BI15" s="312"/>
      <c r="BJ15" s="312"/>
      <c r="BK15" s="312"/>
      <c r="BL15" s="312"/>
      <c r="BM15" s="312"/>
      <c r="BN15" s="312"/>
      <c r="BO15" s="312"/>
      <c r="BP15" s="312"/>
      <c r="BQ15" s="312"/>
      <c r="BR15" s="312"/>
    </row>
    <row r="16" spans="1:70">
      <c r="A16" s="268" t="s">
        <v>17</v>
      </c>
      <c r="B16" s="312"/>
      <c r="C16" s="27"/>
      <c r="D16" s="27"/>
      <c r="E16" s="27"/>
      <c r="F16" s="27"/>
      <c r="G16" s="27"/>
      <c r="H16" s="11"/>
      <c r="I16" s="11"/>
      <c r="J16" s="11"/>
      <c r="K16" s="11"/>
      <c r="L16" s="11"/>
      <c r="M16" s="312"/>
      <c r="N16" s="312"/>
      <c r="O16" s="312"/>
      <c r="P16" s="312"/>
      <c r="Q16" s="312"/>
      <c r="R16" s="11"/>
      <c r="S16" s="11"/>
      <c r="T16" s="8"/>
      <c r="U16" s="19"/>
      <c r="V16" s="19"/>
      <c r="W16" s="20"/>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2"/>
      <c r="AZ16" s="312"/>
      <c r="BA16" s="312"/>
      <c r="BB16" s="312"/>
      <c r="BC16" s="312"/>
      <c r="BD16" s="312"/>
      <c r="BE16" s="312"/>
      <c r="BF16" s="312"/>
      <c r="BG16" s="312"/>
      <c r="BH16" s="312"/>
      <c r="BI16" s="312"/>
      <c r="BJ16" s="312"/>
      <c r="BK16" s="312"/>
      <c r="BL16" s="312"/>
      <c r="BM16" s="312"/>
      <c r="BN16" s="312"/>
      <c r="BO16" s="312"/>
      <c r="BP16" s="312"/>
      <c r="BQ16" s="312"/>
      <c r="BR16" s="312"/>
    </row>
    <row r="17" spans="1:70">
      <c r="A17" s="28"/>
      <c r="B17" s="312"/>
      <c r="C17" s="21"/>
      <c r="D17" s="21"/>
      <c r="E17" s="21"/>
      <c r="F17" s="21"/>
      <c r="G17" s="21"/>
      <c r="H17" s="11"/>
      <c r="I17" s="11"/>
      <c r="J17" s="11"/>
      <c r="K17" s="11"/>
      <c r="L17" s="11"/>
      <c r="M17" s="312"/>
      <c r="N17" s="312"/>
      <c r="O17" s="312"/>
      <c r="P17" s="312"/>
      <c r="Q17" s="312"/>
      <c r="R17" s="11"/>
      <c r="S17" s="11"/>
      <c r="T17" s="8"/>
      <c r="U17" s="19"/>
      <c r="V17" s="19"/>
      <c r="W17" s="20"/>
      <c r="X17" s="312"/>
      <c r="Y17" s="312"/>
      <c r="Z17" s="312"/>
      <c r="AA17" s="312"/>
      <c r="AB17" s="312"/>
      <c r="AC17" s="312"/>
      <c r="AD17" s="312"/>
      <c r="AE17" s="312"/>
      <c r="AF17" s="312"/>
      <c r="AG17" s="312"/>
      <c r="AH17" s="312"/>
      <c r="AI17" s="312"/>
      <c r="AJ17" s="312"/>
      <c r="AK17" s="312"/>
      <c r="AL17" s="312"/>
      <c r="AM17" s="312"/>
      <c r="AN17" s="312"/>
      <c r="AO17" s="312"/>
      <c r="AP17" s="312"/>
      <c r="AQ17" s="312"/>
      <c r="AR17" s="312"/>
      <c r="AS17" s="312"/>
      <c r="AT17" s="312"/>
      <c r="AU17" s="312"/>
      <c r="AV17" s="312"/>
      <c r="AW17" s="312"/>
      <c r="AX17" s="312"/>
      <c r="AY17" s="312"/>
      <c r="AZ17" s="312"/>
      <c r="BA17" s="312"/>
      <c r="BB17" s="312"/>
      <c r="BC17" s="312"/>
      <c r="BD17" s="312"/>
      <c r="BE17" s="312"/>
      <c r="BF17" s="312"/>
      <c r="BG17" s="312"/>
      <c r="BH17" s="312"/>
      <c r="BI17" s="312"/>
      <c r="BJ17" s="312"/>
      <c r="BK17" s="312"/>
      <c r="BL17" s="312"/>
      <c r="BM17" s="312"/>
      <c r="BN17" s="312"/>
      <c r="BO17" s="312"/>
      <c r="BP17" s="312"/>
      <c r="BQ17" s="312"/>
      <c r="BR17" s="312"/>
    </row>
    <row r="18" spans="1:70">
      <c r="A18" s="46">
        <v>1</v>
      </c>
      <c r="B18" s="312"/>
      <c r="C18" s="21" t="s">
        <v>18</v>
      </c>
      <c r="D18" s="21"/>
      <c r="E18" s="21"/>
      <c r="F18" s="21"/>
      <c r="G18" s="21"/>
      <c r="H18" s="30" t="s">
        <v>441</v>
      </c>
      <c r="I18" s="30"/>
      <c r="J18" s="151">
        <v>0</v>
      </c>
      <c r="K18" s="11"/>
      <c r="L18" s="312"/>
      <c r="M18" s="312"/>
      <c r="N18" s="312"/>
      <c r="O18" s="312"/>
      <c r="P18" s="312"/>
      <c r="Q18" s="312"/>
      <c r="R18" s="11"/>
      <c r="S18" s="11"/>
      <c r="T18" s="8"/>
      <c r="U18" s="19"/>
      <c r="V18" s="19"/>
      <c r="W18" s="20"/>
      <c r="X18" s="312"/>
      <c r="Y18" s="312"/>
      <c r="Z18" s="312"/>
      <c r="AA18" s="312"/>
      <c r="AB18" s="312"/>
      <c r="AC18" s="312"/>
      <c r="AD18" s="312"/>
      <c r="AE18" s="312"/>
      <c r="AF18" s="312"/>
      <c r="AG18" s="312"/>
      <c r="AH18" s="312"/>
      <c r="AI18" s="312"/>
      <c r="AJ18" s="312"/>
      <c r="AK18" s="312"/>
      <c r="AL18" s="312"/>
      <c r="AM18" s="312"/>
      <c r="AN18" s="312"/>
      <c r="AO18" s="312"/>
      <c r="AP18" s="312"/>
      <c r="AQ18" s="312"/>
      <c r="AR18" s="312"/>
      <c r="AS18" s="312"/>
      <c r="AT18" s="312"/>
      <c r="AU18" s="312"/>
      <c r="AV18" s="312"/>
      <c r="AW18" s="312"/>
      <c r="AX18" s="312"/>
      <c r="AY18" s="312"/>
      <c r="AZ18" s="312"/>
      <c r="BA18" s="312"/>
      <c r="BB18" s="312"/>
      <c r="BC18" s="312"/>
      <c r="BD18" s="312"/>
      <c r="BE18" s="312"/>
      <c r="BF18" s="312"/>
      <c r="BG18" s="312"/>
      <c r="BH18" s="312"/>
      <c r="BI18" s="312"/>
      <c r="BJ18" s="312"/>
      <c r="BK18" s="312"/>
      <c r="BL18" s="312"/>
      <c r="BM18" s="312"/>
      <c r="BN18" s="312"/>
      <c r="BO18" s="312"/>
      <c r="BP18" s="312"/>
      <c r="BQ18" s="312"/>
      <c r="BR18" s="312"/>
    </row>
    <row r="19" spans="1:70">
      <c r="A19" s="46" t="s">
        <v>20</v>
      </c>
      <c r="B19" s="312"/>
      <c r="C19" s="21" t="s">
        <v>21</v>
      </c>
      <c r="D19" s="21"/>
      <c r="E19" s="21"/>
      <c r="F19" s="21"/>
      <c r="G19" s="21"/>
      <c r="H19" s="30" t="s">
        <v>442</v>
      </c>
      <c r="I19" s="30"/>
      <c r="J19" s="154">
        <v>0</v>
      </c>
      <c r="K19" s="33"/>
      <c r="L19" s="312"/>
      <c r="M19" s="312"/>
      <c r="N19" s="312"/>
      <c r="O19" s="312"/>
      <c r="P19" s="312"/>
      <c r="Q19" s="312"/>
      <c r="R19" s="11"/>
      <c r="S19" s="11"/>
      <c r="T19" s="8"/>
      <c r="U19" s="19"/>
      <c r="V19" s="19"/>
      <c r="W19" s="20"/>
      <c r="X19" s="312"/>
      <c r="Y19" s="312"/>
      <c r="Z19" s="312"/>
      <c r="AA19" s="312"/>
      <c r="AB19" s="312"/>
      <c r="AC19" s="312"/>
      <c r="AD19" s="312"/>
      <c r="AE19" s="312"/>
      <c r="AF19" s="312"/>
      <c r="AG19" s="312"/>
      <c r="AH19" s="312"/>
      <c r="AI19" s="312"/>
      <c r="AJ19" s="312"/>
      <c r="AK19" s="312"/>
      <c r="AL19" s="312"/>
      <c r="AM19" s="312"/>
      <c r="AN19" s="312"/>
      <c r="AO19" s="312"/>
      <c r="AP19" s="312"/>
      <c r="AQ19" s="312"/>
      <c r="AR19" s="312"/>
      <c r="AS19" s="312"/>
      <c r="AT19" s="312"/>
      <c r="AU19" s="312"/>
      <c r="AV19" s="312"/>
      <c r="AW19" s="312"/>
      <c r="AX19" s="312"/>
      <c r="AY19" s="312"/>
      <c r="AZ19" s="312"/>
      <c r="BA19" s="312"/>
      <c r="BB19" s="312"/>
      <c r="BC19" s="312"/>
      <c r="BD19" s="312"/>
      <c r="BE19" s="312"/>
      <c r="BF19" s="312"/>
      <c r="BG19" s="312"/>
      <c r="BH19" s="312"/>
      <c r="BI19" s="312"/>
      <c r="BJ19" s="312"/>
      <c r="BK19" s="312"/>
      <c r="BL19" s="312"/>
      <c r="BM19" s="312"/>
      <c r="BN19" s="312"/>
      <c r="BO19" s="312"/>
      <c r="BP19" s="312"/>
      <c r="BQ19" s="312"/>
      <c r="BR19" s="312"/>
    </row>
    <row r="20" spans="1:70">
      <c r="A20" s="46">
        <v>2</v>
      </c>
      <c r="B20" s="312"/>
      <c r="C20" s="21" t="s">
        <v>22</v>
      </c>
      <c r="D20" s="21"/>
      <c r="E20" s="21"/>
      <c r="F20" s="21"/>
      <c r="G20" s="21"/>
      <c r="H20" s="30" t="s">
        <v>23</v>
      </c>
      <c r="I20" s="30"/>
      <c r="J20" s="156">
        <f>J18-J19</f>
        <v>0</v>
      </c>
      <c r="K20" s="35"/>
      <c r="L20" s="312"/>
      <c r="M20" s="312"/>
      <c r="N20" s="312"/>
      <c r="O20" s="312"/>
      <c r="P20" s="312"/>
      <c r="Q20" s="312"/>
      <c r="R20" s="11"/>
      <c r="S20" s="11"/>
      <c r="T20" s="8"/>
      <c r="U20" s="19"/>
      <c r="V20" s="19"/>
      <c r="W20" s="20"/>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2"/>
      <c r="AZ20" s="312"/>
      <c r="BA20" s="312"/>
      <c r="BB20" s="312"/>
      <c r="BC20" s="312"/>
      <c r="BD20" s="312"/>
      <c r="BE20" s="312"/>
      <c r="BF20" s="312"/>
      <c r="BG20" s="312"/>
      <c r="BH20" s="312"/>
      <c r="BI20" s="312"/>
      <c r="BJ20" s="312"/>
      <c r="BK20" s="312"/>
      <c r="BL20" s="312"/>
      <c r="BM20" s="312"/>
      <c r="BN20" s="312"/>
      <c r="BO20" s="312"/>
      <c r="BP20" s="312"/>
      <c r="BQ20" s="312"/>
      <c r="BR20" s="312"/>
    </row>
    <row r="21" spans="1:70">
      <c r="A21" s="46"/>
      <c r="B21" s="312"/>
      <c r="C21" s="312"/>
      <c r="D21" s="312"/>
      <c r="E21" s="312"/>
      <c r="F21" s="312"/>
      <c r="G21" s="312"/>
      <c r="H21" s="30"/>
      <c r="I21" s="30"/>
      <c r="J21" s="312"/>
      <c r="K21" s="312"/>
      <c r="L21" s="312"/>
      <c r="M21" s="312"/>
      <c r="N21" s="312"/>
      <c r="O21" s="312"/>
      <c r="P21" s="312"/>
      <c r="Q21" s="312"/>
      <c r="R21" s="11"/>
      <c r="S21" s="11"/>
      <c r="T21" s="8"/>
      <c r="U21" s="19"/>
      <c r="V21" s="19"/>
      <c r="W21" s="20"/>
      <c r="X21" s="312"/>
      <c r="Y21" s="312"/>
      <c r="Z21" s="312"/>
      <c r="AA21" s="312"/>
      <c r="AB21" s="312"/>
      <c r="AC21" s="312"/>
      <c r="AD21" s="312"/>
      <c r="AE21" s="312"/>
      <c r="AF21" s="312"/>
      <c r="AG21" s="312"/>
      <c r="AH21" s="312"/>
      <c r="AI21" s="312"/>
      <c r="AJ21" s="312"/>
      <c r="AK21" s="312"/>
      <c r="AL21" s="312"/>
      <c r="AM21" s="312"/>
      <c r="AN21" s="312"/>
      <c r="AO21" s="312"/>
      <c r="AP21" s="312"/>
      <c r="AQ21" s="312"/>
      <c r="AR21" s="312"/>
      <c r="AS21" s="312"/>
      <c r="AT21" s="312"/>
      <c r="AU21" s="312"/>
      <c r="AV21" s="312"/>
      <c r="AW21" s="312"/>
      <c r="AX21" s="312"/>
      <c r="AY21" s="312"/>
      <c r="AZ21" s="312"/>
      <c r="BA21" s="312"/>
      <c r="BB21" s="312"/>
      <c r="BC21" s="312"/>
      <c r="BD21" s="312"/>
      <c r="BE21" s="312"/>
      <c r="BF21" s="312"/>
      <c r="BG21" s="312"/>
      <c r="BH21" s="312"/>
      <c r="BI21" s="312"/>
      <c r="BJ21" s="312"/>
      <c r="BK21" s="312"/>
      <c r="BL21" s="312"/>
      <c r="BM21" s="312"/>
      <c r="BN21" s="312"/>
      <c r="BO21" s="312"/>
      <c r="BP21" s="312"/>
      <c r="BQ21" s="312"/>
      <c r="BR21" s="312"/>
    </row>
    <row r="22" spans="1:70">
      <c r="A22" s="46"/>
      <c r="B22" s="312"/>
      <c r="C22" s="21" t="s">
        <v>24</v>
      </c>
      <c r="D22" s="21"/>
      <c r="E22" s="21"/>
      <c r="F22" s="21"/>
      <c r="G22" s="21"/>
      <c r="H22" s="30"/>
      <c r="I22" s="30"/>
      <c r="J22" s="11"/>
      <c r="K22" s="11"/>
      <c r="L22" s="11"/>
      <c r="M22" s="312"/>
      <c r="N22" s="312"/>
      <c r="O22" s="312"/>
      <c r="P22" s="312"/>
      <c r="Q22" s="312"/>
      <c r="R22" s="11"/>
      <c r="S22" s="11"/>
      <c r="T22" s="19"/>
      <c r="U22" s="19"/>
      <c r="V22" s="19"/>
      <c r="W22" s="20"/>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2"/>
      <c r="AZ22" s="312"/>
      <c r="BA22" s="312"/>
      <c r="BB22" s="312"/>
      <c r="BC22" s="312"/>
      <c r="BD22" s="312"/>
      <c r="BE22" s="312"/>
      <c r="BF22" s="312"/>
      <c r="BG22" s="312"/>
      <c r="BH22" s="312"/>
      <c r="BI22" s="312"/>
      <c r="BJ22" s="312"/>
      <c r="BK22" s="312"/>
      <c r="BL22" s="312"/>
      <c r="BM22" s="312"/>
      <c r="BN22" s="312"/>
      <c r="BO22" s="312"/>
      <c r="BP22" s="312"/>
      <c r="BQ22" s="312"/>
      <c r="BR22" s="312"/>
    </row>
    <row r="23" spans="1:70">
      <c r="A23" s="46">
        <v>3</v>
      </c>
      <c r="B23" s="312"/>
      <c r="C23" s="21" t="s">
        <v>25</v>
      </c>
      <c r="D23" s="21"/>
      <c r="E23" s="21"/>
      <c r="F23" s="21"/>
      <c r="G23" s="21"/>
      <c r="H23" s="30" t="s">
        <v>26</v>
      </c>
      <c r="I23" s="30"/>
      <c r="J23" s="151">
        <v>0</v>
      </c>
      <c r="K23" s="11"/>
      <c r="L23" s="312"/>
      <c r="M23" s="312"/>
      <c r="N23" s="312"/>
      <c r="O23" s="312"/>
      <c r="P23" s="312"/>
      <c r="Q23" s="312"/>
      <c r="R23" s="11"/>
      <c r="S23" s="11"/>
      <c r="T23" s="19"/>
      <c r="U23" s="19"/>
      <c r="V23" s="19"/>
      <c r="W23" s="20"/>
      <c r="X23" s="312"/>
      <c r="Y23" s="312"/>
      <c r="Z23" s="312"/>
      <c r="AA23" s="312"/>
      <c r="AB23" s="312"/>
      <c r="AC23" s="312"/>
      <c r="AD23" s="312"/>
      <c r="AE23" s="312"/>
      <c r="AF23" s="312"/>
      <c r="AG23" s="312"/>
      <c r="AH23" s="312"/>
      <c r="AI23" s="312"/>
      <c r="AJ23" s="312"/>
      <c r="AK23" s="312"/>
      <c r="AL23" s="312"/>
      <c r="AM23" s="312"/>
      <c r="AN23" s="312"/>
      <c r="AO23" s="312"/>
      <c r="AP23" s="312"/>
      <c r="AQ23" s="312"/>
      <c r="AR23" s="312"/>
      <c r="AS23" s="312"/>
      <c r="AT23" s="312"/>
      <c r="AU23" s="312"/>
      <c r="AV23" s="312"/>
      <c r="AW23" s="312"/>
      <c r="AX23" s="312"/>
      <c r="AY23" s="312"/>
      <c r="AZ23" s="312"/>
      <c r="BA23" s="312"/>
      <c r="BB23" s="312"/>
      <c r="BC23" s="312"/>
      <c r="BD23" s="312"/>
      <c r="BE23" s="312"/>
      <c r="BF23" s="312"/>
      <c r="BG23" s="312"/>
      <c r="BH23" s="312"/>
      <c r="BI23" s="312"/>
      <c r="BJ23" s="312"/>
      <c r="BK23" s="312"/>
      <c r="BL23" s="312"/>
      <c r="BM23" s="312"/>
      <c r="BN23" s="312"/>
      <c r="BO23" s="312"/>
      <c r="BP23" s="312"/>
      <c r="BQ23" s="312"/>
      <c r="BR23" s="312"/>
    </row>
    <row r="24" spans="1:70">
      <c r="A24" s="46" t="s">
        <v>27</v>
      </c>
      <c r="B24" s="312"/>
      <c r="C24" s="21" t="s">
        <v>28</v>
      </c>
      <c r="D24" s="21"/>
      <c r="E24" s="21"/>
      <c r="F24" s="21"/>
      <c r="G24" s="21"/>
      <c r="H24" s="30" t="s">
        <v>29</v>
      </c>
      <c r="I24" s="30"/>
      <c r="J24" s="151">
        <v>0</v>
      </c>
      <c r="K24" s="11"/>
      <c r="L24" s="312"/>
      <c r="M24" s="312"/>
      <c r="N24" s="312"/>
      <c r="O24" s="312"/>
      <c r="P24" s="312"/>
      <c r="Q24" s="312"/>
      <c r="R24" s="11"/>
      <c r="S24" s="11"/>
      <c r="T24" s="19"/>
      <c r="U24" s="19"/>
      <c r="V24" s="19"/>
      <c r="W24" s="20"/>
      <c r="X24" s="312"/>
      <c r="Y24" s="312"/>
      <c r="Z24" s="312"/>
      <c r="AA24" s="312"/>
      <c r="AB24" s="312"/>
      <c r="AC24" s="312"/>
      <c r="AD24" s="312"/>
      <c r="AE24" s="312"/>
      <c r="AF24" s="312"/>
      <c r="AG24" s="312"/>
      <c r="AH24" s="312"/>
      <c r="AI24" s="312"/>
      <c r="AJ24" s="312"/>
      <c r="AK24" s="312"/>
      <c r="AL24" s="312"/>
      <c r="AM24" s="312"/>
      <c r="AN24" s="312"/>
      <c r="AO24" s="312"/>
      <c r="AP24" s="312"/>
      <c r="AQ24" s="312"/>
      <c r="AR24" s="312"/>
      <c r="AS24" s="312"/>
      <c r="AT24" s="312"/>
      <c r="AU24" s="312"/>
      <c r="AV24" s="312"/>
      <c r="AW24" s="312"/>
      <c r="AX24" s="312"/>
      <c r="AY24" s="312"/>
      <c r="AZ24" s="312"/>
      <c r="BA24" s="312"/>
      <c r="BB24" s="312"/>
      <c r="BC24" s="312"/>
      <c r="BD24" s="312"/>
      <c r="BE24" s="312"/>
      <c r="BF24" s="312"/>
      <c r="BG24" s="312"/>
      <c r="BH24" s="312"/>
      <c r="BI24" s="312"/>
      <c r="BJ24" s="312"/>
      <c r="BK24" s="312"/>
      <c r="BL24" s="312"/>
      <c r="BM24" s="312"/>
      <c r="BN24" s="312"/>
      <c r="BO24" s="312"/>
      <c r="BP24" s="312"/>
      <c r="BQ24" s="312"/>
      <c r="BR24" s="312"/>
    </row>
    <row r="25" spans="1:70">
      <c r="A25" s="46" t="s">
        <v>443</v>
      </c>
      <c r="B25" s="312"/>
      <c r="C25" s="21" t="s">
        <v>34</v>
      </c>
      <c r="D25" s="21"/>
      <c r="E25" s="21"/>
      <c r="F25" s="21"/>
      <c r="G25" s="21"/>
      <c r="H25" s="30" t="s">
        <v>285</v>
      </c>
      <c r="I25" s="30"/>
      <c r="J25" s="154">
        <v>0</v>
      </c>
      <c r="K25" s="33"/>
      <c r="L25" s="312"/>
      <c r="M25" s="312"/>
      <c r="N25" s="312"/>
      <c r="O25" s="312"/>
      <c r="P25" s="312"/>
      <c r="Q25" s="312"/>
      <c r="R25" s="11"/>
      <c r="S25" s="11"/>
      <c r="T25" s="19"/>
      <c r="U25" s="19"/>
      <c r="V25" s="19"/>
      <c r="W25" s="20"/>
      <c r="X25" s="312"/>
      <c r="Y25" s="312"/>
      <c r="Z25" s="312"/>
      <c r="AA25" s="312"/>
      <c r="AB25" s="312"/>
      <c r="AC25" s="312"/>
      <c r="AD25" s="312"/>
      <c r="AE25" s="312"/>
      <c r="AF25" s="312"/>
      <c r="AG25" s="312"/>
      <c r="AH25" s="312"/>
      <c r="AI25" s="312"/>
      <c r="AJ25" s="312"/>
      <c r="AK25" s="312"/>
      <c r="AL25" s="312"/>
      <c r="AM25" s="312"/>
      <c r="AN25" s="312"/>
      <c r="AO25" s="312"/>
      <c r="AP25" s="312"/>
      <c r="AQ25" s="312"/>
      <c r="AR25" s="312"/>
      <c r="AS25" s="312"/>
      <c r="AT25" s="312"/>
      <c r="AU25" s="312"/>
      <c r="AV25" s="312"/>
      <c r="AW25" s="312"/>
      <c r="AX25" s="312"/>
      <c r="AY25" s="312"/>
      <c r="AZ25" s="312"/>
      <c r="BA25" s="312"/>
      <c r="BB25" s="312"/>
      <c r="BC25" s="312"/>
      <c r="BD25" s="312"/>
      <c r="BE25" s="312"/>
      <c r="BF25" s="312"/>
      <c r="BG25" s="312"/>
      <c r="BH25" s="312"/>
      <c r="BI25" s="312"/>
      <c r="BJ25" s="312"/>
      <c r="BK25" s="312"/>
      <c r="BL25" s="312"/>
      <c r="BM25" s="312"/>
      <c r="BN25" s="312"/>
      <c r="BO25" s="312"/>
      <c r="BP25" s="312"/>
      <c r="BQ25" s="312"/>
      <c r="BR25" s="312"/>
    </row>
    <row r="26" spans="1:70">
      <c r="A26" s="46" t="s">
        <v>444</v>
      </c>
      <c r="B26" s="312"/>
      <c r="C26" s="21" t="s">
        <v>37</v>
      </c>
      <c r="D26" s="21"/>
      <c r="E26" s="21"/>
      <c r="F26" s="21"/>
      <c r="G26" s="21"/>
      <c r="H26" s="30" t="s">
        <v>445</v>
      </c>
      <c r="I26" s="30"/>
      <c r="J26" s="156">
        <f>J24-J25</f>
        <v>0</v>
      </c>
      <c r="K26" s="11"/>
      <c r="L26" s="312"/>
      <c r="M26" s="312"/>
      <c r="N26" s="312"/>
      <c r="O26" s="312"/>
      <c r="P26" s="312"/>
      <c r="Q26" s="312"/>
      <c r="R26" s="11"/>
      <c r="S26" s="11"/>
      <c r="T26" s="19"/>
      <c r="U26" s="19"/>
      <c r="V26" s="19"/>
      <c r="W26" s="20"/>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2"/>
      <c r="BH26" s="312"/>
      <c r="BI26" s="312"/>
      <c r="BJ26" s="312"/>
      <c r="BK26" s="312"/>
      <c r="BL26" s="312"/>
      <c r="BM26" s="312"/>
      <c r="BN26" s="312"/>
      <c r="BO26" s="312"/>
      <c r="BP26" s="312"/>
      <c r="BQ26" s="312"/>
      <c r="BR26" s="312"/>
    </row>
    <row r="27" spans="1:70">
      <c r="A27" s="46"/>
      <c r="B27" s="312"/>
      <c r="C27" s="21"/>
      <c r="D27" s="21"/>
      <c r="E27" s="21"/>
      <c r="F27" s="21"/>
      <c r="G27" s="21"/>
      <c r="H27" s="30"/>
      <c r="I27" s="30"/>
      <c r="J27" s="11"/>
      <c r="K27" s="11"/>
      <c r="L27" s="312"/>
      <c r="M27" s="312"/>
      <c r="N27" s="312"/>
      <c r="O27" s="312"/>
      <c r="P27" s="312"/>
      <c r="Q27" s="312"/>
      <c r="R27" s="11"/>
      <c r="S27" s="11"/>
      <c r="T27" s="19"/>
      <c r="U27" s="19"/>
      <c r="V27" s="19"/>
      <c r="W27" s="20"/>
      <c r="X27" s="312"/>
      <c r="Y27" s="312"/>
      <c r="Z27" s="312"/>
      <c r="AA27" s="312"/>
      <c r="AB27" s="312"/>
      <c r="AC27" s="312"/>
      <c r="AD27" s="312"/>
      <c r="AE27" s="312"/>
      <c r="AF27" s="312"/>
      <c r="AG27" s="312"/>
      <c r="AH27" s="312"/>
      <c r="AI27" s="312"/>
      <c r="AJ27" s="312"/>
      <c r="AK27" s="312"/>
      <c r="AL27" s="312"/>
      <c r="AM27" s="312"/>
      <c r="AN27" s="312"/>
      <c r="AO27" s="312"/>
      <c r="AP27" s="312"/>
      <c r="AQ27" s="312"/>
      <c r="AR27" s="312"/>
      <c r="AS27" s="312"/>
      <c r="AT27" s="312"/>
      <c r="AU27" s="312"/>
      <c r="AV27" s="312"/>
      <c r="AW27" s="312"/>
      <c r="AX27" s="312"/>
      <c r="AY27" s="312"/>
      <c r="AZ27" s="312"/>
      <c r="BA27" s="312"/>
      <c r="BB27" s="312"/>
      <c r="BC27" s="312"/>
      <c r="BD27" s="312"/>
      <c r="BE27" s="312"/>
      <c r="BF27" s="312"/>
      <c r="BG27" s="312"/>
      <c r="BH27" s="312"/>
      <c r="BI27" s="312"/>
      <c r="BJ27" s="312"/>
      <c r="BK27" s="312"/>
      <c r="BL27" s="312"/>
      <c r="BM27" s="312"/>
      <c r="BN27" s="312"/>
      <c r="BO27" s="312"/>
      <c r="BP27" s="312"/>
      <c r="BQ27" s="312"/>
      <c r="BR27" s="312"/>
    </row>
    <row r="28" spans="1:70">
      <c r="A28" s="46">
        <v>4</v>
      </c>
      <c r="B28" s="312"/>
      <c r="C28" s="27" t="s">
        <v>39</v>
      </c>
      <c r="D28" s="27"/>
      <c r="E28" s="27"/>
      <c r="F28" s="27"/>
      <c r="G28" s="21"/>
      <c r="H28" s="30" t="s">
        <v>446</v>
      </c>
      <c r="I28" s="30"/>
      <c r="J28" s="36">
        <f>IF(J26=0,0,J26/J19)</f>
        <v>0</v>
      </c>
      <c r="K28" s="36"/>
      <c r="L28" s="157">
        <f>J28</f>
        <v>0</v>
      </c>
      <c r="M28" s="312"/>
      <c r="N28" s="312"/>
      <c r="O28" s="312"/>
      <c r="P28" s="312"/>
      <c r="Q28" s="312"/>
      <c r="R28" s="11"/>
      <c r="S28" s="11"/>
      <c r="T28" s="19"/>
      <c r="U28" s="19"/>
      <c r="V28" s="19"/>
      <c r="W28" s="20"/>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row>
    <row r="29" spans="1:70">
      <c r="A29" s="46"/>
      <c r="B29" s="312"/>
      <c r="C29" s="21"/>
      <c r="D29" s="21"/>
      <c r="E29" s="21"/>
      <c r="F29" s="21"/>
      <c r="G29" s="21"/>
      <c r="H29" s="30"/>
      <c r="I29" s="30"/>
      <c r="J29" s="11"/>
      <c r="K29" s="11"/>
      <c r="L29" s="312"/>
      <c r="M29" s="312"/>
      <c r="N29" s="312"/>
      <c r="O29" s="312"/>
      <c r="P29" s="312"/>
      <c r="Q29" s="312"/>
      <c r="R29" s="11"/>
      <c r="S29" s="11"/>
      <c r="T29" s="19"/>
      <c r="U29" s="19"/>
      <c r="V29" s="19"/>
      <c r="W29" s="20"/>
      <c r="X29" s="312"/>
      <c r="Y29" s="312"/>
      <c r="Z29" s="312"/>
      <c r="AA29" s="312"/>
      <c r="AB29" s="312"/>
      <c r="AC29" s="312"/>
      <c r="AD29" s="312"/>
      <c r="AE29" s="312"/>
      <c r="AF29" s="312"/>
      <c r="AG29" s="312"/>
      <c r="AH29" s="312"/>
      <c r="AI29" s="312"/>
      <c r="AJ29" s="312"/>
      <c r="AK29" s="312"/>
      <c r="AL29" s="312"/>
      <c r="AM29" s="312"/>
      <c r="AN29" s="312"/>
      <c r="AO29" s="312"/>
      <c r="AP29" s="312"/>
      <c r="AQ29" s="312"/>
      <c r="AR29" s="312"/>
      <c r="AS29" s="312"/>
      <c r="AT29" s="312"/>
      <c r="AU29" s="312"/>
      <c r="AV29" s="312"/>
      <c r="AW29" s="312"/>
      <c r="AX29" s="312"/>
      <c r="AY29" s="312"/>
      <c r="AZ29" s="312"/>
      <c r="BA29" s="312"/>
      <c r="BB29" s="312"/>
      <c r="BC29" s="312"/>
      <c r="BD29" s="312"/>
      <c r="BE29" s="312"/>
      <c r="BF29" s="312"/>
      <c r="BG29" s="312"/>
      <c r="BH29" s="312"/>
      <c r="BI29" s="312"/>
      <c r="BJ29" s="312"/>
      <c r="BK29" s="312"/>
      <c r="BL29" s="312"/>
      <c r="BM29" s="312"/>
      <c r="BN29" s="312"/>
      <c r="BO29" s="312"/>
      <c r="BP29" s="312"/>
      <c r="BQ29" s="312"/>
      <c r="BR29" s="312"/>
    </row>
    <row r="30" spans="1:70">
      <c r="A30" s="46"/>
      <c r="B30" s="312"/>
      <c r="C30" s="21"/>
      <c r="D30" s="21"/>
      <c r="E30" s="21"/>
      <c r="F30" s="21"/>
      <c r="G30" s="21"/>
      <c r="H30" s="30"/>
      <c r="I30" s="30"/>
      <c r="J30" s="11"/>
      <c r="K30" s="11"/>
      <c r="L30" s="312"/>
      <c r="M30" s="312"/>
      <c r="N30" s="312"/>
      <c r="O30" s="312"/>
      <c r="P30" s="312"/>
      <c r="Q30" s="312"/>
      <c r="R30" s="11"/>
      <c r="S30" s="11"/>
      <c r="T30" s="19"/>
      <c r="U30" s="19"/>
      <c r="V30" s="19"/>
      <c r="W30" s="20"/>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2"/>
      <c r="AY30" s="312"/>
      <c r="AZ30" s="312"/>
      <c r="BA30" s="312"/>
      <c r="BB30" s="312"/>
      <c r="BC30" s="312"/>
      <c r="BD30" s="312"/>
      <c r="BE30" s="312"/>
      <c r="BF30" s="312"/>
      <c r="BG30" s="312"/>
      <c r="BH30" s="312"/>
      <c r="BI30" s="312"/>
      <c r="BJ30" s="312"/>
      <c r="BK30" s="312"/>
      <c r="BL30" s="312"/>
      <c r="BM30" s="312"/>
      <c r="BN30" s="312"/>
      <c r="BO30" s="312"/>
      <c r="BP30" s="312"/>
      <c r="BQ30" s="312"/>
      <c r="BR30" s="312"/>
    </row>
    <row r="31" spans="1:70">
      <c r="A31" s="46"/>
      <c r="B31" s="312"/>
      <c r="C31" s="21" t="s">
        <v>41</v>
      </c>
      <c r="D31" s="21"/>
      <c r="E31" s="21"/>
      <c r="F31" s="21"/>
      <c r="G31" s="21"/>
      <c r="H31" s="30"/>
      <c r="I31" s="30"/>
      <c r="J31" s="38"/>
      <c r="K31" s="38"/>
      <c r="L31" s="158"/>
      <c r="M31" s="312"/>
      <c r="N31" s="312"/>
      <c r="O31" s="312"/>
      <c r="P31" s="312"/>
      <c r="Q31" s="312"/>
      <c r="R31" s="11"/>
      <c r="S31" s="36"/>
      <c r="T31" s="40"/>
      <c r="U31" s="41"/>
      <c r="V31" s="19"/>
      <c r="W31" s="20"/>
      <c r="X31" s="312"/>
      <c r="Y31" s="312"/>
      <c r="Z31" s="312"/>
      <c r="AA31" s="312"/>
      <c r="AB31" s="312"/>
      <c r="AC31" s="312"/>
      <c r="AD31" s="312"/>
      <c r="AE31" s="312"/>
      <c r="AF31" s="312"/>
      <c r="AG31" s="312"/>
      <c r="AH31" s="312"/>
      <c r="AI31" s="312"/>
      <c r="AJ31" s="312"/>
      <c r="AK31" s="312"/>
      <c r="AL31" s="312"/>
      <c r="AM31" s="312"/>
      <c r="AN31" s="312"/>
      <c r="AO31" s="312"/>
      <c r="AP31" s="312"/>
      <c r="AQ31" s="312"/>
      <c r="AR31" s="312"/>
      <c r="AS31" s="312"/>
      <c r="AT31" s="312"/>
      <c r="AU31" s="312"/>
      <c r="AV31" s="312"/>
      <c r="AW31" s="312"/>
      <c r="AX31" s="312"/>
      <c r="AY31" s="312"/>
      <c r="AZ31" s="312"/>
      <c r="BA31" s="312"/>
      <c r="BB31" s="312"/>
      <c r="BC31" s="312"/>
      <c r="BD31" s="312"/>
      <c r="BE31" s="312"/>
      <c r="BF31" s="312"/>
      <c r="BG31" s="312"/>
      <c r="BH31" s="312"/>
      <c r="BI31" s="312"/>
      <c r="BJ31" s="312"/>
      <c r="BK31" s="312"/>
      <c r="BL31" s="312"/>
      <c r="BM31" s="312"/>
      <c r="BN31" s="312"/>
      <c r="BO31" s="312"/>
      <c r="BP31" s="312"/>
      <c r="BQ31" s="312"/>
      <c r="BR31" s="312"/>
    </row>
    <row r="32" spans="1:70">
      <c r="A32" s="46" t="s">
        <v>42</v>
      </c>
      <c r="B32" s="312"/>
      <c r="C32" s="21" t="s">
        <v>43</v>
      </c>
      <c r="D32" s="21"/>
      <c r="E32" s="21"/>
      <c r="F32" s="21"/>
      <c r="G32" s="21"/>
      <c r="H32" s="30" t="s">
        <v>447</v>
      </c>
      <c r="I32" s="30"/>
      <c r="J32" s="156">
        <f>J23-J26</f>
        <v>0</v>
      </c>
      <c r="K32" s="38"/>
      <c r="L32" s="158"/>
      <c r="M32" s="312"/>
      <c r="N32" s="312"/>
      <c r="O32" s="312"/>
      <c r="P32" s="312"/>
      <c r="Q32" s="312"/>
      <c r="R32" s="11"/>
      <c r="S32" s="36"/>
      <c r="T32" s="40"/>
      <c r="U32" s="41"/>
      <c r="V32" s="19"/>
      <c r="W32" s="20"/>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2"/>
      <c r="BH32" s="312"/>
      <c r="BI32" s="312"/>
      <c r="BJ32" s="312"/>
      <c r="BK32" s="312"/>
      <c r="BL32" s="312"/>
      <c r="BM32" s="312"/>
      <c r="BN32" s="312"/>
      <c r="BO32" s="312"/>
      <c r="BP32" s="312"/>
      <c r="BQ32" s="312"/>
      <c r="BR32" s="312"/>
    </row>
    <row r="33" spans="1:70">
      <c r="A33" s="46" t="s">
        <v>45</v>
      </c>
      <c r="B33" s="312"/>
      <c r="C33" s="21" t="s">
        <v>46</v>
      </c>
      <c r="D33" s="21"/>
      <c r="E33" s="21"/>
      <c r="F33" s="21"/>
      <c r="G33" s="21"/>
      <c r="H33" s="30" t="s">
        <v>47</v>
      </c>
      <c r="I33" s="30"/>
      <c r="J33" s="38">
        <f>IF(J32=0,0,J32/J18)</f>
        <v>0</v>
      </c>
      <c r="K33" s="38"/>
      <c r="L33" s="158">
        <f>J33</f>
        <v>0</v>
      </c>
      <c r="M33" s="312"/>
      <c r="N33" s="312"/>
      <c r="O33" s="312"/>
      <c r="P33" s="312"/>
      <c r="Q33" s="312"/>
      <c r="R33" s="11"/>
      <c r="S33" s="36"/>
      <c r="T33" s="40"/>
      <c r="U33" s="41"/>
      <c r="V33" s="19"/>
      <c r="W33" s="20"/>
      <c r="X33" s="312"/>
      <c r="Y33" s="312"/>
      <c r="Z33" s="312"/>
      <c r="AA33" s="312"/>
      <c r="AB33" s="312"/>
      <c r="AC33" s="312"/>
      <c r="AD33" s="312"/>
      <c r="AE33" s="312"/>
      <c r="AF33" s="312"/>
      <c r="AG33" s="312"/>
      <c r="AH33" s="312"/>
      <c r="AI33" s="312"/>
      <c r="AJ33" s="312"/>
      <c r="AK33" s="312"/>
      <c r="AL33" s="312"/>
      <c r="AM33" s="312"/>
      <c r="AN33" s="312"/>
      <c r="AO33" s="312"/>
      <c r="AP33" s="312"/>
      <c r="AQ33" s="312"/>
      <c r="AR33" s="312"/>
      <c r="AS33" s="312"/>
      <c r="AT33" s="312"/>
      <c r="AU33" s="312"/>
      <c r="AV33" s="312"/>
      <c r="AW33" s="312"/>
      <c r="AX33" s="312"/>
      <c r="AY33" s="312"/>
      <c r="AZ33" s="312"/>
      <c r="BA33" s="312"/>
      <c r="BB33" s="312"/>
      <c r="BC33" s="312"/>
      <c r="BD33" s="312"/>
      <c r="BE33" s="312"/>
      <c r="BF33" s="312"/>
      <c r="BG33" s="312"/>
      <c r="BH33" s="312"/>
      <c r="BI33" s="312"/>
      <c r="BJ33" s="312"/>
      <c r="BK33" s="312"/>
      <c r="BL33" s="312"/>
      <c r="BM33" s="312"/>
      <c r="BN33" s="312"/>
      <c r="BO33" s="312"/>
      <c r="BP33" s="312"/>
      <c r="BQ33" s="312"/>
      <c r="BR33" s="312"/>
    </row>
    <row r="34" spans="1:70">
      <c r="A34" s="46"/>
      <c r="B34" s="312"/>
      <c r="C34" s="21"/>
      <c r="D34" s="21"/>
      <c r="E34" s="21"/>
      <c r="F34" s="21"/>
      <c r="G34" s="21"/>
      <c r="H34" s="30"/>
      <c r="I34" s="30"/>
      <c r="J34" s="38"/>
      <c r="K34" s="38"/>
      <c r="L34" s="158"/>
      <c r="M34" s="312"/>
      <c r="N34" s="312"/>
      <c r="O34" s="312"/>
      <c r="P34" s="312"/>
      <c r="Q34" s="312"/>
      <c r="R34" s="11"/>
      <c r="S34" s="36"/>
      <c r="T34" s="40"/>
      <c r="U34" s="41"/>
      <c r="V34" s="19"/>
      <c r="W34" s="20"/>
      <c r="X34" s="312"/>
      <c r="Y34" s="312"/>
      <c r="Z34" s="312"/>
      <c r="AA34" s="312"/>
      <c r="AB34" s="312"/>
      <c r="AC34" s="312"/>
      <c r="AD34" s="312"/>
      <c r="AE34" s="312"/>
      <c r="AF34" s="312"/>
      <c r="AG34" s="312"/>
      <c r="AH34" s="312"/>
      <c r="AI34" s="312"/>
      <c r="AJ34" s="312"/>
      <c r="AK34" s="312"/>
      <c r="AL34" s="312"/>
      <c r="AM34" s="312"/>
      <c r="AN34" s="312"/>
      <c r="AO34" s="312"/>
      <c r="AP34" s="312"/>
      <c r="AQ34" s="312"/>
      <c r="AR34" s="312"/>
      <c r="AS34" s="312"/>
      <c r="AT34" s="312"/>
      <c r="AU34" s="312"/>
      <c r="AV34" s="312"/>
      <c r="AW34" s="312"/>
      <c r="AX34" s="312"/>
      <c r="AY34" s="312"/>
      <c r="AZ34" s="312"/>
      <c r="BA34" s="312"/>
      <c r="BB34" s="312"/>
      <c r="BC34" s="312"/>
      <c r="BD34" s="312"/>
      <c r="BE34" s="312"/>
      <c r="BF34" s="312"/>
      <c r="BG34" s="312"/>
      <c r="BH34" s="312"/>
      <c r="BI34" s="312"/>
      <c r="BJ34" s="312"/>
      <c r="BK34" s="312"/>
      <c r="BL34" s="312"/>
      <c r="BM34" s="312"/>
      <c r="BN34" s="312"/>
      <c r="BO34" s="312"/>
      <c r="BP34" s="312"/>
      <c r="BQ34" s="312"/>
      <c r="BR34" s="312"/>
    </row>
    <row r="35" spans="1:70">
      <c r="A35" s="42"/>
      <c r="B35" s="312"/>
      <c r="C35" s="21" t="s">
        <v>48</v>
      </c>
      <c r="D35" s="21"/>
      <c r="E35" s="21"/>
      <c r="F35" s="21"/>
      <c r="G35" s="21"/>
      <c r="H35" s="315"/>
      <c r="I35" s="315"/>
      <c r="J35" s="11"/>
      <c r="K35" s="11"/>
      <c r="L35" s="11"/>
      <c r="M35" s="312"/>
      <c r="N35" s="312"/>
      <c r="O35" s="312"/>
      <c r="P35" s="312"/>
      <c r="Q35" s="312"/>
      <c r="R35" s="11"/>
      <c r="S35" s="36"/>
      <c r="T35" s="40"/>
      <c r="U35" s="41"/>
      <c r="V35" s="19"/>
      <c r="W35" s="20"/>
      <c r="X35" s="312"/>
      <c r="Y35" s="312"/>
      <c r="Z35" s="312"/>
      <c r="AA35" s="312"/>
      <c r="AB35" s="312"/>
      <c r="AC35" s="312"/>
      <c r="AD35" s="312"/>
      <c r="AE35" s="312"/>
      <c r="AF35" s="312"/>
      <c r="AG35" s="312"/>
      <c r="AH35" s="312"/>
      <c r="AI35" s="312"/>
      <c r="AJ35" s="312"/>
      <c r="AK35" s="312"/>
      <c r="AL35" s="312"/>
      <c r="AM35" s="312"/>
      <c r="AN35" s="312"/>
      <c r="AO35" s="312"/>
      <c r="AP35" s="312"/>
      <c r="AQ35" s="312"/>
      <c r="AR35" s="312"/>
      <c r="AS35" s="312"/>
      <c r="AT35" s="312"/>
      <c r="AU35" s="312"/>
      <c r="AV35" s="312"/>
      <c r="AW35" s="312"/>
      <c r="AX35" s="312"/>
      <c r="AY35" s="312"/>
      <c r="AZ35" s="312"/>
      <c r="BA35" s="312"/>
      <c r="BB35" s="312"/>
      <c r="BC35" s="312"/>
      <c r="BD35" s="312"/>
      <c r="BE35" s="312"/>
      <c r="BF35" s="312"/>
      <c r="BG35" s="312"/>
      <c r="BH35" s="312"/>
      <c r="BI35" s="312"/>
      <c r="BJ35" s="312"/>
      <c r="BK35" s="312"/>
      <c r="BL35" s="312"/>
      <c r="BM35" s="312"/>
      <c r="BN35" s="312"/>
      <c r="BO35" s="312"/>
      <c r="BP35" s="312"/>
      <c r="BQ35" s="312"/>
      <c r="BR35" s="312"/>
    </row>
    <row r="36" spans="1:70">
      <c r="A36" s="42" t="s">
        <v>49</v>
      </c>
      <c r="B36" s="312"/>
      <c r="C36" s="21" t="s">
        <v>50</v>
      </c>
      <c r="D36" s="21"/>
      <c r="E36" s="21"/>
      <c r="F36" s="21"/>
      <c r="G36" s="21"/>
      <c r="H36" s="30" t="s">
        <v>51</v>
      </c>
      <c r="I36" s="30"/>
      <c r="J36" s="151">
        <v>0</v>
      </c>
      <c r="K36" s="11"/>
      <c r="L36" s="312"/>
      <c r="M36" s="312"/>
      <c r="N36" s="312"/>
      <c r="O36" s="312"/>
      <c r="P36" s="312"/>
      <c r="Q36" s="312"/>
      <c r="R36" s="11"/>
      <c r="S36" s="36"/>
      <c r="T36" s="40"/>
      <c r="U36" s="41"/>
      <c r="V36" s="19"/>
      <c r="W36" s="20"/>
      <c r="X36" s="312"/>
      <c r="Y36" s="312"/>
      <c r="Z36" s="312"/>
      <c r="AA36" s="312"/>
      <c r="AB36" s="312"/>
      <c r="AC36" s="312"/>
      <c r="AD36" s="312"/>
      <c r="AE36" s="312"/>
      <c r="AF36" s="312"/>
      <c r="AG36" s="312"/>
      <c r="AH36" s="312"/>
      <c r="AI36" s="312"/>
      <c r="AJ36" s="312"/>
      <c r="AK36" s="312"/>
      <c r="AL36" s="312"/>
      <c r="AM36" s="312"/>
      <c r="AN36" s="312"/>
      <c r="AO36" s="312"/>
      <c r="AP36" s="312"/>
      <c r="AQ36" s="312"/>
      <c r="AR36" s="312"/>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row>
    <row r="37" spans="1:70">
      <c r="A37" s="42" t="s">
        <v>52</v>
      </c>
      <c r="B37" s="312"/>
      <c r="C37" s="21" t="s">
        <v>53</v>
      </c>
      <c r="D37" s="21"/>
      <c r="E37" s="21"/>
      <c r="F37" s="21"/>
      <c r="G37" s="21"/>
      <c r="H37" s="30" t="s">
        <v>54</v>
      </c>
      <c r="I37" s="30"/>
      <c r="J37" s="38">
        <f>IF(J36=0,0,J36/J18)</f>
        <v>0</v>
      </c>
      <c r="K37" s="38"/>
      <c r="L37" s="158">
        <f>J37</f>
        <v>0</v>
      </c>
      <c r="M37" s="312"/>
      <c r="N37" s="312"/>
      <c r="O37" s="312"/>
      <c r="P37" s="312"/>
      <c r="Q37" s="312"/>
      <c r="R37" s="11"/>
      <c r="S37" s="36"/>
      <c r="T37" s="40"/>
      <c r="U37" s="41"/>
      <c r="V37" s="19"/>
      <c r="W37" s="20"/>
      <c r="X37" s="312"/>
      <c r="Y37" s="312"/>
      <c r="Z37" s="312"/>
      <c r="AA37" s="312"/>
      <c r="AB37" s="312"/>
      <c r="AC37" s="312"/>
      <c r="AD37" s="312"/>
      <c r="AE37" s="312"/>
      <c r="AF37" s="312"/>
      <c r="AG37" s="312"/>
      <c r="AH37" s="312"/>
      <c r="AI37" s="312"/>
      <c r="AJ37" s="312"/>
      <c r="AK37" s="312"/>
      <c r="AL37" s="312"/>
      <c r="AM37" s="312"/>
      <c r="AN37" s="312"/>
      <c r="AO37" s="312"/>
      <c r="AP37" s="312"/>
      <c r="AQ37" s="312"/>
      <c r="AR37" s="312"/>
      <c r="AS37" s="312"/>
      <c r="AT37" s="312"/>
      <c r="AU37" s="312"/>
      <c r="AV37" s="312"/>
      <c r="AW37" s="312"/>
      <c r="AX37" s="312"/>
      <c r="AY37" s="312"/>
      <c r="AZ37" s="312"/>
      <c r="BA37" s="312"/>
      <c r="BB37" s="312"/>
      <c r="BC37" s="312"/>
      <c r="BD37" s="312"/>
      <c r="BE37" s="312"/>
      <c r="BF37" s="312"/>
      <c r="BG37" s="312"/>
      <c r="BH37" s="312"/>
      <c r="BI37" s="312"/>
      <c r="BJ37" s="312"/>
      <c r="BK37" s="312"/>
      <c r="BL37" s="312"/>
      <c r="BM37" s="312"/>
      <c r="BN37" s="312"/>
      <c r="BO37" s="312"/>
      <c r="BP37" s="312"/>
      <c r="BQ37" s="312"/>
      <c r="BR37" s="312"/>
    </row>
    <row r="38" spans="1:70">
      <c r="A38" s="46"/>
      <c r="B38" s="312"/>
      <c r="C38" s="21"/>
      <c r="D38" s="21"/>
      <c r="E38" s="21"/>
      <c r="F38" s="21"/>
      <c r="G38" s="21"/>
      <c r="H38" s="30"/>
      <c r="I38" s="30"/>
      <c r="J38" s="38"/>
      <c r="K38" s="38"/>
      <c r="L38" s="158"/>
      <c r="M38" s="312"/>
      <c r="N38" s="312"/>
      <c r="O38" s="312"/>
      <c r="P38" s="312"/>
      <c r="Q38" s="312"/>
      <c r="R38" s="11"/>
      <c r="S38" s="36"/>
      <c r="T38" s="40"/>
      <c r="U38" s="41"/>
      <c r="V38" s="19"/>
      <c r="W38" s="20"/>
      <c r="X38" s="312"/>
      <c r="Y38" s="312"/>
      <c r="Z38" s="312"/>
      <c r="AA38" s="312"/>
      <c r="AB38" s="312"/>
      <c r="AC38" s="312"/>
      <c r="AD38" s="312"/>
      <c r="AE38" s="312"/>
      <c r="AF38" s="312"/>
      <c r="AG38" s="312"/>
      <c r="AH38" s="312"/>
      <c r="AI38" s="312"/>
      <c r="AJ38" s="312"/>
      <c r="AK38" s="312"/>
      <c r="AL38" s="312"/>
      <c r="AM38" s="312"/>
      <c r="AN38" s="312"/>
      <c r="AO38" s="312"/>
      <c r="AP38" s="312"/>
      <c r="AQ38" s="312"/>
      <c r="AR38" s="312"/>
      <c r="AS38" s="312"/>
      <c r="AT38" s="312"/>
      <c r="AU38" s="312"/>
      <c r="AV38" s="312"/>
      <c r="AW38" s="312"/>
      <c r="AX38" s="312"/>
      <c r="AY38" s="312"/>
      <c r="AZ38" s="312"/>
      <c r="BA38" s="312"/>
      <c r="BB38" s="312"/>
      <c r="BC38" s="312"/>
      <c r="BD38" s="312"/>
      <c r="BE38" s="312"/>
      <c r="BF38" s="312"/>
      <c r="BG38" s="312"/>
      <c r="BH38" s="312"/>
      <c r="BI38" s="312"/>
      <c r="BJ38" s="312"/>
      <c r="BK38" s="312"/>
      <c r="BL38" s="312"/>
      <c r="BM38" s="312"/>
      <c r="BN38" s="312"/>
      <c r="BO38" s="312"/>
      <c r="BP38" s="312"/>
      <c r="BQ38" s="312"/>
      <c r="BR38" s="312"/>
    </row>
    <row r="39" spans="1:70">
      <c r="A39" s="42"/>
      <c r="B39" s="312"/>
      <c r="C39" s="21" t="s">
        <v>55</v>
      </c>
      <c r="D39" s="21"/>
      <c r="E39" s="21"/>
      <c r="F39" s="21"/>
      <c r="G39" s="21"/>
      <c r="H39" s="315"/>
      <c r="I39" s="315"/>
      <c r="J39" s="11"/>
      <c r="K39" s="11"/>
      <c r="L39" s="11"/>
      <c r="M39" s="312"/>
      <c r="N39" s="312"/>
      <c r="O39" s="312"/>
      <c r="P39" s="312"/>
      <c r="Q39" s="312"/>
      <c r="R39" s="11"/>
      <c r="S39" s="11"/>
      <c r="T39" s="19"/>
      <c r="U39" s="11"/>
      <c r="V39" s="19"/>
      <c r="W39" s="20"/>
      <c r="X39" s="312"/>
      <c r="Y39" s="312"/>
      <c r="Z39" s="312"/>
      <c r="AA39" s="312"/>
      <c r="AB39" s="312"/>
      <c r="AC39" s="312"/>
      <c r="AD39" s="312"/>
      <c r="AE39" s="312"/>
      <c r="AF39" s="312"/>
      <c r="AG39" s="312"/>
      <c r="AH39" s="312"/>
      <c r="AI39" s="312"/>
      <c r="AJ39" s="312"/>
      <c r="AK39" s="312"/>
      <c r="AL39" s="312"/>
      <c r="AM39" s="312"/>
      <c r="AN39" s="312"/>
      <c r="AO39" s="312"/>
      <c r="AP39" s="312"/>
      <c r="AQ39" s="312"/>
      <c r="AR39" s="312"/>
      <c r="AS39" s="312"/>
      <c r="AT39" s="312"/>
      <c r="AU39" s="312"/>
      <c r="AV39" s="312"/>
      <c r="AW39" s="312"/>
      <c r="AX39" s="312"/>
      <c r="AY39" s="312"/>
      <c r="AZ39" s="312"/>
      <c r="BA39" s="312"/>
      <c r="BB39" s="312"/>
      <c r="BC39" s="312"/>
      <c r="BD39" s="312"/>
      <c r="BE39" s="312"/>
      <c r="BF39" s="312"/>
      <c r="BG39" s="312"/>
      <c r="BH39" s="312"/>
      <c r="BI39" s="312"/>
      <c r="BJ39" s="312"/>
      <c r="BK39" s="312"/>
      <c r="BL39" s="312"/>
      <c r="BM39" s="312"/>
      <c r="BN39" s="312"/>
      <c r="BO39" s="312"/>
      <c r="BP39" s="312"/>
      <c r="BQ39" s="312"/>
      <c r="BR39" s="312"/>
    </row>
    <row r="40" spans="1:70">
      <c r="A40" s="42" t="s">
        <v>56</v>
      </c>
      <c r="B40" s="312"/>
      <c r="C40" s="21" t="s">
        <v>57</v>
      </c>
      <c r="D40" s="21"/>
      <c r="E40" s="21"/>
      <c r="F40" s="21"/>
      <c r="G40" s="21"/>
      <c r="H40" s="30" t="s">
        <v>58</v>
      </c>
      <c r="I40" s="30"/>
      <c r="J40" s="151">
        <v>0</v>
      </c>
      <c r="K40" s="11"/>
      <c r="L40" s="312"/>
      <c r="M40" s="312"/>
      <c r="N40" s="312"/>
      <c r="O40" s="312"/>
      <c r="P40" s="312"/>
      <c r="Q40" s="312"/>
      <c r="R40" s="11"/>
      <c r="S40" s="45"/>
      <c r="T40" s="19"/>
      <c r="U40" s="46"/>
      <c r="V40" s="23"/>
      <c r="W40" s="20"/>
      <c r="X40" s="312"/>
      <c r="Y40" s="312"/>
      <c r="Z40" s="312"/>
      <c r="AA40" s="312"/>
      <c r="AB40" s="312"/>
      <c r="AC40" s="312"/>
      <c r="AD40" s="312"/>
      <c r="AE40" s="312"/>
      <c r="AF40" s="312"/>
      <c r="AG40" s="312"/>
      <c r="AH40" s="312"/>
      <c r="AI40" s="312"/>
      <c r="AJ40" s="312"/>
      <c r="AK40" s="312"/>
      <c r="AL40" s="312"/>
      <c r="AM40" s="312"/>
      <c r="AN40" s="312"/>
      <c r="AO40" s="312"/>
      <c r="AP40" s="312"/>
      <c r="AQ40" s="312"/>
      <c r="AR40" s="312"/>
      <c r="AS40" s="312"/>
      <c r="AT40" s="312"/>
      <c r="AU40" s="312"/>
      <c r="AV40" s="312"/>
      <c r="AW40" s="312"/>
      <c r="AX40" s="312"/>
      <c r="AY40" s="312"/>
      <c r="AZ40" s="312"/>
      <c r="BA40" s="312"/>
      <c r="BB40" s="312"/>
      <c r="BC40" s="312"/>
      <c r="BD40" s="312"/>
      <c r="BE40" s="312"/>
      <c r="BF40" s="312"/>
      <c r="BG40" s="312"/>
      <c r="BH40" s="312"/>
      <c r="BI40" s="312"/>
      <c r="BJ40" s="312"/>
      <c r="BK40" s="312"/>
      <c r="BL40" s="312"/>
      <c r="BM40" s="312"/>
      <c r="BN40" s="312"/>
      <c r="BO40" s="312"/>
      <c r="BP40" s="312"/>
      <c r="BQ40" s="312"/>
      <c r="BR40" s="312"/>
    </row>
    <row r="41" spans="1:70">
      <c r="A41" s="42" t="s">
        <v>59</v>
      </c>
      <c r="B41" s="312"/>
      <c r="C41" s="21" t="s">
        <v>60</v>
      </c>
      <c r="D41" s="21"/>
      <c r="E41" s="21"/>
      <c r="F41" s="21"/>
      <c r="G41" s="21"/>
      <c r="H41" s="30" t="s">
        <v>61</v>
      </c>
      <c r="I41" s="30"/>
      <c r="J41" s="38">
        <f>IF(J40=0,0,J40/J18)</f>
        <v>0</v>
      </c>
      <c r="K41" s="38"/>
      <c r="L41" s="158">
        <f>J41</f>
        <v>0</v>
      </c>
      <c r="M41" s="312"/>
      <c r="N41" s="312"/>
      <c r="O41" s="312"/>
      <c r="P41" s="312"/>
      <c r="Q41" s="312"/>
      <c r="R41" s="11"/>
      <c r="S41" s="36"/>
      <c r="T41" s="19"/>
      <c r="U41" s="41"/>
      <c r="V41" s="23"/>
      <c r="W41" s="20"/>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2"/>
      <c r="AU41" s="312"/>
      <c r="AV41" s="312"/>
      <c r="AW41" s="312"/>
      <c r="AX41" s="312"/>
      <c r="AY41" s="312"/>
      <c r="AZ41" s="312"/>
      <c r="BA41" s="312"/>
      <c r="BB41" s="312"/>
      <c r="BC41" s="312"/>
      <c r="BD41" s="312"/>
      <c r="BE41" s="312"/>
      <c r="BF41" s="312"/>
      <c r="BG41" s="312"/>
      <c r="BH41" s="312"/>
      <c r="BI41" s="312"/>
      <c r="BJ41" s="312"/>
      <c r="BK41" s="312"/>
      <c r="BL41" s="312"/>
      <c r="BM41" s="312"/>
      <c r="BN41" s="312"/>
      <c r="BO41" s="312"/>
      <c r="BP41" s="312"/>
      <c r="BQ41" s="312"/>
      <c r="BR41" s="312"/>
    </row>
    <row r="42" spans="1:70">
      <c r="A42" s="42"/>
      <c r="B42" s="312"/>
      <c r="C42" s="21"/>
      <c r="D42" s="21"/>
      <c r="E42" s="21"/>
      <c r="F42" s="21"/>
      <c r="G42" s="21"/>
      <c r="H42" s="30"/>
      <c r="I42" s="30"/>
      <c r="J42" s="11"/>
      <c r="K42" s="11"/>
      <c r="L42" s="11"/>
      <c r="M42" s="312"/>
      <c r="N42" s="312"/>
      <c r="O42" s="316"/>
      <c r="P42" s="312"/>
      <c r="Q42" s="312"/>
      <c r="R42" s="11"/>
      <c r="S42" s="312"/>
      <c r="V42" s="19"/>
      <c r="W42" s="20"/>
      <c r="X42" s="312"/>
      <c r="Y42" s="312"/>
      <c r="Z42" s="312"/>
      <c r="AA42" s="312"/>
      <c r="AB42" s="312"/>
      <c r="AC42" s="312"/>
      <c r="AD42" s="312"/>
      <c r="AE42" s="312"/>
      <c r="AF42" s="312"/>
      <c r="AG42" s="312"/>
      <c r="AH42" s="312"/>
      <c r="AI42" s="312"/>
      <c r="AJ42" s="312"/>
      <c r="AK42" s="312"/>
      <c r="AL42" s="312"/>
      <c r="AM42" s="312"/>
      <c r="AN42" s="312"/>
      <c r="AO42" s="312"/>
      <c r="AP42" s="312"/>
      <c r="AQ42" s="312"/>
      <c r="AR42" s="312"/>
      <c r="AS42" s="312"/>
      <c r="AT42" s="312"/>
      <c r="AU42" s="312"/>
      <c r="AV42" s="312"/>
      <c r="AW42" s="312"/>
      <c r="AX42" s="312"/>
      <c r="AY42" s="312"/>
      <c r="AZ42" s="312"/>
      <c r="BA42" s="312"/>
      <c r="BB42" s="312"/>
      <c r="BC42" s="312"/>
      <c r="BD42" s="312"/>
      <c r="BE42" s="312"/>
      <c r="BF42" s="312"/>
      <c r="BG42" s="312"/>
      <c r="BH42" s="312"/>
      <c r="BI42" s="312"/>
      <c r="BJ42" s="312"/>
      <c r="BK42" s="312"/>
      <c r="BL42" s="312"/>
      <c r="BM42" s="312"/>
      <c r="BN42" s="312"/>
      <c r="BO42" s="312"/>
      <c r="BP42" s="312"/>
      <c r="BQ42" s="312"/>
      <c r="BR42" s="312"/>
    </row>
    <row r="43" spans="1:70">
      <c r="A43" s="47" t="s">
        <v>62</v>
      </c>
      <c r="B43" s="317"/>
      <c r="C43" s="27" t="s">
        <v>63</v>
      </c>
      <c r="D43" s="27"/>
      <c r="E43" s="27"/>
      <c r="F43" s="27"/>
      <c r="G43" s="27"/>
      <c r="H43" s="22" t="s">
        <v>64</v>
      </c>
      <c r="I43" s="22"/>
      <c r="J43" s="159">
        <f>J33+J37+J41</f>
        <v>0</v>
      </c>
      <c r="K43" s="159"/>
      <c r="L43" s="159">
        <f>L33+L37+L41</f>
        <v>0</v>
      </c>
      <c r="M43" s="312"/>
      <c r="N43" s="312"/>
      <c r="O43" s="312"/>
      <c r="P43" s="312"/>
      <c r="Q43" s="312"/>
      <c r="R43" s="11"/>
      <c r="S43" s="312"/>
      <c r="V43" s="19"/>
      <c r="W43" s="20"/>
      <c r="X43" s="312"/>
      <c r="Y43" s="312"/>
      <c r="Z43" s="312"/>
      <c r="AA43" s="312"/>
      <c r="AB43" s="312"/>
      <c r="AC43" s="312"/>
      <c r="AD43" s="312"/>
      <c r="AE43" s="312"/>
      <c r="AF43" s="312"/>
      <c r="AG43" s="312"/>
      <c r="AH43" s="312"/>
      <c r="AI43" s="312"/>
      <c r="AJ43" s="312"/>
      <c r="AK43" s="312"/>
      <c r="AL43" s="312"/>
      <c r="AM43" s="312"/>
      <c r="AN43" s="312"/>
      <c r="AO43" s="312"/>
      <c r="AP43" s="312"/>
      <c r="AQ43" s="312"/>
      <c r="AR43" s="312"/>
      <c r="AS43" s="312"/>
      <c r="AT43" s="312"/>
      <c r="AU43" s="312"/>
      <c r="AV43" s="312"/>
      <c r="AW43" s="312"/>
      <c r="AX43" s="312"/>
      <c r="AY43" s="312"/>
      <c r="AZ43" s="312"/>
      <c r="BA43" s="312"/>
      <c r="BB43" s="312"/>
      <c r="BC43" s="312"/>
      <c r="BD43" s="312"/>
      <c r="BE43" s="312"/>
      <c r="BF43" s="312"/>
      <c r="BG43" s="312"/>
      <c r="BH43" s="312"/>
      <c r="BI43" s="312"/>
      <c r="BJ43" s="312"/>
      <c r="BK43" s="312"/>
      <c r="BL43" s="312"/>
      <c r="BM43" s="312"/>
      <c r="BN43" s="312"/>
      <c r="BO43" s="312"/>
      <c r="BP43" s="312"/>
      <c r="BQ43" s="312"/>
      <c r="BR43" s="312"/>
    </row>
    <row r="44" spans="1:70">
      <c r="A44" s="42"/>
      <c r="B44" s="312"/>
      <c r="C44" s="21"/>
      <c r="D44" s="21"/>
      <c r="E44" s="21"/>
      <c r="F44" s="21"/>
      <c r="G44" s="21"/>
      <c r="H44" s="30"/>
      <c r="I44" s="30"/>
      <c r="J44" s="11"/>
      <c r="K44" s="11"/>
      <c r="L44" s="11"/>
      <c r="M44" s="312"/>
      <c r="N44" s="312"/>
      <c r="O44" s="312"/>
      <c r="P44" s="312"/>
      <c r="Q44" s="312"/>
      <c r="R44" s="11"/>
      <c r="S44" s="11"/>
      <c r="T44" s="19"/>
      <c r="U44" s="50"/>
      <c r="V44" s="19"/>
      <c r="W44" s="20"/>
      <c r="X44" s="312"/>
      <c r="Y44" s="312"/>
      <c r="Z44" s="312"/>
      <c r="AA44" s="312"/>
      <c r="AB44" s="312"/>
      <c r="AC44" s="312"/>
      <c r="AD44" s="312"/>
      <c r="AE44" s="312"/>
      <c r="AF44" s="312"/>
      <c r="AG44" s="312"/>
      <c r="AH44" s="312"/>
      <c r="AI44" s="312"/>
      <c r="AJ44" s="312"/>
      <c r="AK44" s="312"/>
      <c r="AL44" s="312"/>
      <c r="AM44" s="312"/>
      <c r="AN44" s="312"/>
      <c r="AO44" s="312"/>
      <c r="AP44" s="312"/>
      <c r="AQ44" s="312"/>
      <c r="AR44" s="312"/>
      <c r="AS44" s="312"/>
      <c r="AT44" s="312"/>
      <c r="AU44" s="312"/>
      <c r="AV44" s="312"/>
      <c r="AW44" s="312"/>
      <c r="AX44" s="312"/>
      <c r="AY44" s="312"/>
      <c r="AZ44" s="312"/>
      <c r="BA44" s="312"/>
      <c r="BB44" s="312"/>
      <c r="BC44" s="312"/>
      <c r="BD44" s="312"/>
      <c r="BE44" s="312"/>
      <c r="BF44" s="312"/>
      <c r="BG44" s="312"/>
      <c r="BH44" s="312"/>
      <c r="BI44" s="312"/>
      <c r="BJ44" s="312"/>
      <c r="BK44" s="312"/>
      <c r="BL44" s="312"/>
      <c r="BM44" s="312"/>
      <c r="BN44" s="312"/>
      <c r="BO44" s="312"/>
      <c r="BP44" s="312"/>
      <c r="BQ44" s="312"/>
      <c r="BR44" s="312"/>
    </row>
    <row r="45" spans="1:70">
      <c r="A45" s="42"/>
      <c r="B45" s="312"/>
      <c r="C45" s="11" t="s">
        <v>65</v>
      </c>
      <c r="D45" s="11"/>
      <c r="E45" s="11"/>
      <c r="F45" s="11"/>
      <c r="G45" s="11"/>
      <c r="H45" s="30"/>
      <c r="I45" s="30"/>
      <c r="J45" s="11"/>
      <c r="K45" s="11"/>
      <c r="L45" s="11"/>
      <c r="M45" s="312"/>
      <c r="N45" s="312"/>
      <c r="O45" s="312"/>
      <c r="P45" s="312"/>
      <c r="Q45" s="312"/>
      <c r="R45" s="11"/>
      <c r="S45" s="312"/>
      <c r="V45" s="23"/>
      <c r="W45" s="19" t="s">
        <v>3</v>
      </c>
      <c r="X45" s="312"/>
      <c r="Y45" s="312"/>
      <c r="Z45" s="312"/>
      <c r="AA45" s="312"/>
      <c r="AB45" s="312"/>
      <c r="AC45" s="312"/>
      <c r="AD45" s="312"/>
      <c r="AE45" s="312"/>
      <c r="AF45" s="312"/>
      <c r="AG45" s="312"/>
      <c r="AH45" s="312"/>
      <c r="AI45" s="312"/>
      <c r="AJ45" s="312"/>
      <c r="AK45" s="312"/>
      <c r="AL45" s="312"/>
      <c r="AM45" s="312"/>
      <c r="AN45" s="312"/>
      <c r="AO45" s="312"/>
      <c r="AP45" s="312"/>
      <c r="AQ45" s="312"/>
      <c r="AR45" s="312"/>
      <c r="AS45" s="312"/>
      <c r="AT45" s="312"/>
      <c r="AU45" s="312"/>
      <c r="AV45" s="312"/>
      <c r="AW45" s="312"/>
      <c r="AX45" s="312"/>
      <c r="AY45" s="312"/>
      <c r="AZ45" s="312"/>
      <c r="BA45" s="312"/>
      <c r="BB45" s="312"/>
      <c r="BC45" s="312"/>
      <c r="BD45" s="312"/>
      <c r="BE45" s="312"/>
      <c r="BF45" s="312"/>
      <c r="BG45" s="312"/>
      <c r="BH45" s="312"/>
      <c r="BI45" s="312"/>
      <c r="BJ45" s="312"/>
      <c r="BK45" s="312"/>
      <c r="BL45" s="312"/>
      <c r="BM45" s="312"/>
      <c r="BN45" s="312"/>
      <c r="BO45" s="312"/>
      <c r="BP45" s="312"/>
      <c r="BQ45" s="312"/>
      <c r="BR45" s="312"/>
    </row>
    <row r="46" spans="1:70">
      <c r="A46" s="42" t="s">
        <v>66</v>
      </c>
      <c r="B46" s="312"/>
      <c r="C46" s="11" t="s">
        <v>67</v>
      </c>
      <c r="D46" s="11"/>
      <c r="E46" s="11"/>
      <c r="F46" s="11"/>
      <c r="G46" s="11"/>
      <c r="H46" s="30" t="s">
        <v>68</v>
      </c>
      <c r="I46" s="30"/>
      <c r="J46" s="151">
        <v>0</v>
      </c>
      <c r="K46" s="11"/>
      <c r="L46" s="11"/>
      <c r="M46" s="312"/>
      <c r="N46" s="312"/>
      <c r="O46" s="312"/>
      <c r="P46" s="312"/>
      <c r="Q46" s="312"/>
      <c r="R46" s="11"/>
      <c r="S46" s="312"/>
      <c r="V46" s="23"/>
      <c r="W46" s="19"/>
      <c r="X46" s="312"/>
      <c r="Y46" s="312"/>
      <c r="Z46" s="312"/>
      <c r="AA46" s="312"/>
      <c r="AB46" s="312"/>
      <c r="AC46" s="312"/>
      <c r="AD46" s="312"/>
      <c r="AE46" s="312"/>
      <c r="AF46" s="312"/>
      <c r="AG46" s="312"/>
      <c r="AH46" s="312"/>
      <c r="AI46" s="312"/>
      <c r="AJ46" s="312"/>
      <c r="AK46" s="312"/>
      <c r="AL46" s="312"/>
      <c r="AM46" s="312"/>
      <c r="AN46" s="312"/>
      <c r="AO46" s="312"/>
      <c r="AP46" s="312"/>
      <c r="AQ46" s="312"/>
      <c r="AR46" s="312"/>
      <c r="AS46" s="312"/>
      <c r="AT46" s="312"/>
      <c r="AU46" s="312"/>
      <c r="AV46" s="312"/>
      <c r="AW46" s="312"/>
      <c r="AX46" s="312"/>
      <c r="AY46" s="312"/>
      <c r="AZ46" s="312"/>
      <c r="BA46" s="312"/>
      <c r="BB46" s="312"/>
      <c r="BC46" s="312"/>
      <c r="BD46" s="312"/>
      <c r="BE46" s="312"/>
      <c r="BF46" s="312"/>
      <c r="BG46" s="312"/>
      <c r="BH46" s="312"/>
      <c r="BI46" s="312"/>
      <c r="BJ46" s="312"/>
      <c r="BK46" s="312"/>
      <c r="BL46" s="312"/>
      <c r="BM46" s="312"/>
      <c r="BN46" s="312"/>
      <c r="BO46" s="312"/>
      <c r="BP46" s="312"/>
      <c r="BQ46" s="312"/>
      <c r="BR46" s="312"/>
    </row>
    <row r="47" spans="1:70">
      <c r="A47" s="42" t="s">
        <v>69</v>
      </c>
      <c r="B47" s="312"/>
      <c r="C47" s="11" t="s">
        <v>70</v>
      </c>
      <c r="D47" s="11"/>
      <c r="E47" s="11"/>
      <c r="F47" s="11"/>
      <c r="G47" s="11"/>
      <c r="H47" s="30" t="s">
        <v>71</v>
      </c>
      <c r="I47" s="30"/>
      <c r="J47" s="38">
        <f>IF(J46=0,0,J46/J20)</f>
        <v>0</v>
      </c>
      <c r="K47" s="38"/>
      <c r="L47" s="158">
        <f>J47</f>
        <v>0</v>
      </c>
      <c r="M47" s="312"/>
      <c r="N47" s="312"/>
      <c r="O47" s="312"/>
      <c r="P47" s="312"/>
      <c r="Q47" s="312"/>
      <c r="R47" s="11"/>
      <c r="S47" s="312"/>
      <c r="T47" s="19"/>
      <c r="U47" s="19"/>
      <c r="V47" s="23"/>
      <c r="W47" s="19"/>
      <c r="X47" s="312"/>
      <c r="Y47" s="312"/>
      <c r="Z47" s="312"/>
      <c r="AA47" s="312"/>
      <c r="AB47" s="312"/>
      <c r="AC47" s="312"/>
      <c r="AD47" s="312"/>
      <c r="AE47" s="312"/>
      <c r="AF47" s="312"/>
      <c r="AG47" s="312"/>
      <c r="AH47" s="312"/>
      <c r="AI47" s="312"/>
      <c r="AJ47" s="312"/>
      <c r="AK47" s="312"/>
      <c r="AL47" s="312"/>
      <c r="AM47" s="312"/>
      <c r="AN47" s="312"/>
      <c r="AO47" s="312"/>
      <c r="AP47" s="312"/>
      <c r="AQ47" s="312"/>
      <c r="AR47" s="312"/>
      <c r="AS47" s="312"/>
      <c r="AT47" s="312"/>
      <c r="AU47" s="312"/>
      <c r="AV47" s="312"/>
      <c r="AW47" s="312"/>
      <c r="AX47" s="312"/>
      <c r="AY47" s="312"/>
      <c r="AZ47" s="312"/>
      <c r="BA47" s="312"/>
      <c r="BB47" s="312"/>
      <c r="BC47" s="312"/>
      <c r="BD47" s="312"/>
      <c r="BE47" s="312"/>
      <c r="BF47" s="312"/>
      <c r="BG47" s="312"/>
      <c r="BH47" s="312"/>
      <c r="BI47" s="312"/>
      <c r="BJ47" s="312"/>
      <c r="BK47" s="312"/>
      <c r="BL47" s="312"/>
      <c r="BM47" s="312"/>
      <c r="BN47" s="312"/>
      <c r="BO47" s="312"/>
      <c r="BP47" s="312"/>
      <c r="BQ47" s="312"/>
      <c r="BR47" s="312"/>
    </row>
    <row r="48" spans="1:70">
      <c r="A48" s="42"/>
      <c r="B48" s="312"/>
      <c r="C48" s="11"/>
      <c r="D48" s="11"/>
      <c r="E48" s="11"/>
      <c r="F48" s="11"/>
      <c r="G48" s="11"/>
      <c r="H48" s="30"/>
      <c r="I48" s="30"/>
      <c r="J48" s="11"/>
      <c r="K48" s="11"/>
      <c r="L48" s="11"/>
      <c r="M48" s="312"/>
      <c r="N48" s="312"/>
      <c r="O48" s="312"/>
      <c r="P48" s="312"/>
      <c r="Q48" s="312"/>
      <c r="R48" s="11"/>
      <c r="S48" s="312"/>
      <c r="T48" s="8"/>
      <c r="U48" s="19"/>
      <c r="V48" s="8"/>
      <c r="W48" s="20"/>
      <c r="X48" s="312"/>
      <c r="Y48" s="312"/>
      <c r="Z48" s="312"/>
      <c r="AA48" s="312"/>
      <c r="AB48" s="312"/>
      <c r="AC48" s="312"/>
      <c r="AD48" s="312"/>
      <c r="AE48" s="312"/>
      <c r="AF48" s="312"/>
      <c r="AG48" s="312"/>
      <c r="AH48" s="312"/>
      <c r="AI48" s="312"/>
      <c r="AJ48" s="312"/>
      <c r="AK48" s="312"/>
      <c r="AL48" s="312"/>
      <c r="AM48" s="312"/>
      <c r="AN48" s="312"/>
      <c r="AO48" s="312"/>
      <c r="AP48" s="312"/>
      <c r="AQ48" s="312"/>
      <c r="AR48" s="312"/>
      <c r="AS48" s="312"/>
      <c r="AT48" s="312"/>
      <c r="AU48" s="312"/>
      <c r="AV48" s="312"/>
      <c r="AW48" s="312"/>
      <c r="AX48" s="312"/>
      <c r="AY48" s="312"/>
      <c r="AZ48" s="312"/>
      <c r="BA48" s="312"/>
      <c r="BB48" s="312"/>
      <c r="BC48" s="312"/>
      <c r="BD48" s="312"/>
      <c r="BE48" s="312"/>
      <c r="BF48" s="312"/>
      <c r="BG48" s="312"/>
      <c r="BH48" s="312"/>
      <c r="BI48" s="312"/>
      <c r="BJ48" s="312"/>
      <c r="BK48" s="312"/>
      <c r="BL48" s="312"/>
      <c r="BM48" s="312"/>
      <c r="BN48" s="312"/>
      <c r="BO48" s="312"/>
      <c r="BP48" s="312"/>
      <c r="BQ48" s="312"/>
      <c r="BR48" s="312"/>
    </row>
    <row r="49" spans="1:70">
      <c r="A49" s="42"/>
      <c r="B49" s="312"/>
      <c r="C49" s="21" t="s">
        <v>72</v>
      </c>
      <c r="D49" s="21"/>
      <c r="E49" s="21"/>
      <c r="F49" s="21"/>
      <c r="G49" s="21"/>
      <c r="H49" s="53"/>
      <c r="I49" s="53"/>
      <c r="J49" s="312"/>
      <c r="K49" s="312"/>
      <c r="L49" s="312"/>
      <c r="M49" s="312"/>
      <c r="N49" s="312"/>
      <c r="O49" s="312"/>
      <c r="P49" s="312"/>
      <c r="Q49" s="312"/>
      <c r="R49" s="11"/>
      <c r="S49" s="312"/>
      <c r="T49" s="19"/>
      <c r="U49" s="19"/>
      <c r="V49" s="19"/>
      <c r="W49" s="20"/>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12"/>
      <c r="BN49" s="312"/>
      <c r="BO49" s="312"/>
      <c r="BP49" s="312"/>
      <c r="BQ49" s="312"/>
      <c r="BR49" s="312"/>
    </row>
    <row r="50" spans="1:70">
      <c r="A50" s="42" t="s">
        <v>73</v>
      </c>
      <c r="B50" s="312"/>
      <c r="C50" s="21" t="s">
        <v>223</v>
      </c>
      <c r="D50" s="21"/>
      <c r="E50" s="21"/>
      <c r="F50" s="21"/>
      <c r="G50" s="21"/>
      <c r="H50" s="30" t="s">
        <v>75</v>
      </c>
      <c r="I50" s="30"/>
      <c r="J50" s="151">
        <v>0</v>
      </c>
      <c r="K50" s="11"/>
      <c r="L50" s="11"/>
      <c r="M50" s="312"/>
      <c r="N50" s="312"/>
      <c r="O50" s="312"/>
      <c r="P50" s="312"/>
      <c r="Q50" s="312"/>
      <c r="R50" s="11"/>
      <c r="S50" s="312"/>
      <c r="T50" s="19"/>
      <c r="U50" s="19"/>
      <c r="V50" s="19"/>
      <c r="W50" s="20"/>
      <c r="X50" s="312"/>
      <c r="Y50" s="312"/>
      <c r="Z50" s="312"/>
      <c r="AA50" s="312"/>
      <c r="AB50" s="312"/>
      <c r="AC50" s="312"/>
      <c r="AD50" s="312"/>
      <c r="AE50" s="312"/>
      <c r="AF50" s="312"/>
      <c r="AG50" s="312"/>
      <c r="AH50" s="312"/>
      <c r="AI50" s="312"/>
      <c r="AJ50" s="312"/>
      <c r="AK50" s="312"/>
      <c r="AL50" s="312"/>
      <c r="AM50" s="312"/>
      <c r="AN50" s="312"/>
      <c r="AO50" s="312"/>
      <c r="AP50" s="312"/>
      <c r="AQ50" s="312"/>
      <c r="AR50" s="312"/>
      <c r="AS50" s="312"/>
      <c r="AT50" s="312"/>
      <c r="AU50" s="312"/>
      <c r="AV50" s="312"/>
      <c r="AW50" s="312"/>
      <c r="AX50" s="312"/>
      <c r="AY50" s="312"/>
      <c r="AZ50" s="312"/>
      <c r="BA50" s="312"/>
      <c r="BB50" s="312"/>
      <c r="BC50" s="312"/>
      <c r="BD50" s="312"/>
      <c r="BE50" s="312"/>
      <c r="BF50" s="312"/>
      <c r="BG50" s="312"/>
      <c r="BH50" s="312"/>
      <c r="BI50" s="312"/>
      <c r="BJ50" s="312"/>
      <c r="BK50" s="312"/>
      <c r="BL50" s="312"/>
      <c r="BM50" s="312"/>
      <c r="BN50" s="312"/>
      <c r="BO50" s="312"/>
      <c r="BP50" s="312"/>
      <c r="BQ50" s="312"/>
      <c r="BR50" s="312"/>
    </row>
    <row r="51" spans="1:70">
      <c r="A51" s="42" t="s">
        <v>76</v>
      </c>
      <c r="B51" s="312"/>
      <c r="C51" s="11" t="s">
        <v>77</v>
      </c>
      <c r="D51" s="11"/>
      <c r="E51" s="11"/>
      <c r="F51" s="11"/>
      <c r="G51" s="11"/>
      <c r="H51" s="30" t="s">
        <v>78</v>
      </c>
      <c r="I51" s="30"/>
      <c r="J51" s="160">
        <f>IF(J50=0,0,J50/J20)</f>
        <v>0</v>
      </c>
      <c r="K51" s="160"/>
      <c r="L51" s="158">
        <f>J51</f>
        <v>0</v>
      </c>
      <c r="M51" s="312"/>
      <c r="N51" s="312"/>
      <c r="O51" s="312"/>
      <c r="P51" s="312"/>
      <c r="Q51" s="312"/>
      <c r="R51" s="11"/>
      <c r="S51" s="312"/>
      <c r="U51" s="55"/>
      <c r="V51" s="23"/>
      <c r="W51" s="19"/>
      <c r="X51" s="312"/>
      <c r="Y51" s="312"/>
      <c r="Z51" s="312"/>
      <c r="AA51" s="312"/>
      <c r="AB51" s="312"/>
      <c r="AC51" s="312"/>
      <c r="AD51" s="312"/>
      <c r="AE51" s="312"/>
      <c r="AF51" s="312"/>
      <c r="AG51" s="312"/>
      <c r="AH51" s="312"/>
      <c r="AI51" s="312"/>
      <c r="AJ51" s="312"/>
      <c r="AK51" s="312"/>
      <c r="AL51" s="312"/>
      <c r="AM51" s="312"/>
      <c r="AN51" s="312"/>
      <c r="AO51" s="312"/>
      <c r="AP51" s="312"/>
      <c r="AQ51" s="312"/>
      <c r="AR51" s="312"/>
      <c r="AS51" s="312"/>
      <c r="AT51" s="312"/>
      <c r="AU51" s="312"/>
      <c r="AV51" s="312"/>
      <c r="AW51" s="312"/>
      <c r="AX51" s="312"/>
      <c r="AY51" s="312"/>
      <c r="AZ51" s="312"/>
      <c r="BA51" s="312"/>
      <c r="BB51" s="312"/>
      <c r="BC51" s="312"/>
      <c r="BD51" s="312"/>
      <c r="BE51" s="312"/>
      <c r="BF51" s="312"/>
      <c r="BG51" s="312"/>
      <c r="BH51" s="312"/>
      <c r="BI51" s="312"/>
      <c r="BJ51" s="312"/>
      <c r="BK51" s="312"/>
      <c r="BL51" s="312"/>
      <c r="BM51" s="312"/>
      <c r="BN51" s="312"/>
      <c r="BO51" s="312"/>
      <c r="BP51" s="312"/>
      <c r="BQ51" s="312"/>
      <c r="BR51" s="312"/>
    </row>
    <row r="52" spans="1:70">
      <c r="A52" s="42"/>
      <c r="B52" s="312"/>
      <c r="C52" s="21"/>
      <c r="D52" s="21"/>
      <c r="E52" s="21"/>
      <c r="F52" s="21"/>
      <c r="G52" s="21"/>
      <c r="H52" s="30"/>
      <c r="I52" s="30"/>
      <c r="J52" s="11"/>
      <c r="K52" s="11"/>
      <c r="L52" s="11"/>
      <c r="M52" s="312"/>
      <c r="N52" s="312"/>
      <c r="O52" s="312"/>
      <c r="P52" s="312"/>
      <c r="Q52" s="312"/>
      <c r="R52" s="11"/>
      <c r="S52" s="53"/>
      <c r="T52" s="19"/>
      <c r="U52" s="19"/>
      <c r="V52" s="19"/>
      <c r="W52" s="20"/>
      <c r="X52" s="312"/>
      <c r="Y52" s="312"/>
      <c r="Z52" s="312"/>
      <c r="AA52" s="312"/>
      <c r="AB52" s="312"/>
      <c r="AC52" s="312"/>
      <c r="AD52" s="312"/>
      <c r="AE52" s="312"/>
      <c r="AF52" s="312"/>
      <c r="AG52" s="312"/>
      <c r="AH52" s="312"/>
      <c r="AI52" s="312"/>
      <c r="AJ52" s="312"/>
      <c r="AK52" s="312"/>
      <c r="AL52" s="312"/>
      <c r="AM52" s="312"/>
      <c r="AN52" s="312"/>
      <c r="AO52" s="312"/>
      <c r="AP52" s="312"/>
      <c r="AQ52" s="312"/>
      <c r="AR52" s="312"/>
      <c r="AS52" s="312"/>
      <c r="AT52" s="312"/>
      <c r="AU52" s="312"/>
      <c r="AV52" s="312"/>
      <c r="AW52" s="312"/>
      <c r="AX52" s="312"/>
      <c r="AY52" s="312"/>
      <c r="AZ52" s="312"/>
      <c r="BA52" s="312"/>
      <c r="BB52" s="312"/>
      <c r="BC52" s="312"/>
      <c r="BD52" s="312"/>
      <c r="BE52" s="312"/>
      <c r="BF52" s="312"/>
      <c r="BG52" s="312"/>
      <c r="BH52" s="312"/>
      <c r="BI52" s="312"/>
      <c r="BJ52" s="312"/>
      <c r="BK52" s="312"/>
      <c r="BL52" s="312"/>
      <c r="BM52" s="312"/>
      <c r="BN52" s="312"/>
      <c r="BO52" s="312"/>
      <c r="BP52" s="312"/>
      <c r="BQ52" s="312"/>
      <c r="BR52" s="312"/>
    </row>
    <row r="53" spans="1:70">
      <c r="A53" s="47" t="s">
        <v>79</v>
      </c>
      <c r="B53" s="317"/>
      <c r="C53" s="27" t="s">
        <v>80</v>
      </c>
      <c r="D53" s="27"/>
      <c r="E53" s="27"/>
      <c r="F53" s="27"/>
      <c r="G53" s="27"/>
      <c r="H53" s="22" t="s">
        <v>81</v>
      </c>
      <c r="I53" s="22"/>
      <c r="J53" s="56"/>
      <c r="K53" s="56"/>
      <c r="L53" s="159">
        <f>L47+L51</f>
        <v>0</v>
      </c>
      <c r="M53" s="312"/>
      <c r="N53" s="312"/>
      <c r="O53" s="312"/>
      <c r="P53" s="312"/>
      <c r="Q53" s="312"/>
      <c r="R53" s="11"/>
      <c r="S53" s="53"/>
      <c r="T53" s="19"/>
      <c r="U53" s="19"/>
      <c r="V53" s="19"/>
      <c r="W53" s="20"/>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2"/>
      <c r="BH53" s="312"/>
      <c r="BI53" s="312"/>
      <c r="BJ53" s="312"/>
      <c r="BK53" s="312"/>
      <c r="BL53" s="312"/>
      <c r="BM53" s="312"/>
      <c r="BN53" s="312"/>
      <c r="BO53" s="312"/>
      <c r="BP53" s="312"/>
      <c r="BQ53" s="312"/>
      <c r="BR53" s="312"/>
    </row>
    <row r="54" spans="1:70">
      <c r="A54" s="312"/>
      <c r="B54" s="312"/>
      <c r="C54" s="312"/>
      <c r="D54" s="312"/>
      <c r="E54" s="312"/>
      <c r="F54" s="312"/>
      <c r="G54" s="312"/>
      <c r="H54" s="312"/>
      <c r="I54" s="312"/>
      <c r="J54" s="312"/>
      <c r="K54" s="312"/>
      <c r="L54" s="312"/>
      <c r="M54" s="312"/>
      <c r="N54" s="312"/>
      <c r="O54" s="312"/>
      <c r="P54" s="312"/>
      <c r="Q54" s="312"/>
      <c r="R54" s="6"/>
      <c r="S54" s="6"/>
      <c r="T54" s="19"/>
      <c r="U54" s="19"/>
      <c r="V54" s="19"/>
      <c r="W54" s="20"/>
      <c r="X54" s="312"/>
      <c r="Y54" s="312"/>
      <c r="Z54" s="312"/>
      <c r="AA54" s="312"/>
      <c r="AB54" s="312"/>
      <c r="AC54" s="312"/>
      <c r="AD54" s="312"/>
      <c r="AE54" s="312"/>
      <c r="AF54" s="312"/>
      <c r="AG54" s="312"/>
      <c r="AH54" s="312"/>
      <c r="AI54" s="312"/>
      <c r="AJ54" s="312"/>
      <c r="AK54" s="312"/>
      <c r="AL54" s="312"/>
      <c r="AM54" s="312"/>
      <c r="AN54" s="312"/>
      <c r="AO54" s="312"/>
      <c r="AP54" s="312"/>
      <c r="AQ54" s="312"/>
      <c r="AR54" s="312"/>
      <c r="AS54" s="312"/>
      <c r="AT54" s="312"/>
      <c r="AU54" s="312"/>
      <c r="AV54" s="312"/>
      <c r="AW54" s="312"/>
      <c r="AX54" s="312"/>
      <c r="AY54" s="312"/>
      <c r="AZ54" s="312"/>
      <c r="BA54" s="312"/>
      <c r="BB54" s="312"/>
      <c r="BC54" s="312"/>
      <c r="BD54" s="312"/>
      <c r="BE54" s="312"/>
      <c r="BF54" s="312"/>
      <c r="BG54" s="312"/>
      <c r="BH54" s="312"/>
      <c r="BI54" s="312"/>
      <c r="BJ54" s="312"/>
      <c r="BK54" s="312"/>
      <c r="BL54" s="312"/>
      <c r="BM54" s="312"/>
      <c r="BN54" s="312"/>
      <c r="BO54" s="312"/>
      <c r="BP54" s="312"/>
      <c r="BQ54" s="312"/>
      <c r="BR54" s="312"/>
    </row>
    <row r="55" spans="1:70">
      <c r="A55" s="42" t="s">
        <v>287</v>
      </c>
      <c r="B55" s="312"/>
      <c r="C55" s="11" t="s">
        <v>194</v>
      </c>
      <c r="D55" s="11"/>
      <c r="E55" s="11"/>
      <c r="F55" s="11"/>
      <c r="G55" s="11"/>
      <c r="H55" s="30" t="s">
        <v>448</v>
      </c>
      <c r="I55" s="318"/>
      <c r="J55" s="151">
        <v>0</v>
      </c>
      <c r="K55" s="11"/>
      <c r="L55" s="158">
        <f>J55</f>
        <v>0</v>
      </c>
      <c r="M55" s="318"/>
      <c r="N55" s="318"/>
      <c r="O55" s="318"/>
      <c r="P55" s="318"/>
      <c r="Q55" s="312"/>
      <c r="R55" s="11"/>
      <c r="S55" s="11"/>
      <c r="T55" s="19"/>
      <c r="U55" s="19"/>
      <c r="V55" s="23"/>
      <c r="W55" s="19" t="s">
        <v>3</v>
      </c>
      <c r="X55" s="312"/>
      <c r="Y55" s="312"/>
      <c r="Z55" s="312"/>
      <c r="AA55" s="312"/>
      <c r="AB55" s="312"/>
      <c r="AC55" s="312"/>
      <c r="AD55" s="312"/>
      <c r="AE55" s="312"/>
      <c r="AF55" s="312"/>
      <c r="AG55" s="312"/>
      <c r="AH55" s="312"/>
      <c r="AI55" s="312"/>
      <c r="AJ55" s="312"/>
      <c r="AK55" s="312"/>
      <c r="AL55" s="312"/>
      <c r="AM55" s="312"/>
      <c r="AN55" s="312"/>
      <c r="AO55" s="312"/>
      <c r="AP55" s="312"/>
      <c r="AQ55" s="312"/>
      <c r="AR55" s="312"/>
      <c r="AS55" s="312"/>
      <c r="AT55" s="312"/>
      <c r="AU55" s="312"/>
      <c r="AV55" s="312"/>
      <c r="AW55" s="312"/>
      <c r="AX55" s="312"/>
      <c r="AY55" s="312"/>
      <c r="AZ55" s="312"/>
      <c r="BA55" s="312"/>
      <c r="BB55" s="312"/>
      <c r="BC55" s="312"/>
      <c r="BD55" s="312"/>
      <c r="BE55" s="312"/>
      <c r="BF55" s="312"/>
      <c r="BG55" s="312"/>
      <c r="BH55" s="312"/>
      <c r="BI55" s="312"/>
      <c r="BJ55" s="312"/>
      <c r="BK55" s="312"/>
      <c r="BL55" s="312"/>
      <c r="BM55" s="312"/>
      <c r="BN55" s="312"/>
      <c r="BO55" s="312"/>
      <c r="BP55" s="312"/>
      <c r="BQ55" s="312"/>
      <c r="BR55" s="312"/>
    </row>
    <row r="56" spans="1:70" ht="14.4">
      <c r="A56" s="312"/>
      <c r="B56" s="312"/>
      <c r="C56" s="312"/>
      <c r="D56" s="312"/>
      <c r="E56" s="312"/>
      <c r="F56" s="312"/>
      <c r="G56" s="312"/>
      <c r="H56" s="312"/>
      <c r="I56" s="312"/>
      <c r="J56" s="312"/>
      <c r="K56" s="312"/>
      <c r="L56" s="312"/>
      <c r="M56" s="312"/>
      <c r="N56" s="312"/>
      <c r="O56" s="312"/>
      <c r="P56" s="312"/>
      <c r="Q56" s="312"/>
      <c r="R56" s="312"/>
      <c r="S56" s="313"/>
    </row>
    <row r="57" spans="1:70" ht="14.4">
      <c r="A57" s="312"/>
      <c r="B57" s="312"/>
      <c r="C57" s="312"/>
      <c r="D57" s="312"/>
      <c r="E57" s="312"/>
      <c r="F57" s="312"/>
      <c r="G57" s="312"/>
      <c r="H57" s="312"/>
      <c r="I57" s="312"/>
      <c r="J57" s="312"/>
      <c r="K57" s="312"/>
      <c r="L57" s="312"/>
      <c r="M57" s="312"/>
      <c r="N57" s="312"/>
      <c r="O57" s="312"/>
      <c r="P57" s="312"/>
      <c r="Q57" s="312"/>
      <c r="R57" s="312"/>
      <c r="S57" s="313"/>
    </row>
    <row r="58" spans="1:70" ht="14.4">
      <c r="A58" s="312"/>
      <c r="B58" s="312"/>
      <c r="C58" s="312"/>
      <c r="D58" s="312"/>
      <c r="E58" s="312"/>
      <c r="F58" s="312"/>
      <c r="G58" s="312"/>
      <c r="H58" s="312"/>
      <c r="I58" s="312"/>
      <c r="J58" s="312"/>
      <c r="K58" s="312"/>
      <c r="L58" s="312"/>
      <c r="M58" s="312"/>
      <c r="N58" s="312"/>
      <c r="O58" s="312"/>
      <c r="P58" s="312"/>
      <c r="Q58" s="312"/>
      <c r="R58" s="312"/>
      <c r="S58" s="312"/>
    </row>
    <row r="59" spans="1:70">
      <c r="A59" s="268"/>
      <c r="B59" s="312"/>
      <c r="C59" s="318"/>
      <c r="D59" s="318"/>
      <c r="E59" s="318"/>
      <c r="F59" s="318"/>
      <c r="G59" s="318"/>
      <c r="H59" s="318"/>
      <c r="I59" s="318"/>
      <c r="J59" s="11"/>
      <c r="K59" s="11"/>
      <c r="L59" s="318"/>
      <c r="M59" s="318"/>
      <c r="N59" s="318"/>
      <c r="O59" s="318"/>
      <c r="P59" s="318"/>
      <c r="Q59" s="312"/>
      <c r="R59" s="11"/>
      <c r="S59" s="312"/>
      <c r="T59" s="19"/>
      <c r="U59" s="8"/>
      <c r="V59" s="19"/>
      <c r="W59" s="20"/>
      <c r="X59" s="312"/>
      <c r="Y59" s="312"/>
      <c r="Z59" s="312"/>
      <c r="AA59" s="312"/>
      <c r="AB59" s="312"/>
      <c r="AC59" s="312"/>
      <c r="AD59" s="312"/>
      <c r="AE59" s="312"/>
      <c r="AF59" s="312"/>
      <c r="AG59" s="312"/>
      <c r="AH59" s="312"/>
      <c r="AI59" s="312"/>
      <c r="AJ59" s="312"/>
      <c r="AK59" s="312"/>
      <c r="AL59" s="312"/>
      <c r="AM59" s="312"/>
      <c r="AN59" s="312"/>
      <c r="AO59" s="312"/>
      <c r="AP59" s="312"/>
      <c r="AQ59" s="312"/>
      <c r="AR59" s="312"/>
      <c r="AS59" s="312"/>
      <c r="AT59" s="312"/>
      <c r="AU59" s="312"/>
      <c r="AV59" s="312"/>
      <c r="AW59" s="312"/>
      <c r="AX59" s="312"/>
      <c r="AY59" s="312"/>
      <c r="AZ59" s="312"/>
      <c r="BA59" s="312"/>
      <c r="BB59" s="312"/>
      <c r="BC59" s="312"/>
      <c r="BD59" s="312"/>
      <c r="BE59" s="312"/>
      <c r="BF59" s="312"/>
      <c r="BG59" s="312"/>
      <c r="BH59" s="312"/>
      <c r="BI59" s="312"/>
      <c r="BJ59" s="312"/>
      <c r="BK59" s="312"/>
      <c r="BL59" s="312"/>
      <c r="BM59" s="312"/>
      <c r="BN59" s="312"/>
      <c r="BO59" s="312"/>
      <c r="BP59" s="312"/>
      <c r="BQ59" s="312"/>
      <c r="BR59" s="312"/>
    </row>
    <row r="60" spans="1:70">
      <c r="A60" s="268"/>
      <c r="B60" s="312"/>
      <c r="C60" s="21" t="str">
        <f>C5</f>
        <v>Formula Rate calculation</v>
      </c>
      <c r="D60" s="21"/>
      <c r="E60" s="21"/>
      <c r="F60" s="21"/>
      <c r="G60" s="21"/>
      <c r="H60" s="318"/>
      <c r="I60" s="318"/>
      <c r="J60" s="318" t="str">
        <f>J5</f>
        <v xml:space="preserve">     Rate Formula Template</v>
      </c>
      <c r="K60" s="318"/>
      <c r="L60" s="318"/>
      <c r="M60" s="318"/>
      <c r="N60" s="318"/>
      <c r="O60" s="318"/>
      <c r="P60" s="318"/>
      <c r="Q60" s="312"/>
      <c r="R60" s="11"/>
      <c r="S60" s="313" t="s">
        <v>449</v>
      </c>
      <c r="T60" s="19"/>
      <c r="U60" s="8"/>
      <c r="V60" s="19"/>
      <c r="W60" s="20"/>
      <c r="X60" s="312"/>
      <c r="Y60" s="312"/>
      <c r="Z60" s="312"/>
      <c r="AA60" s="312"/>
      <c r="AB60" s="312"/>
      <c r="AC60" s="312"/>
      <c r="AD60" s="312"/>
      <c r="AE60" s="312"/>
      <c r="AF60" s="312"/>
      <c r="AG60" s="312"/>
      <c r="AH60" s="312"/>
      <c r="AI60" s="312"/>
      <c r="AJ60" s="312"/>
      <c r="AK60" s="312"/>
      <c r="AL60" s="312"/>
      <c r="AM60" s="312"/>
      <c r="AN60" s="312"/>
      <c r="AO60" s="312"/>
      <c r="AP60" s="312"/>
      <c r="AQ60" s="312"/>
      <c r="AR60" s="312"/>
      <c r="AS60" s="312"/>
      <c r="AT60" s="312"/>
      <c r="AU60" s="312"/>
      <c r="AV60" s="312"/>
      <c r="AW60" s="312"/>
      <c r="AX60" s="312"/>
      <c r="AY60" s="312"/>
      <c r="AZ60" s="312"/>
      <c r="BA60" s="312"/>
      <c r="BB60" s="312"/>
      <c r="BC60" s="312"/>
      <c r="BD60" s="312"/>
      <c r="BE60" s="312"/>
      <c r="BF60" s="312"/>
      <c r="BG60" s="312"/>
      <c r="BH60" s="312"/>
      <c r="BI60" s="312"/>
      <c r="BJ60" s="312"/>
      <c r="BK60" s="312"/>
      <c r="BL60" s="312"/>
      <c r="BM60" s="312"/>
      <c r="BN60" s="312"/>
      <c r="BO60" s="312"/>
      <c r="BP60" s="312"/>
      <c r="BQ60" s="312"/>
      <c r="BR60" s="312"/>
    </row>
    <row r="61" spans="1:70">
      <c r="A61" s="268"/>
      <c r="B61" s="312"/>
      <c r="C61" s="21"/>
      <c r="D61" s="21"/>
      <c r="E61" s="21"/>
      <c r="F61" s="21"/>
      <c r="G61" s="21"/>
      <c r="H61" s="318"/>
      <c r="I61" s="318"/>
      <c r="J61" s="318" t="s">
        <v>437</v>
      </c>
      <c r="K61" s="318"/>
      <c r="L61" s="318"/>
      <c r="M61" s="318"/>
      <c r="N61" s="318"/>
      <c r="O61" s="318"/>
      <c r="P61" s="318"/>
      <c r="Q61" s="11"/>
      <c r="R61" s="11"/>
      <c r="S61" s="319" t="str">
        <f>S5</f>
        <v>For  the 12 months ended 12/31/___</v>
      </c>
      <c r="T61" s="19"/>
      <c r="U61" s="8"/>
      <c r="V61" s="19"/>
      <c r="W61" s="20"/>
      <c r="X61" s="312"/>
      <c r="Y61" s="312"/>
      <c r="Z61" s="312"/>
      <c r="AA61" s="312"/>
      <c r="AB61" s="312"/>
      <c r="AC61" s="312"/>
      <c r="AD61" s="312"/>
      <c r="AE61" s="312"/>
      <c r="AF61" s="312"/>
      <c r="AG61" s="312"/>
      <c r="AH61" s="312"/>
      <c r="AI61" s="312"/>
      <c r="AJ61" s="312"/>
      <c r="AK61" s="312"/>
      <c r="AL61" s="312"/>
      <c r="AM61" s="312"/>
      <c r="AN61" s="312"/>
      <c r="AO61" s="312"/>
      <c r="AP61" s="312"/>
      <c r="AQ61" s="312"/>
      <c r="AR61" s="312"/>
      <c r="AS61" s="312"/>
      <c r="AT61" s="312"/>
      <c r="AU61" s="312"/>
      <c r="AV61" s="312"/>
      <c r="AW61" s="312"/>
      <c r="AX61" s="312"/>
      <c r="AY61" s="312"/>
      <c r="AZ61" s="312"/>
      <c r="BA61" s="312"/>
      <c r="BB61" s="312"/>
      <c r="BC61" s="312"/>
      <c r="BD61" s="312"/>
      <c r="BE61" s="312"/>
      <c r="BF61" s="312"/>
      <c r="BG61" s="312"/>
      <c r="BH61" s="312"/>
      <c r="BI61" s="312"/>
      <c r="BJ61" s="312"/>
      <c r="BK61" s="312"/>
      <c r="BL61" s="312"/>
      <c r="BM61" s="312"/>
      <c r="BN61" s="312"/>
      <c r="BO61" s="312"/>
      <c r="BP61" s="312"/>
      <c r="BQ61" s="312"/>
      <c r="BR61" s="312"/>
    </row>
    <row r="62" spans="1:70" ht="14.25" customHeight="1">
      <c r="A62" s="268"/>
      <c r="B62" s="312"/>
      <c r="C62" s="318"/>
      <c r="D62" s="318"/>
      <c r="E62" s="318"/>
      <c r="F62" s="318"/>
      <c r="G62" s="318"/>
      <c r="H62" s="318"/>
      <c r="I62" s="318"/>
      <c r="J62" s="318"/>
      <c r="K62" s="318"/>
      <c r="L62" s="318"/>
      <c r="M62" s="318"/>
      <c r="N62" s="318"/>
      <c r="O62" s="318"/>
      <c r="P62" s="318"/>
      <c r="Q62" s="312"/>
      <c r="R62" s="11"/>
      <c r="S62" s="318" t="s">
        <v>82</v>
      </c>
      <c r="T62" s="19"/>
      <c r="U62" s="8"/>
      <c r="V62" s="19"/>
      <c r="W62" s="20"/>
      <c r="X62" s="312"/>
      <c r="Y62" s="312"/>
      <c r="Z62" s="312"/>
      <c r="AA62" s="312"/>
      <c r="AB62" s="312"/>
      <c r="AC62" s="312"/>
      <c r="AD62" s="312"/>
      <c r="AE62" s="312"/>
      <c r="AF62" s="312"/>
      <c r="AG62" s="312"/>
      <c r="AH62" s="312"/>
      <c r="AI62" s="312"/>
      <c r="AJ62" s="312"/>
      <c r="AK62" s="312"/>
      <c r="AL62" s="312"/>
      <c r="AM62" s="312"/>
      <c r="AN62" s="312"/>
      <c r="AO62" s="312"/>
      <c r="AP62" s="312"/>
      <c r="AQ62" s="312"/>
      <c r="AR62" s="312"/>
      <c r="AS62" s="312"/>
      <c r="AT62" s="312"/>
      <c r="AU62" s="312"/>
      <c r="AV62" s="312"/>
      <c r="AW62" s="312"/>
      <c r="AX62" s="312"/>
      <c r="AY62" s="312"/>
      <c r="AZ62" s="312"/>
      <c r="BA62" s="312"/>
      <c r="BB62" s="312"/>
      <c r="BC62" s="312"/>
      <c r="BD62" s="312"/>
      <c r="BE62" s="312"/>
      <c r="BF62" s="312"/>
      <c r="BG62" s="312"/>
      <c r="BH62" s="312"/>
      <c r="BI62" s="312"/>
      <c r="BJ62" s="312"/>
      <c r="BK62" s="312"/>
      <c r="BL62" s="312"/>
      <c r="BM62" s="312"/>
      <c r="BN62" s="312"/>
      <c r="BO62" s="312"/>
      <c r="BP62" s="312"/>
      <c r="BQ62" s="312"/>
      <c r="BR62" s="312"/>
    </row>
    <row r="63" spans="1:70">
      <c r="A63" s="268"/>
      <c r="B63" s="312"/>
      <c r="C63" s="312"/>
      <c r="D63" s="312"/>
      <c r="E63" s="312"/>
      <c r="F63" s="312"/>
      <c r="G63" s="312"/>
      <c r="H63" s="318"/>
      <c r="I63" s="318"/>
      <c r="J63" s="318" t="str">
        <f>J8</f>
        <v>Dairyland Power Cooperative</v>
      </c>
      <c r="K63" s="318"/>
      <c r="L63" s="318"/>
      <c r="M63" s="318"/>
      <c r="N63" s="318"/>
      <c r="O63" s="318"/>
      <c r="P63" s="318"/>
      <c r="Q63" s="318"/>
      <c r="R63" s="11"/>
      <c r="S63" s="11"/>
      <c r="T63" s="19"/>
      <c r="U63" s="8"/>
      <c r="V63" s="19"/>
      <c r="W63" s="20"/>
      <c r="X63" s="312"/>
      <c r="Y63" s="312"/>
      <c r="Z63" s="312"/>
      <c r="AA63" s="312"/>
      <c r="AB63" s="312"/>
      <c r="AC63" s="312"/>
      <c r="AD63" s="312"/>
      <c r="AE63" s="312"/>
      <c r="AF63" s="312"/>
      <c r="AG63" s="312"/>
      <c r="AH63" s="312"/>
      <c r="AI63" s="312"/>
      <c r="AJ63" s="312"/>
      <c r="AK63" s="312"/>
      <c r="AL63" s="312"/>
      <c r="AM63" s="312"/>
      <c r="AN63" s="312"/>
      <c r="AO63" s="312"/>
      <c r="AP63" s="312"/>
      <c r="AQ63" s="312"/>
      <c r="AR63" s="312"/>
      <c r="AS63" s="312"/>
      <c r="AT63" s="312"/>
      <c r="AU63" s="312"/>
      <c r="AV63" s="312"/>
      <c r="AW63" s="312"/>
      <c r="AX63" s="312"/>
      <c r="AY63" s="312"/>
      <c r="AZ63" s="312"/>
      <c r="BA63" s="312"/>
      <c r="BB63" s="312"/>
      <c r="BC63" s="312"/>
      <c r="BD63" s="312"/>
      <c r="BE63" s="312"/>
      <c r="BF63" s="312"/>
      <c r="BG63" s="312"/>
      <c r="BH63" s="312"/>
      <c r="BI63" s="312"/>
      <c r="BJ63" s="312"/>
      <c r="BK63" s="312"/>
      <c r="BL63" s="312"/>
      <c r="BM63" s="312"/>
      <c r="BN63" s="312"/>
      <c r="BO63" s="312"/>
      <c r="BP63" s="312"/>
      <c r="BQ63" s="312"/>
      <c r="BR63" s="312"/>
    </row>
    <row r="64" spans="1:70">
      <c r="A64" s="268"/>
      <c r="B64" s="312"/>
      <c r="C64" s="312"/>
      <c r="D64" s="312"/>
      <c r="E64" s="312"/>
      <c r="F64" s="312"/>
      <c r="G64" s="312"/>
      <c r="H64" s="21"/>
      <c r="I64" s="21"/>
      <c r="J64" s="21"/>
      <c r="K64" s="21"/>
      <c r="L64" s="21"/>
      <c r="M64" s="21"/>
      <c r="N64" s="21"/>
      <c r="O64" s="21"/>
      <c r="P64" s="21"/>
      <c r="Q64" s="21"/>
      <c r="R64" s="21"/>
      <c r="S64" s="21"/>
      <c r="T64" s="19"/>
      <c r="U64" s="8"/>
      <c r="V64" s="19"/>
      <c r="W64" s="20"/>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2"/>
      <c r="AY64" s="312"/>
      <c r="AZ64" s="312"/>
      <c r="BA64" s="312"/>
      <c r="BB64" s="312"/>
      <c r="BC64" s="312"/>
      <c r="BD64" s="312"/>
      <c r="BE64" s="312"/>
      <c r="BF64" s="312"/>
      <c r="BG64" s="312"/>
      <c r="BH64" s="312"/>
      <c r="BI64" s="312"/>
      <c r="BJ64" s="312"/>
      <c r="BK64" s="312"/>
      <c r="BL64" s="312"/>
      <c r="BM64" s="312"/>
      <c r="BN64" s="312"/>
      <c r="BO64" s="312"/>
      <c r="BP64" s="312"/>
      <c r="BQ64" s="312"/>
      <c r="BR64" s="312"/>
    </row>
    <row r="65" spans="1:70">
      <c r="A65" s="268"/>
      <c r="B65" s="312"/>
      <c r="C65" s="318"/>
      <c r="D65" s="318"/>
      <c r="E65" s="318"/>
      <c r="F65" s="318"/>
      <c r="G65" s="318"/>
      <c r="H65" s="27" t="s">
        <v>83</v>
      </c>
      <c r="I65" s="27"/>
      <c r="J65" s="312"/>
      <c r="K65" s="312"/>
      <c r="L65" s="6"/>
      <c r="M65" s="6"/>
      <c r="N65" s="6"/>
      <c r="O65" s="6"/>
      <c r="P65" s="6"/>
      <c r="Q65" s="6"/>
      <c r="R65" s="11"/>
      <c r="S65" s="11"/>
      <c r="T65" s="19"/>
      <c r="U65" s="8"/>
      <c r="V65" s="19"/>
      <c r="W65" s="20"/>
      <c r="X65" s="312"/>
      <c r="Y65" s="312"/>
      <c r="Z65" s="312"/>
      <c r="AA65" s="312"/>
      <c r="AB65" s="312"/>
      <c r="AC65" s="312"/>
      <c r="AD65" s="312"/>
      <c r="AE65" s="312"/>
      <c r="AF65" s="312"/>
      <c r="AG65" s="312"/>
      <c r="AH65" s="312"/>
      <c r="AI65" s="312"/>
      <c r="AJ65" s="312"/>
      <c r="AK65" s="312"/>
      <c r="AL65" s="312"/>
      <c r="AM65" s="312"/>
      <c r="AN65" s="312"/>
      <c r="AO65" s="312"/>
      <c r="AP65" s="312"/>
      <c r="AQ65" s="312"/>
      <c r="AR65" s="312"/>
      <c r="AS65" s="312"/>
      <c r="AT65" s="312"/>
      <c r="AU65" s="312"/>
      <c r="AV65" s="312"/>
      <c r="AW65" s="312"/>
      <c r="AX65" s="312"/>
      <c r="AY65" s="312"/>
      <c r="AZ65" s="312"/>
      <c r="BA65" s="312"/>
      <c r="BB65" s="312"/>
      <c r="BC65" s="312"/>
      <c r="BD65" s="312"/>
      <c r="BE65" s="312"/>
      <c r="BF65" s="312"/>
      <c r="BG65" s="312"/>
      <c r="BH65" s="312"/>
      <c r="BI65" s="312"/>
      <c r="BJ65" s="312"/>
      <c r="BK65" s="312"/>
      <c r="BL65" s="312"/>
      <c r="BM65" s="312"/>
      <c r="BN65" s="312"/>
      <c r="BO65" s="312"/>
      <c r="BP65" s="312"/>
      <c r="BQ65" s="312"/>
      <c r="BR65" s="312"/>
    </row>
    <row r="66" spans="1:70" ht="52.8">
      <c r="A66" s="268"/>
      <c r="B66" s="312"/>
      <c r="C66" s="318"/>
      <c r="D66" s="318"/>
      <c r="E66" s="318"/>
      <c r="F66" s="318"/>
      <c r="G66" s="318"/>
      <c r="H66" s="27"/>
      <c r="I66" s="27"/>
      <c r="J66" s="312"/>
      <c r="K66" s="312"/>
      <c r="L66" s="6"/>
      <c r="M66" s="6"/>
      <c r="N66" s="6"/>
      <c r="O66" s="6"/>
      <c r="P66" s="6"/>
      <c r="Q66" s="6"/>
      <c r="R66" s="11"/>
      <c r="S66" s="11"/>
      <c r="T66" s="19"/>
      <c r="U66" s="8"/>
      <c r="V66" s="19"/>
      <c r="W66" s="307" t="s">
        <v>434</v>
      </c>
      <c r="X66" s="10"/>
      <c r="Y66" s="10"/>
      <c r="Z66" s="10"/>
      <c r="AA66" s="312"/>
      <c r="AB66" s="312"/>
      <c r="AC66" s="312"/>
      <c r="AD66" s="312"/>
      <c r="AE66" s="312"/>
      <c r="AF66" s="312"/>
      <c r="AG66" s="312"/>
      <c r="AH66" s="312"/>
      <c r="AI66" s="312"/>
      <c r="AJ66" s="312"/>
      <c r="AK66" s="312"/>
      <c r="AL66" s="312"/>
      <c r="AM66" s="312"/>
      <c r="AN66" s="312"/>
      <c r="AO66" s="312"/>
      <c r="AP66" s="312"/>
      <c r="AQ66" s="312"/>
      <c r="AR66" s="312"/>
      <c r="AS66" s="312"/>
      <c r="AT66" s="312"/>
      <c r="AU66" s="312"/>
      <c r="AV66" s="312"/>
      <c r="AW66" s="312"/>
      <c r="AX66" s="312"/>
      <c r="AY66" s="312"/>
      <c r="AZ66" s="312"/>
      <c r="BA66" s="312"/>
      <c r="BB66" s="312"/>
      <c r="BC66" s="312"/>
      <c r="BD66" s="312"/>
      <c r="BE66" s="312"/>
      <c r="BF66" s="312"/>
      <c r="BG66" s="312"/>
      <c r="BH66" s="312"/>
      <c r="BI66" s="312"/>
      <c r="BJ66" s="312"/>
      <c r="BK66" s="312"/>
      <c r="BL66" s="312"/>
      <c r="BM66" s="312"/>
      <c r="BN66" s="312"/>
      <c r="BO66" s="312"/>
      <c r="BP66" s="312"/>
      <c r="BQ66" s="312"/>
      <c r="BR66" s="312"/>
    </row>
    <row r="67" spans="1:70">
      <c r="A67" s="273"/>
      <c r="B67" s="312"/>
      <c r="C67" s="61" t="s">
        <v>8</v>
      </c>
      <c r="D67" s="61" t="s">
        <v>9</v>
      </c>
      <c r="E67" s="61" t="s">
        <v>10</v>
      </c>
      <c r="F67" s="61" t="s">
        <v>11</v>
      </c>
      <c r="G67" s="61" t="s">
        <v>84</v>
      </c>
      <c r="H67" s="61" t="s">
        <v>85</v>
      </c>
      <c r="I67" s="61" t="s">
        <v>86</v>
      </c>
      <c r="J67" s="61" t="s">
        <v>87</v>
      </c>
      <c r="K67" s="61" t="s">
        <v>88</v>
      </c>
      <c r="L67" s="61" t="s">
        <v>89</v>
      </c>
      <c r="M67" s="61" t="s">
        <v>90</v>
      </c>
      <c r="N67" s="61" t="s">
        <v>211</v>
      </c>
      <c r="O67" s="61" t="s">
        <v>91</v>
      </c>
      <c r="P67" s="61" t="s">
        <v>92</v>
      </c>
      <c r="Q67" s="61" t="s">
        <v>93</v>
      </c>
      <c r="R67" s="61" t="s">
        <v>94</v>
      </c>
      <c r="S67" s="61" t="s">
        <v>95</v>
      </c>
      <c r="T67" s="19"/>
      <c r="U67" s="8"/>
      <c r="V67" s="19"/>
      <c r="W67" s="20"/>
      <c r="X67" s="10"/>
      <c r="Y67" s="10"/>
      <c r="Z67" s="10"/>
      <c r="AA67" s="312"/>
      <c r="AB67" s="312"/>
      <c r="AC67" s="312"/>
      <c r="AD67" s="312"/>
      <c r="AE67" s="312"/>
      <c r="AF67" s="312"/>
      <c r="AG67" s="312"/>
      <c r="AH67" s="312"/>
      <c r="AI67" s="312"/>
      <c r="AJ67" s="312"/>
      <c r="AK67" s="312"/>
      <c r="AL67" s="312"/>
      <c r="AM67" s="312"/>
      <c r="AN67" s="312"/>
      <c r="AO67" s="312"/>
      <c r="AP67" s="312"/>
      <c r="AQ67" s="312"/>
      <c r="AR67" s="312"/>
      <c r="AS67" s="312"/>
      <c r="AT67" s="312"/>
      <c r="AU67" s="312"/>
      <c r="AV67" s="312"/>
      <c r="AW67" s="312"/>
      <c r="AX67" s="312"/>
      <c r="AY67" s="312"/>
      <c r="AZ67" s="312"/>
      <c r="BA67" s="312"/>
      <c r="BB67" s="312"/>
      <c r="BC67" s="312"/>
      <c r="BD67" s="312"/>
      <c r="BE67" s="312"/>
      <c r="BF67" s="312"/>
      <c r="BG67" s="312"/>
      <c r="BH67" s="312"/>
      <c r="BI67" s="312"/>
      <c r="BJ67" s="312"/>
      <c r="BK67" s="312"/>
      <c r="BL67" s="312"/>
      <c r="BM67" s="312"/>
      <c r="BN67" s="312"/>
      <c r="BO67" s="312"/>
      <c r="BP67" s="312"/>
      <c r="BQ67" s="312"/>
      <c r="BR67" s="312"/>
    </row>
    <row r="68" spans="1:70" ht="85.5" customHeight="1">
      <c r="A68" s="320" t="s">
        <v>96</v>
      </c>
      <c r="B68" s="321"/>
      <c r="C68" s="322" t="s">
        <v>97</v>
      </c>
      <c r="D68" s="322" t="s">
        <v>98</v>
      </c>
      <c r="E68" s="322" t="s">
        <v>99</v>
      </c>
      <c r="F68" s="322" t="s">
        <v>100</v>
      </c>
      <c r="G68" s="322" t="s">
        <v>101</v>
      </c>
      <c r="H68" s="65" t="s">
        <v>102</v>
      </c>
      <c r="I68" s="65" t="s">
        <v>103</v>
      </c>
      <c r="J68" s="323" t="s">
        <v>104</v>
      </c>
      <c r="K68" s="324" t="s">
        <v>105</v>
      </c>
      <c r="L68" s="65" t="s">
        <v>106</v>
      </c>
      <c r="M68" s="65" t="s">
        <v>80</v>
      </c>
      <c r="N68" s="65" t="s">
        <v>450</v>
      </c>
      <c r="O68" s="324" t="s">
        <v>107</v>
      </c>
      <c r="P68" s="65" t="s">
        <v>108</v>
      </c>
      <c r="Q68" s="68" t="s">
        <v>109</v>
      </c>
      <c r="R68" s="69" t="s">
        <v>110</v>
      </c>
      <c r="S68" s="68" t="s">
        <v>111</v>
      </c>
      <c r="T68" s="40"/>
      <c r="U68" s="8"/>
      <c r="V68" s="19"/>
      <c r="W68" s="68" t="s">
        <v>298</v>
      </c>
      <c r="X68" s="68" t="s">
        <v>433</v>
      </c>
      <c r="Y68" s="10"/>
      <c r="Z68" s="10"/>
      <c r="AA68" s="312"/>
      <c r="AB68" s="312"/>
      <c r="AC68" s="312"/>
      <c r="AD68" s="312"/>
      <c r="AE68" s="312"/>
      <c r="AF68" s="312"/>
      <c r="AG68" s="312"/>
      <c r="AH68" s="312"/>
      <c r="AI68" s="312"/>
      <c r="AJ68" s="312"/>
      <c r="AK68" s="312"/>
      <c r="AL68" s="312"/>
      <c r="AM68" s="312"/>
      <c r="AN68" s="312"/>
      <c r="AO68" s="312"/>
      <c r="AP68" s="312"/>
      <c r="AQ68" s="312"/>
      <c r="AR68" s="312"/>
      <c r="AS68" s="312"/>
      <c r="AT68" s="312"/>
      <c r="AU68" s="312"/>
      <c r="AV68" s="312"/>
      <c r="AW68" s="312"/>
      <c r="AX68" s="312"/>
      <c r="AY68" s="312"/>
      <c r="AZ68" s="312"/>
      <c r="BA68" s="312"/>
      <c r="BB68" s="312"/>
      <c r="BC68" s="312"/>
      <c r="BD68" s="312"/>
      <c r="BE68" s="312"/>
      <c r="BF68" s="312"/>
      <c r="BG68" s="312"/>
      <c r="BH68" s="312"/>
      <c r="BI68" s="312"/>
      <c r="BJ68" s="312"/>
      <c r="BK68" s="312"/>
      <c r="BL68" s="312"/>
      <c r="BM68" s="312"/>
      <c r="BN68" s="312"/>
      <c r="BO68" s="312"/>
      <c r="BP68" s="312"/>
      <c r="BQ68" s="312"/>
      <c r="BR68" s="312"/>
    </row>
    <row r="69" spans="1:70" ht="46.5" customHeight="1">
      <c r="A69" s="70"/>
      <c r="B69" s="71"/>
      <c r="C69" s="71" t="s">
        <v>451</v>
      </c>
      <c r="D69" s="71"/>
      <c r="E69" s="72" t="s">
        <v>112</v>
      </c>
      <c r="F69" s="71"/>
      <c r="G69" s="71" t="s">
        <v>113</v>
      </c>
      <c r="H69" s="72" t="s">
        <v>114</v>
      </c>
      <c r="I69" s="73" t="s">
        <v>115</v>
      </c>
      <c r="J69" s="72" t="s">
        <v>116</v>
      </c>
      <c r="K69" s="74" t="s">
        <v>117</v>
      </c>
      <c r="L69" s="72" t="s">
        <v>118</v>
      </c>
      <c r="M69" s="73" t="s">
        <v>119</v>
      </c>
      <c r="N69" s="130" t="s">
        <v>452</v>
      </c>
      <c r="O69" s="131" t="s">
        <v>225</v>
      </c>
      <c r="P69" s="73" t="s">
        <v>121</v>
      </c>
      <c r="Q69" s="75" t="s">
        <v>122</v>
      </c>
      <c r="R69" s="76" t="s">
        <v>123</v>
      </c>
      <c r="S69" s="77" t="s">
        <v>124</v>
      </c>
      <c r="T69" s="19"/>
      <c r="U69" s="8"/>
      <c r="V69" s="19"/>
      <c r="W69" s="133"/>
      <c r="X69" s="135"/>
      <c r="Y69" s="10"/>
      <c r="Z69" s="10"/>
      <c r="AA69" s="312"/>
      <c r="AB69" s="312"/>
      <c r="AC69" s="312"/>
      <c r="AD69" s="312"/>
      <c r="AE69" s="312"/>
      <c r="AF69" s="312"/>
      <c r="AG69" s="312"/>
      <c r="AH69" s="312"/>
      <c r="AI69" s="312"/>
      <c r="AJ69" s="312"/>
      <c r="AK69" s="312"/>
      <c r="AL69" s="312"/>
      <c r="AM69" s="312"/>
      <c r="AN69" s="312"/>
      <c r="AO69" s="312"/>
      <c r="AP69" s="312"/>
      <c r="AQ69" s="312"/>
      <c r="AR69" s="312"/>
      <c r="AS69" s="312"/>
      <c r="AT69" s="312"/>
      <c r="AU69" s="312"/>
      <c r="AV69" s="312"/>
      <c r="AW69" s="312"/>
      <c r="AX69" s="312"/>
      <c r="AY69" s="312"/>
      <c r="AZ69" s="312"/>
      <c r="BA69" s="312"/>
      <c r="BB69" s="312"/>
      <c r="BC69" s="312"/>
      <c r="BD69" s="312"/>
      <c r="BE69" s="312"/>
      <c r="BF69" s="312"/>
      <c r="BG69" s="312"/>
      <c r="BH69" s="312"/>
      <c r="BI69" s="312"/>
      <c r="BJ69" s="312"/>
      <c r="BK69" s="312"/>
      <c r="BL69" s="312"/>
      <c r="BM69" s="312"/>
      <c r="BN69" s="312"/>
      <c r="BO69" s="312"/>
      <c r="BP69" s="312"/>
      <c r="BQ69" s="312"/>
      <c r="BR69" s="312"/>
    </row>
    <row r="70" spans="1:70">
      <c r="A70" s="78" t="s">
        <v>125</v>
      </c>
      <c r="B70" s="6"/>
      <c r="C70" s="6"/>
      <c r="D70" s="6"/>
      <c r="E70" s="6"/>
      <c r="F70" s="6"/>
      <c r="G70" s="6"/>
      <c r="H70" s="6"/>
      <c r="I70" s="6"/>
      <c r="J70" s="6"/>
      <c r="K70" s="79"/>
      <c r="L70" s="6"/>
      <c r="M70" s="6"/>
      <c r="N70" s="6"/>
      <c r="O70" s="79"/>
      <c r="P70" s="6"/>
      <c r="Q70" s="79"/>
      <c r="R70" s="11"/>
      <c r="S70" s="80"/>
      <c r="T70" s="19"/>
      <c r="U70" s="8"/>
      <c r="V70" s="19"/>
      <c r="W70" s="20"/>
      <c r="X70" s="10"/>
      <c r="Y70" s="10"/>
      <c r="Z70" s="10"/>
      <c r="AA70" s="312"/>
      <c r="AB70" s="312"/>
      <c r="AC70" s="312"/>
      <c r="AD70" s="312"/>
      <c r="AE70" s="312"/>
      <c r="AF70" s="312"/>
      <c r="AG70" s="312"/>
      <c r="AH70" s="312"/>
      <c r="AI70" s="312"/>
      <c r="AJ70" s="312"/>
      <c r="AK70" s="312"/>
      <c r="AL70" s="312"/>
      <c r="AM70" s="312"/>
      <c r="AN70" s="312"/>
      <c r="AO70" s="312"/>
      <c r="AP70" s="312"/>
      <c r="AQ70" s="312"/>
      <c r="AR70" s="312"/>
      <c r="AS70" s="312"/>
      <c r="AT70" s="312"/>
      <c r="AU70" s="312"/>
      <c r="AV70" s="312"/>
      <c r="AW70" s="312"/>
      <c r="AX70" s="312"/>
      <c r="AY70" s="312"/>
      <c r="AZ70" s="312"/>
      <c r="BA70" s="312"/>
      <c r="BB70" s="312"/>
      <c r="BC70" s="312"/>
      <c r="BD70" s="312"/>
      <c r="BE70" s="312"/>
      <c r="BF70" s="312"/>
      <c r="BG70" s="312"/>
      <c r="BH70" s="312"/>
      <c r="BI70" s="312"/>
      <c r="BJ70" s="312"/>
      <c r="BK70" s="312"/>
      <c r="BL70" s="312"/>
      <c r="BM70" s="312"/>
      <c r="BN70" s="312"/>
      <c r="BO70" s="312"/>
      <c r="BP70" s="312"/>
      <c r="BQ70" s="312"/>
      <c r="BR70" s="312"/>
    </row>
    <row r="71" spans="1:70">
      <c r="A71" s="325" t="s">
        <v>20</v>
      </c>
      <c r="B71" s="312"/>
      <c r="C71" s="312" t="s">
        <v>480</v>
      </c>
      <c r="D71" s="23">
        <v>3127</v>
      </c>
      <c r="E71" s="275">
        <v>0</v>
      </c>
      <c r="F71" s="275">
        <v>0</v>
      </c>
      <c r="G71" s="158">
        <f>$L$28</f>
        <v>0</v>
      </c>
      <c r="H71" s="276">
        <f>F71*G71</f>
        <v>0</v>
      </c>
      <c r="I71" s="158">
        <f>$L$43</f>
        <v>0</v>
      </c>
      <c r="J71" s="312">
        <f>E71*I71</f>
        <v>0</v>
      </c>
      <c r="K71" s="326">
        <f>H71+J71</f>
        <v>0</v>
      </c>
      <c r="L71" s="276">
        <f>E71-F71</f>
        <v>0</v>
      </c>
      <c r="M71" s="158">
        <f>$L$53</f>
        <v>0</v>
      </c>
      <c r="N71" s="158">
        <f>L55</f>
        <v>0</v>
      </c>
      <c r="O71" s="279">
        <f>L71*M71</f>
        <v>0</v>
      </c>
      <c r="P71" s="275">
        <v>0</v>
      </c>
      <c r="Q71" s="279">
        <f>K71+O71+P71</f>
        <v>0</v>
      </c>
      <c r="R71" s="261">
        <v>0</v>
      </c>
      <c r="S71" s="262">
        <f>Q71+R71</f>
        <v>0</v>
      </c>
      <c r="T71" s="246"/>
      <c r="U71" s="246"/>
      <c r="V71" s="246"/>
      <c r="W71" s="249">
        <f>E71+X71</f>
        <v>0</v>
      </c>
      <c r="X71" s="249">
        <v>0</v>
      </c>
      <c r="Y71" s="86"/>
      <c r="Z71" s="86"/>
    </row>
    <row r="72" spans="1:70">
      <c r="A72" s="325" t="s">
        <v>126</v>
      </c>
      <c r="B72" s="312"/>
      <c r="C72" s="312" t="s">
        <v>453</v>
      </c>
      <c r="D72" s="23" t="s">
        <v>454</v>
      </c>
      <c r="E72" s="275">
        <v>0</v>
      </c>
      <c r="F72" s="275">
        <v>0</v>
      </c>
      <c r="G72" s="158">
        <f t="shared" ref="G72:G73" si="0">$L$28</f>
        <v>0</v>
      </c>
      <c r="H72" s="276">
        <f>F72*G72</f>
        <v>0</v>
      </c>
      <c r="I72" s="158">
        <f t="shared" ref="I72:I73" si="1">$L$43</f>
        <v>0</v>
      </c>
      <c r="J72" s="312">
        <f>E72*I72</f>
        <v>0</v>
      </c>
      <c r="K72" s="326">
        <f>H72+J72</f>
        <v>0</v>
      </c>
      <c r="L72" s="276">
        <f>E72-F72</f>
        <v>0</v>
      </c>
      <c r="M72" s="158">
        <f t="shared" ref="M72:M73" si="2">$L$53</f>
        <v>0</v>
      </c>
      <c r="N72" s="158">
        <f t="shared" ref="N72:N73" si="3">L56</f>
        <v>0</v>
      </c>
      <c r="O72" s="279">
        <f>L72*M72</f>
        <v>0</v>
      </c>
      <c r="P72" s="275">
        <v>0</v>
      </c>
      <c r="Q72" s="279">
        <f>K72+O72+P72</f>
        <v>0</v>
      </c>
      <c r="R72" s="261">
        <v>0</v>
      </c>
      <c r="S72" s="262">
        <f>Q72+R72</f>
        <v>0</v>
      </c>
      <c r="T72" s="246"/>
      <c r="U72" s="246"/>
      <c r="V72" s="246"/>
      <c r="W72" s="248">
        <f t="shared" ref="W72:W78" si="4">+F72</f>
        <v>0</v>
      </c>
      <c r="X72" s="86"/>
      <c r="Y72" s="86"/>
      <c r="Z72" s="86"/>
    </row>
    <row r="73" spans="1:70">
      <c r="A73" s="325" t="s">
        <v>127</v>
      </c>
      <c r="B73" s="312"/>
      <c r="C73" s="312" t="s">
        <v>455</v>
      </c>
      <c r="D73" s="23" t="s">
        <v>456</v>
      </c>
      <c r="E73" s="275">
        <v>0</v>
      </c>
      <c r="F73" s="275">
        <v>0</v>
      </c>
      <c r="G73" s="158">
        <f t="shared" si="0"/>
        <v>0</v>
      </c>
      <c r="H73" s="276">
        <f>F73*G73</f>
        <v>0</v>
      </c>
      <c r="I73" s="158">
        <f t="shared" si="1"/>
        <v>0</v>
      </c>
      <c r="J73" s="312">
        <f>E73*I73</f>
        <v>0</v>
      </c>
      <c r="K73" s="326">
        <f>H73+J73</f>
        <v>0</v>
      </c>
      <c r="L73" s="276">
        <f>E73-F73</f>
        <v>0</v>
      </c>
      <c r="M73" s="158">
        <f t="shared" si="2"/>
        <v>0</v>
      </c>
      <c r="N73" s="158">
        <f t="shared" si="3"/>
        <v>0</v>
      </c>
      <c r="O73" s="279">
        <f>L73*M73</f>
        <v>0</v>
      </c>
      <c r="P73" s="275">
        <v>0</v>
      </c>
      <c r="Q73" s="279">
        <f>K73+O73+P73</f>
        <v>0</v>
      </c>
      <c r="R73" s="275">
        <v>0</v>
      </c>
      <c r="S73" s="262">
        <f>Q73+R73</f>
        <v>0</v>
      </c>
      <c r="T73" s="246"/>
      <c r="U73" s="246"/>
      <c r="V73" s="246"/>
      <c r="W73" s="248">
        <f t="shared" si="4"/>
        <v>0</v>
      </c>
      <c r="X73" s="86"/>
      <c r="Y73" s="86"/>
      <c r="Z73" s="86"/>
    </row>
    <row r="74" spans="1:70">
      <c r="A74" s="325"/>
      <c r="B74" s="312"/>
      <c r="C74" s="312"/>
      <c r="D74" s="23"/>
      <c r="E74" s="312"/>
      <c r="F74" s="312"/>
      <c r="G74" s="312"/>
      <c r="H74" s="312"/>
      <c r="I74" s="312"/>
      <c r="J74" s="312"/>
      <c r="K74" s="326"/>
      <c r="L74" s="312"/>
      <c r="M74" s="312"/>
      <c r="N74" s="312"/>
      <c r="O74" s="326"/>
      <c r="P74" s="312"/>
      <c r="Q74" s="326"/>
      <c r="R74" s="312"/>
      <c r="S74" s="326"/>
      <c r="T74" s="246"/>
      <c r="U74" s="246"/>
      <c r="V74" s="246"/>
      <c r="W74" s="248">
        <f t="shared" si="4"/>
        <v>0</v>
      </c>
      <c r="X74" s="86"/>
      <c r="Y74" s="86"/>
      <c r="Z74" s="86"/>
    </row>
    <row r="75" spans="1:70">
      <c r="A75" s="325"/>
      <c r="B75" s="312"/>
      <c r="C75" s="312"/>
      <c r="D75" s="23"/>
      <c r="E75" s="312"/>
      <c r="F75" s="312"/>
      <c r="G75" s="312"/>
      <c r="H75" s="312"/>
      <c r="I75" s="312"/>
      <c r="J75" s="312"/>
      <c r="K75" s="326"/>
      <c r="L75" s="312"/>
      <c r="M75" s="312"/>
      <c r="N75" s="312"/>
      <c r="O75" s="326"/>
      <c r="P75" s="312"/>
      <c r="Q75" s="326"/>
      <c r="R75" s="312"/>
      <c r="S75" s="326"/>
      <c r="T75" s="246"/>
      <c r="U75" s="246"/>
      <c r="V75" s="246"/>
      <c r="W75" s="248">
        <f t="shared" si="4"/>
        <v>0</v>
      </c>
      <c r="X75" s="86"/>
      <c r="Y75" s="86"/>
      <c r="Z75" s="86"/>
    </row>
    <row r="76" spans="1:70">
      <c r="A76" s="325"/>
      <c r="B76" s="312"/>
      <c r="C76" s="312"/>
      <c r="D76" s="23"/>
      <c r="E76" s="312"/>
      <c r="F76" s="312"/>
      <c r="G76" s="312"/>
      <c r="H76" s="312"/>
      <c r="I76" s="312"/>
      <c r="J76" s="312"/>
      <c r="K76" s="326"/>
      <c r="L76" s="312"/>
      <c r="M76" s="312"/>
      <c r="N76" s="312"/>
      <c r="O76" s="326"/>
      <c r="P76" s="312"/>
      <c r="Q76" s="326"/>
      <c r="R76" s="312"/>
      <c r="S76" s="326"/>
      <c r="T76" s="246"/>
      <c r="U76" s="246"/>
      <c r="V76" s="246"/>
      <c r="W76" s="248">
        <f t="shared" si="4"/>
        <v>0</v>
      </c>
      <c r="X76" s="86"/>
      <c r="Y76" s="86"/>
      <c r="Z76" s="86"/>
    </row>
    <row r="77" spans="1:70">
      <c r="A77" s="325"/>
      <c r="B77" s="312"/>
      <c r="C77" s="312"/>
      <c r="D77" s="23"/>
      <c r="E77" s="312"/>
      <c r="F77" s="312"/>
      <c r="G77" s="312"/>
      <c r="H77" s="312"/>
      <c r="I77" s="312"/>
      <c r="J77" s="312"/>
      <c r="K77" s="326"/>
      <c r="L77" s="312"/>
      <c r="M77" s="312"/>
      <c r="N77" s="312"/>
      <c r="O77" s="326"/>
      <c r="P77" s="312"/>
      <c r="Q77" s="326"/>
      <c r="R77" s="312"/>
      <c r="S77" s="326"/>
      <c r="T77" s="246"/>
      <c r="U77" s="246"/>
      <c r="V77" s="246"/>
      <c r="W77" s="248">
        <f t="shared" si="4"/>
        <v>0</v>
      </c>
      <c r="X77" s="86"/>
      <c r="Y77" s="86"/>
      <c r="Z77" s="86"/>
    </row>
    <row r="78" spans="1:70">
      <c r="A78" s="325"/>
      <c r="B78" s="312"/>
      <c r="C78" s="312"/>
      <c r="D78" s="23"/>
      <c r="E78" s="312"/>
      <c r="F78" s="312"/>
      <c r="G78" s="312"/>
      <c r="H78" s="312"/>
      <c r="I78" s="312"/>
      <c r="J78" s="312"/>
      <c r="K78" s="326"/>
      <c r="L78" s="312"/>
      <c r="M78" s="312"/>
      <c r="N78" s="312"/>
      <c r="O78" s="326"/>
      <c r="P78" s="312"/>
      <c r="Q78" s="326"/>
      <c r="R78" s="312"/>
      <c r="S78" s="326"/>
      <c r="T78" s="246"/>
      <c r="U78" s="246"/>
      <c r="V78" s="246"/>
      <c r="W78" s="248">
        <f t="shared" si="4"/>
        <v>0</v>
      </c>
      <c r="X78" s="86"/>
      <c r="Y78" s="86"/>
      <c r="Z78" s="86"/>
    </row>
    <row r="79" spans="1:70" ht="14.4">
      <c r="A79" s="325"/>
      <c r="B79" s="312"/>
      <c r="C79" s="246"/>
      <c r="D79" s="87"/>
      <c r="E79" s="246"/>
      <c r="F79" s="246"/>
      <c r="G79" s="246"/>
      <c r="H79" s="246"/>
      <c r="I79" s="246"/>
      <c r="J79" s="246"/>
      <c r="K79" s="327"/>
      <c r="L79" s="246"/>
      <c r="M79" s="246"/>
      <c r="N79" s="246"/>
      <c r="O79" s="327"/>
      <c r="P79" s="246"/>
      <c r="Q79" s="327"/>
      <c r="R79" s="246"/>
      <c r="S79" s="327"/>
      <c r="T79" s="246"/>
      <c r="U79" s="246"/>
      <c r="V79" s="246"/>
      <c r="W79" s="246"/>
      <c r="X79" s="86"/>
      <c r="Y79" s="86"/>
      <c r="Z79" s="86"/>
    </row>
    <row r="80" spans="1:70" ht="14.4">
      <c r="A80" s="325"/>
      <c r="B80" s="312"/>
      <c r="C80" s="246"/>
      <c r="D80" s="87"/>
      <c r="E80" s="246"/>
      <c r="F80" s="246"/>
      <c r="G80" s="246"/>
      <c r="H80" s="246"/>
      <c r="I80" s="246"/>
      <c r="J80" s="246"/>
      <c r="K80" s="327"/>
      <c r="L80" s="246"/>
      <c r="M80" s="246"/>
      <c r="N80" s="246"/>
      <c r="O80" s="327"/>
      <c r="P80" s="246"/>
      <c r="Q80" s="327"/>
      <c r="R80" s="246"/>
      <c r="S80" s="327"/>
      <c r="T80" s="246"/>
      <c r="U80" s="246"/>
      <c r="V80" s="246"/>
      <c r="W80" s="246"/>
      <c r="X80" s="86"/>
      <c r="Y80" s="86"/>
      <c r="Z80" s="86"/>
    </row>
    <row r="81" spans="1:26" ht="14.4">
      <c r="A81" s="325"/>
      <c r="B81" s="312"/>
      <c r="C81" s="246"/>
      <c r="D81" s="87"/>
      <c r="E81" s="246"/>
      <c r="F81" s="246"/>
      <c r="G81" s="246"/>
      <c r="H81" s="246"/>
      <c r="I81" s="246"/>
      <c r="J81" s="246"/>
      <c r="K81" s="327"/>
      <c r="L81" s="246"/>
      <c r="M81" s="246"/>
      <c r="N81" s="246"/>
      <c r="O81" s="327"/>
      <c r="P81" s="246"/>
      <c r="Q81" s="327"/>
      <c r="R81" s="246"/>
      <c r="S81" s="327"/>
      <c r="T81" s="246"/>
      <c r="U81" s="246"/>
      <c r="V81" s="246"/>
      <c r="W81" s="246"/>
      <c r="X81" s="86"/>
      <c r="Y81" s="86"/>
      <c r="Z81" s="86"/>
    </row>
    <row r="82" spans="1:26" ht="14.4">
      <c r="A82" s="325"/>
      <c r="B82" s="312"/>
      <c r="C82" s="246"/>
      <c r="D82" s="87"/>
      <c r="E82" s="246"/>
      <c r="F82" s="246"/>
      <c r="G82" s="246"/>
      <c r="H82" s="246"/>
      <c r="I82" s="246"/>
      <c r="J82" s="246"/>
      <c r="K82" s="327"/>
      <c r="L82" s="246"/>
      <c r="M82" s="246"/>
      <c r="N82" s="246"/>
      <c r="O82" s="327"/>
      <c r="P82" s="246"/>
      <c r="Q82" s="327"/>
      <c r="R82" s="246"/>
      <c r="S82" s="327"/>
      <c r="T82" s="246"/>
      <c r="U82" s="246"/>
      <c r="V82" s="246"/>
      <c r="W82" s="246"/>
      <c r="X82" s="86"/>
      <c r="Y82" s="86"/>
      <c r="Z82" s="86"/>
    </row>
    <row r="83" spans="1:26" ht="14.4">
      <c r="A83" s="325"/>
      <c r="B83" s="312"/>
      <c r="C83" s="246"/>
      <c r="D83" s="87"/>
      <c r="E83" s="246"/>
      <c r="F83" s="246"/>
      <c r="G83" s="246"/>
      <c r="H83" s="246"/>
      <c r="I83" s="246"/>
      <c r="J83" s="246"/>
      <c r="K83" s="327"/>
      <c r="L83" s="246"/>
      <c r="M83" s="246"/>
      <c r="N83" s="246"/>
      <c r="O83" s="327"/>
      <c r="P83" s="246"/>
      <c r="Q83" s="327"/>
      <c r="R83" s="246"/>
      <c r="S83" s="327"/>
      <c r="T83" s="246"/>
      <c r="U83" s="246"/>
      <c r="V83" s="246"/>
      <c r="W83" s="246"/>
      <c r="X83" s="86"/>
      <c r="Y83" s="86"/>
      <c r="Z83" s="86"/>
    </row>
    <row r="84" spans="1:26" ht="14.4">
      <c r="A84" s="325"/>
      <c r="B84" s="312"/>
      <c r="C84" s="246"/>
      <c r="D84" s="87"/>
      <c r="E84" s="246"/>
      <c r="F84" s="246"/>
      <c r="G84" s="246"/>
      <c r="H84" s="246"/>
      <c r="I84" s="246"/>
      <c r="J84" s="246"/>
      <c r="K84" s="327"/>
      <c r="L84" s="246"/>
      <c r="M84" s="246"/>
      <c r="N84" s="246"/>
      <c r="O84" s="327"/>
      <c r="P84" s="246"/>
      <c r="Q84" s="327"/>
      <c r="R84" s="246"/>
      <c r="S84" s="327"/>
      <c r="T84" s="246"/>
      <c r="U84" s="246"/>
      <c r="V84" s="246"/>
      <c r="W84" s="246"/>
      <c r="X84" s="86"/>
      <c r="Y84" s="86"/>
      <c r="Z84" s="86"/>
    </row>
    <row r="85" spans="1:26" ht="14.4">
      <c r="A85" s="325"/>
      <c r="B85" s="312"/>
      <c r="C85" s="246"/>
      <c r="D85" s="87"/>
      <c r="E85" s="246"/>
      <c r="F85" s="246"/>
      <c r="G85" s="246"/>
      <c r="H85" s="246"/>
      <c r="I85" s="246"/>
      <c r="J85" s="246"/>
      <c r="K85" s="327"/>
      <c r="L85" s="246"/>
      <c r="M85" s="246"/>
      <c r="N85" s="246"/>
      <c r="O85" s="327"/>
      <c r="P85" s="246"/>
      <c r="Q85" s="327"/>
      <c r="R85" s="246"/>
      <c r="S85" s="327"/>
      <c r="T85" s="246"/>
      <c r="U85" s="246"/>
      <c r="V85" s="246"/>
      <c r="W85" s="246"/>
      <c r="X85" s="86"/>
      <c r="Y85" s="86"/>
      <c r="Z85" s="86"/>
    </row>
    <row r="86" spans="1:26" ht="14.4">
      <c r="A86" s="325"/>
      <c r="B86" s="312"/>
      <c r="C86" s="246"/>
      <c r="D86" s="87"/>
      <c r="E86" s="246"/>
      <c r="F86" s="246"/>
      <c r="G86" s="246"/>
      <c r="H86" s="246"/>
      <c r="I86" s="246"/>
      <c r="J86" s="246"/>
      <c r="K86" s="327"/>
      <c r="L86" s="246"/>
      <c r="M86" s="246"/>
      <c r="N86" s="246"/>
      <c r="O86" s="327"/>
      <c r="P86" s="246"/>
      <c r="Q86" s="327"/>
      <c r="R86" s="246"/>
      <c r="S86" s="327"/>
      <c r="T86" s="246"/>
      <c r="U86" s="246"/>
      <c r="V86" s="246"/>
      <c r="W86" s="246"/>
      <c r="X86" s="86"/>
      <c r="Y86" s="86"/>
      <c r="Z86" s="86"/>
    </row>
    <row r="87" spans="1:26" ht="14.4">
      <c r="A87" s="325"/>
      <c r="B87" s="312"/>
      <c r="C87" s="246"/>
      <c r="D87" s="87"/>
      <c r="E87" s="246"/>
      <c r="F87" s="246"/>
      <c r="G87" s="246"/>
      <c r="H87" s="246"/>
      <c r="I87" s="246"/>
      <c r="J87" s="246"/>
      <c r="K87" s="327"/>
      <c r="L87" s="246"/>
      <c r="M87" s="246"/>
      <c r="N87" s="246"/>
      <c r="O87" s="327"/>
      <c r="P87" s="246"/>
      <c r="Q87" s="327"/>
      <c r="R87" s="246"/>
      <c r="S87" s="327"/>
      <c r="T87" s="246"/>
      <c r="U87" s="246"/>
      <c r="V87" s="246"/>
      <c r="W87" s="246"/>
      <c r="X87" s="86"/>
      <c r="Y87" s="86"/>
      <c r="Z87" s="86"/>
    </row>
    <row r="88" spans="1:26" ht="14.4">
      <c r="A88" s="325"/>
      <c r="B88" s="312"/>
      <c r="C88" s="246"/>
      <c r="D88" s="87"/>
      <c r="E88" s="246"/>
      <c r="F88" s="246"/>
      <c r="G88" s="246"/>
      <c r="H88" s="246"/>
      <c r="I88" s="246"/>
      <c r="J88" s="246"/>
      <c r="K88" s="327"/>
      <c r="L88" s="246"/>
      <c r="M88" s="246"/>
      <c r="N88" s="246"/>
      <c r="O88" s="327"/>
      <c r="P88" s="246"/>
      <c r="Q88" s="327"/>
      <c r="R88" s="246"/>
      <c r="S88" s="327"/>
      <c r="T88" s="246"/>
      <c r="U88" s="246"/>
      <c r="V88" s="246"/>
      <c r="W88" s="246"/>
      <c r="X88" s="86"/>
      <c r="Y88" s="86"/>
      <c r="Z88" s="86"/>
    </row>
    <row r="89" spans="1:26" ht="14.4">
      <c r="A89" s="325"/>
      <c r="B89" s="312"/>
      <c r="C89" s="246"/>
      <c r="D89" s="87"/>
      <c r="E89" s="246"/>
      <c r="F89" s="246"/>
      <c r="G89" s="246"/>
      <c r="H89" s="246"/>
      <c r="I89" s="246"/>
      <c r="J89" s="246"/>
      <c r="K89" s="327"/>
      <c r="L89" s="246"/>
      <c r="M89" s="246"/>
      <c r="N89" s="246"/>
      <c r="O89" s="327"/>
      <c r="P89" s="246"/>
      <c r="Q89" s="327"/>
      <c r="R89" s="246"/>
      <c r="S89" s="327"/>
      <c r="T89" s="246"/>
      <c r="U89" s="246"/>
      <c r="V89" s="246"/>
      <c r="W89" s="246"/>
      <c r="X89" s="86"/>
      <c r="Y89" s="86"/>
      <c r="Z89" s="86"/>
    </row>
    <row r="90" spans="1:26" ht="14.4">
      <c r="A90" s="328"/>
      <c r="B90" s="329"/>
      <c r="C90" s="330"/>
      <c r="D90" s="330"/>
      <c r="E90" s="330"/>
      <c r="F90" s="330"/>
      <c r="G90" s="330"/>
      <c r="H90" s="330"/>
      <c r="I90" s="330"/>
      <c r="J90" s="330"/>
      <c r="K90" s="331"/>
      <c r="L90" s="330"/>
      <c r="M90" s="330"/>
      <c r="N90" s="330"/>
      <c r="O90" s="331"/>
      <c r="P90" s="330"/>
      <c r="Q90" s="331"/>
      <c r="R90" s="330"/>
      <c r="S90" s="331"/>
      <c r="T90" s="246"/>
      <c r="U90" s="246"/>
      <c r="V90" s="246"/>
      <c r="W90" s="246"/>
      <c r="X90" s="86"/>
      <c r="Y90" s="86"/>
      <c r="Z90" s="86"/>
    </row>
    <row r="91" spans="1:26">
      <c r="A91" s="18" t="s">
        <v>128</v>
      </c>
      <c r="B91" s="312"/>
      <c r="C91" s="21" t="s">
        <v>129</v>
      </c>
      <c r="D91" s="21"/>
      <c r="E91" s="21"/>
      <c r="F91" s="21"/>
      <c r="G91" s="21"/>
      <c r="H91" s="315"/>
      <c r="I91" s="315"/>
      <c r="J91" s="11"/>
      <c r="K91" s="11"/>
      <c r="L91" s="11"/>
      <c r="M91" s="11"/>
      <c r="N91" s="11"/>
      <c r="O91" s="11"/>
      <c r="P91" s="11"/>
      <c r="Q91" s="93">
        <f>SUM(Q71:Q90)</f>
        <v>0</v>
      </c>
      <c r="R91" s="93">
        <f>SUM(R71:R90)</f>
        <v>0</v>
      </c>
      <c r="S91" s="93">
        <f>SUM(S71:S90)</f>
        <v>0</v>
      </c>
      <c r="T91" s="246"/>
      <c r="U91" s="246"/>
      <c r="V91" s="246"/>
      <c r="W91" s="247">
        <f>SUM(W71:W90)</f>
        <v>0</v>
      </c>
      <c r="X91" s="247">
        <f>SUM(X71:X90)</f>
        <v>0</v>
      </c>
      <c r="Y91" s="86"/>
      <c r="Z91" s="86"/>
    </row>
    <row r="92" spans="1:26">
      <c r="A92" s="332"/>
      <c r="B92" s="246"/>
      <c r="C92" s="246"/>
      <c r="D92" s="246"/>
      <c r="E92" s="338">
        <f>SUM(E71:E91)</f>
        <v>0</v>
      </c>
      <c r="F92" s="246"/>
      <c r="G92" s="246"/>
      <c r="H92" s="246"/>
      <c r="I92" s="246"/>
      <c r="J92" s="246"/>
      <c r="K92" s="246"/>
      <c r="L92" s="246"/>
      <c r="M92" s="246"/>
      <c r="N92" s="246"/>
      <c r="O92" s="246"/>
      <c r="P92" s="246"/>
      <c r="Q92" s="246"/>
      <c r="R92" s="246"/>
      <c r="S92" s="246"/>
      <c r="T92" s="246"/>
      <c r="U92" s="246"/>
      <c r="V92" s="246"/>
      <c r="W92" s="294">
        <f>+F92-W91+X71</f>
        <v>0</v>
      </c>
      <c r="X92" s="294" t="s">
        <v>242</v>
      </c>
      <c r="Y92" s="86"/>
      <c r="Z92" s="86"/>
    </row>
    <row r="93" spans="1:26">
      <c r="A93" s="168">
        <v>3</v>
      </c>
      <c r="B93" s="246"/>
      <c r="C93" s="318" t="s">
        <v>457</v>
      </c>
      <c r="D93" s="318"/>
      <c r="E93" s="318"/>
      <c r="F93" s="318"/>
      <c r="G93" s="246"/>
      <c r="H93" s="246"/>
      <c r="I93" s="246"/>
      <c r="J93" s="246"/>
      <c r="K93" s="246"/>
      <c r="L93" s="246"/>
      <c r="M93" s="246"/>
      <c r="N93" s="246"/>
      <c r="O93" s="246"/>
      <c r="P93" s="246"/>
      <c r="Q93" s="93">
        <f>Q91</f>
        <v>0</v>
      </c>
      <c r="R93" s="246"/>
      <c r="S93" s="246"/>
      <c r="T93" s="246"/>
      <c r="U93" s="246"/>
      <c r="V93" s="246"/>
      <c r="W93" s="295" t="s">
        <v>403</v>
      </c>
      <c r="X93" s="296"/>
      <c r="Y93" s="297"/>
      <c r="Z93" s="297"/>
    </row>
    <row r="94" spans="1:26" ht="14.4">
      <c r="A94" s="246"/>
      <c r="B94" s="246"/>
      <c r="C94" s="246"/>
      <c r="D94" s="246"/>
      <c r="E94" s="246"/>
      <c r="F94" s="246"/>
      <c r="G94" s="246"/>
      <c r="H94" s="246"/>
      <c r="I94" s="246"/>
      <c r="J94" s="246"/>
      <c r="K94" s="246"/>
      <c r="L94" s="246"/>
      <c r="M94" s="246"/>
      <c r="N94" s="246"/>
      <c r="O94" s="246"/>
      <c r="P94" s="246"/>
      <c r="Q94" s="246"/>
      <c r="R94" s="246"/>
      <c r="S94" s="246"/>
      <c r="T94" s="246"/>
      <c r="U94" s="246"/>
      <c r="V94" s="246"/>
      <c r="W94" s="246"/>
      <c r="X94" s="246"/>
      <c r="Y94" s="246"/>
      <c r="Z94" s="246"/>
    </row>
    <row r="95" spans="1:26" ht="14.4">
      <c r="A95" s="246"/>
      <c r="B95" s="246"/>
      <c r="C95" s="246"/>
      <c r="D95" s="246"/>
      <c r="E95" s="246"/>
      <c r="F95" s="246"/>
      <c r="G95" s="246"/>
      <c r="H95" s="246"/>
      <c r="I95" s="246"/>
      <c r="J95" s="246"/>
      <c r="K95" s="246"/>
      <c r="L95" s="246"/>
      <c r="M95" s="246"/>
      <c r="N95" s="246"/>
      <c r="O95" s="246"/>
      <c r="P95" s="246"/>
      <c r="Q95" s="246"/>
      <c r="R95" s="246"/>
      <c r="S95" s="246"/>
      <c r="T95" s="246"/>
      <c r="U95" s="246"/>
      <c r="V95" s="246"/>
      <c r="W95" s="246"/>
      <c r="X95" s="246"/>
      <c r="Y95" s="246"/>
      <c r="Z95" s="246"/>
    </row>
    <row r="96" spans="1:26">
      <c r="A96" s="318" t="s">
        <v>131</v>
      </c>
      <c r="B96" s="246"/>
      <c r="C96" s="246"/>
      <c r="D96" s="246"/>
      <c r="E96" s="246"/>
      <c r="F96" s="246"/>
      <c r="G96" s="246"/>
      <c r="H96" s="246"/>
      <c r="I96" s="246"/>
      <c r="J96" s="246"/>
      <c r="K96" s="246"/>
      <c r="L96" s="246"/>
      <c r="M96" s="246"/>
      <c r="N96" s="246"/>
      <c r="O96" s="246"/>
      <c r="P96" s="246"/>
      <c r="Q96" s="246"/>
      <c r="R96" s="246"/>
      <c r="S96" s="246"/>
      <c r="T96" s="246"/>
      <c r="U96" s="246"/>
      <c r="V96" s="246"/>
      <c r="W96" s="246"/>
      <c r="X96" s="246"/>
      <c r="Y96" s="246"/>
      <c r="Z96" s="246"/>
    </row>
    <row r="97" spans="1:26" ht="16.2" thickBot="1">
      <c r="A97" s="333" t="s">
        <v>132</v>
      </c>
      <c r="B97" s="246"/>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row>
    <row r="98" spans="1:26" ht="17.100000000000001" customHeight="1">
      <c r="A98" s="334" t="s">
        <v>133</v>
      </c>
      <c r="B98" s="312"/>
      <c r="C98" s="365" t="s">
        <v>458</v>
      </c>
      <c r="D98" s="365"/>
      <c r="E98" s="365"/>
      <c r="F98" s="365"/>
      <c r="G98" s="365"/>
      <c r="H98" s="365"/>
      <c r="I98" s="365"/>
      <c r="J98" s="365"/>
      <c r="K98" s="365"/>
      <c r="L98" s="365"/>
      <c r="M98" s="365"/>
      <c r="N98" s="365"/>
      <c r="O98" s="365"/>
      <c r="P98" s="365"/>
      <c r="Q98" s="365"/>
      <c r="R98" s="365"/>
      <c r="S98" s="365"/>
      <c r="T98" s="246"/>
      <c r="U98" s="246"/>
      <c r="V98" s="246"/>
      <c r="W98" s="246"/>
      <c r="X98" s="246"/>
      <c r="Y98" s="246"/>
      <c r="Z98" s="246"/>
    </row>
    <row r="99" spans="1:26" ht="17.100000000000001" customHeight="1">
      <c r="A99" s="334" t="s">
        <v>134</v>
      </c>
      <c r="B99" s="312"/>
      <c r="C99" s="365" t="s">
        <v>459</v>
      </c>
      <c r="D99" s="365"/>
      <c r="E99" s="365"/>
      <c r="F99" s="365"/>
      <c r="G99" s="365"/>
      <c r="H99" s="365"/>
      <c r="I99" s="365"/>
      <c r="J99" s="365"/>
      <c r="K99" s="365"/>
      <c r="L99" s="365"/>
      <c r="M99" s="365"/>
      <c r="N99" s="365"/>
      <c r="O99" s="365"/>
      <c r="P99" s="365"/>
      <c r="Q99" s="365"/>
      <c r="R99" s="365"/>
      <c r="S99" s="365"/>
      <c r="T99" s="246"/>
      <c r="U99" s="246"/>
      <c r="V99" s="246"/>
      <c r="W99" s="246"/>
      <c r="X99" s="246"/>
      <c r="Y99" s="246"/>
      <c r="Z99" s="246"/>
    </row>
    <row r="100" spans="1:26" ht="15" customHeight="1">
      <c r="A100" s="334" t="s">
        <v>135</v>
      </c>
      <c r="B100" s="312"/>
      <c r="C100" s="365" t="s">
        <v>460</v>
      </c>
      <c r="D100" s="365"/>
      <c r="E100" s="365"/>
      <c r="F100" s="365"/>
      <c r="G100" s="365"/>
      <c r="H100" s="365"/>
      <c r="I100" s="365"/>
      <c r="J100" s="365"/>
      <c r="K100" s="365"/>
      <c r="L100" s="365"/>
      <c r="M100" s="365"/>
      <c r="N100" s="365"/>
      <c r="O100" s="365"/>
      <c r="P100" s="365"/>
      <c r="Q100" s="365"/>
      <c r="R100" s="365"/>
      <c r="S100" s="365"/>
      <c r="T100" s="246"/>
      <c r="U100" s="246"/>
      <c r="V100" s="246"/>
      <c r="W100" s="246"/>
      <c r="X100" s="246"/>
      <c r="Y100" s="246"/>
      <c r="Z100" s="246"/>
    </row>
    <row r="101" spans="1:26" ht="17.100000000000001" customHeight="1">
      <c r="A101" s="334"/>
      <c r="B101" s="312"/>
      <c r="C101" s="365" t="s">
        <v>461</v>
      </c>
      <c r="D101" s="365"/>
      <c r="E101" s="365"/>
      <c r="F101" s="365"/>
      <c r="G101" s="365"/>
      <c r="H101" s="365"/>
      <c r="I101" s="365"/>
      <c r="J101" s="365"/>
      <c r="K101" s="365"/>
      <c r="L101" s="365"/>
      <c r="M101" s="365"/>
      <c r="N101" s="365"/>
      <c r="O101" s="365"/>
      <c r="P101" s="365"/>
      <c r="Q101" s="365"/>
      <c r="R101" s="365"/>
      <c r="S101" s="365"/>
      <c r="T101" s="246"/>
      <c r="U101" s="246"/>
      <c r="V101" s="246"/>
      <c r="W101" s="246"/>
      <c r="X101" s="246"/>
      <c r="Y101" s="246"/>
      <c r="Z101" s="246"/>
    </row>
    <row r="102" spans="1:26" ht="17.100000000000001" customHeight="1">
      <c r="A102" s="334" t="s">
        <v>138</v>
      </c>
      <c r="B102" s="312"/>
      <c r="C102" s="365" t="s">
        <v>139</v>
      </c>
      <c r="D102" s="365"/>
      <c r="E102" s="365"/>
      <c r="F102" s="365"/>
      <c r="G102" s="365"/>
      <c r="H102" s="365"/>
      <c r="I102" s="365"/>
      <c r="J102" s="365"/>
      <c r="K102" s="365"/>
      <c r="L102" s="365"/>
      <c r="M102" s="365"/>
      <c r="N102" s="365"/>
      <c r="O102" s="365"/>
      <c r="P102" s="365"/>
      <c r="Q102" s="365"/>
      <c r="R102" s="365"/>
      <c r="S102" s="365"/>
      <c r="T102" s="246"/>
      <c r="U102" s="246"/>
      <c r="V102" s="246"/>
      <c r="W102" s="246"/>
      <c r="X102" s="246"/>
      <c r="Y102" s="246"/>
      <c r="Z102" s="246"/>
    </row>
    <row r="103" spans="1:26" ht="32.25" customHeight="1">
      <c r="A103" s="334" t="s">
        <v>140</v>
      </c>
      <c r="B103" s="312"/>
      <c r="C103" s="365" t="s">
        <v>462</v>
      </c>
      <c r="D103" s="365"/>
      <c r="E103" s="365"/>
      <c r="F103" s="365"/>
      <c r="G103" s="365"/>
      <c r="H103" s="365"/>
      <c r="I103" s="365"/>
      <c r="J103" s="365"/>
      <c r="K103" s="365"/>
      <c r="L103" s="365"/>
      <c r="M103" s="365"/>
      <c r="N103" s="365"/>
      <c r="O103" s="365"/>
      <c r="P103" s="365"/>
      <c r="Q103" s="365"/>
      <c r="R103" s="365"/>
      <c r="S103" s="365"/>
      <c r="T103" s="246"/>
      <c r="U103" s="246"/>
      <c r="V103" s="246"/>
      <c r="W103" s="246"/>
      <c r="X103" s="246"/>
      <c r="Y103" s="246"/>
      <c r="Z103" s="246"/>
    </row>
    <row r="104" spans="1:26" ht="17.100000000000001" customHeight="1">
      <c r="A104" s="335" t="s">
        <v>141</v>
      </c>
      <c r="B104" s="312"/>
      <c r="C104" s="365" t="s">
        <v>360</v>
      </c>
      <c r="D104" s="365"/>
      <c r="E104" s="365"/>
      <c r="F104" s="365"/>
      <c r="G104" s="365"/>
      <c r="H104" s="365"/>
      <c r="I104" s="365"/>
      <c r="J104" s="365"/>
      <c r="K104" s="365"/>
      <c r="L104" s="365"/>
      <c r="M104" s="365"/>
      <c r="N104" s="365"/>
      <c r="O104" s="365"/>
      <c r="P104" s="365"/>
      <c r="Q104" s="365"/>
      <c r="R104" s="365"/>
      <c r="S104" s="365"/>
      <c r="T104" s="246"/>
      <c r="U104" s="246"/>
      <c r="V104" s="246"/>
      <c r="W104" s="246"/>
      <c r="X104" s="246"/>
      <c r="Y104" s="246"/>
      <c r="Z104" s="246"/>
    </row>
    <row r="105" spans="1:26" ht="17.100000000000001" customHeight="1">
      <c r="A105" s="335" t="s">
        <v>143</v>
      </c>
      <c r="B105" s="312"/>
      <c r="C105" s="365" t="s">
        <v>378</v>
      </c>
      <c r="D105" s="365"/>
      <c r="E105" s="365"/>
      <c r="F105" s="365"/>
      <c r="G105" s="365"/>
      <c r="H105" s="365"/>
      <c r="I105" s="365"/>
      <c r="J105" s="365"/>
      <c r="K105" s="365"/>
      <c r="L105" s="365"/>
      <c r="M105" s="365"/>
      <c r="N105" s="365"/>
      <c r="O105" s="365"/>
      <c r="P105" s="365"/>
      <c r="Q105" s="365"/>
      <c r="R105" s="365"/>
      <c r="S105" s="365"/>
      <c r="T105" s="246"/>
      <c r="U105" s="246"/>
      <c r="V105" s="246"/>
      <c r="W105" s="246"/>
      <c r="X105" s="246"/>
      <c r="Y105" s="246"/>
      <c r="Z105" s="246"/>
    </row>
    <row r="106" spans="1:26" ht="17.100000000000001" customHeight="1">
      <c r="A106" s="335" t="s">
        <v>145</v>
      </c>
      <c r="B106" s="312"/>
      <c r="C106" s="365" t="s">
        <v>146</v>
      </c>
      <c r="D106" s="365"/>
      <c r="E106" s="365"/>
      <c r="F106" s="365"/>
      <c r="G106" s="365"/>
      <c r="H106" s="365"/>
      <c r="I106" s="365"/>
      <c r="J106" s="365"/>
      <c r="K106" s="365"/>
      <c r="L106" s="365"/>
      <c r="M106" s="365"/>
      <c r="N106" s="365"/>
      <c r="O106" s="365"/>
      <c r="P106" s="365"/>
      <c r="Q106" s="365"/>
      <c r="R106" s="365"/>
      <c r="S106" s="365"/>
      <c r="T106" s="246"/>
      <c r="U106" s="246"/>
      <c r="V106" s="246"/>
      <c r="W106" s="246"/>
      <c r="X106" s="246"/>
      <c r="Y106" s="246"/>
      <c r="Z106" s="246"/>
    </row>
    <row r="107" spans="1:26" s="310" customFormat="1" ht="17.100000000000001" customHeight="1">
      <c r="A107" s="335" t="s">
        <v>208</v>
      </c>
      <c r="B107" s="312"/>
      <c r="C107" s="312" t="s">
        <v>463</v>
      </c>
      <c r="D107" s="312"/>
      <c r="E107" s="312"/>
      <c r="F107" s="312"/>
      <c r="G107" s="312"/>
      <c r="H107" s="312"/>
      <c r="I107" s="312"/>
      <c r="J107" s="312"/>
      <c r="K107" s="312"/>
      <c r="L107" s="312"/>
      <c r="M107" s="312"/>
      <c r="N107" s="312"/>
      <c r="O107" s="312"/>
      <c r="P107" s="312"/>
      <c r="Q107" s="312"/>
      <c r="R107" s="312"/>
      <c r="S107" s="312"/>
    </row>
    <row r="108" spans="1:26" s="310" customFormat="1" ht="17.100000000000001" customHeight="1">
      <c r="A108" s="104" t="s">
        <v>214</v>
      </c>
      <c r="B108" s="336"/>
      <c r="C108" s="312" t="s">
        <v>464</v>
      </c>
      <c r="D108" s="104"/>
      <c r="E108" s="104"/>
      <c r="F108" s="104"/>
      <c r="G108" s="42"/>
      <c r="H108" s="315"/>
      <c r="I108" s="315"/>
      <c r="J108" s="11"/>
      <c r="K108" s="11"/>
      <c r="L108" s="318"/>
      <c r="M108" s="318"/>
      <c r="N108" s="318"/>
      <c r="O108" s="38"/>
      <c r="P108" s="318"/>
      <c r="Q108" s="312"/>
      <c r="R108" s="11"/>
      <c r="S108" s="105"/>
      <c r="T108" s="337"/>
      <c r="U108" s="337"/>
      <c r="V108" s="337"/>
      <c r="W108" s="337"/>
      <c r="X108" s="337"/>
      <c r="Y108" s="337"/>
      <c r="Z108" s="337"/>
    </row>
    <row r="109" spans="1:26" s="310" customFormat="1">
      <c r="A109" s="104" t="s">
        <v>216</v>
      </c>
      <c r="B109" s="336"/>
      <c r="C109" s="312" t="s">
        <v>219</v>
      </c>
      <c r="D109" s="104"/>
      <c r="E109" s="104"/>
      <c r="F109" s="104"/>
      <c r="G109" s="42"/>
      <c r="H109" s="315"/>
      <c r="I109" s="315"/>
      <c r="J109" s="11"/>
      <c r="K109" s="11"/>
      <c r="L109" s="318"/>
      <c r="M109" s="318"/>
      <c r="N109" s="318"/>
      <c r="O109" s="38"/>
      <c r="P109" s="318"/>
      <c r="Q109" s="312"/>
      <c r="R109" s="11"/>
      <c r="S109" s="36"/>
      <c r="T109" s="337"/>
      <c r="U109" s="337"/>
      <c r="V109" s="337"/>
      <c r="W109" s="337"/>
      <c r="X109" s="337"/>
      <c r="Y109" s="337"/>
      <c r="Z109" s="337"/>
    </row>
    <row r="110" spans="1:26" ht="14.4">
      <c r="A110" s="312"/>
      <c r="B110" s="312"/>
      <c r="C110" s="246"/>
      <c r="D110" s="246"/>
      <c r="E110" s="246"/>
      <c r="F110" s="246"/>
      <c r="G110" s="246"/>
      <c r="H110" s="246"/>
      <c r="I110" s="246"/>
      <c r="J110" s="246"/>
      <c r="K110" s="246"/>
      <c r="L110" s="246"/>
      <c r="M110" s="246"/>
      <c r="N110" s="246"/>
      <c r="O110" s="246"/>
      <c r="P110" s="246"/>
      <c r="Q110" s="246"/>
      <c r="R110" s="246"/>
      <c r="S110" s="246"/>
      <c r="T110" s="246"/>
      <c r="U110" s="246"/>
      <c r="V110" s="246"/>
      <c r="W110" s="246"/>
      <c r="X110" s="246"/>
      <c r="Y110" s="246"/>
      <c r="Z110" s="246"/>
    </row>
    <row r="111" spans="1:26" ht="14.4">
      <c r="A111" s="312"/>
      <c r="B111" s="312"/>
      <c r="C111" s="246"/>
      <c r="D111" s="246"/>
      <c r="E111" s="246"/>
      <c r="F111" s="246"/>
      <c r="G111" s="246"/>
      <c r="H111" s="246"/>
      <c r="I111" s="246"/>
      <c r="J111" s="246"/>
      <c r="K111" s="246"/>
      <c r="L111" s="246"/>
      <c r="M111" s="246"/>
      <c r="N111" s="246"/>
      <c r="O111" s="246"/>
      <c r="P111" s="246"/>
      <c r="Q111" s="246"/>
      <c r="R111" s="246"/>
      <c r="S111" s="246"/>
      <c r="T111" s="246"/>
      <c r="U111" s="246"/>
      <c r="V111" s="246"/>
      <c r="W111" s="246"/>
      <c r="X111" s="246"/>
      <c r="Y111" s="246"/>
      <c r="Z111" s="246"/>
    </row>
    <row r="112" spans="1:26" ht="14.4">
      <c r="C112" s="246"/>
      <c r="D112" s="246"/>
      <c r="E112" s="246"/>
      <c r="F112" s="246"/>
      <c r="G112" s="246"/>
      <c r="H112" s="246"/>
      <c r="I112" s="246"/>
      <c r="J112" s="246"/>
      <c r="K112" s="246"/>
      <c r="L112" s="246"/>
      <c r="M112" s="246"/>
      <c r="N112" s="337"/>
      <c r="O112" s="246"/>
      <c r="P112" s="246"/>
      <c r="Q112" s="246"/>
      <c r="R112" s="246"/>
      <c r="S112" s="246"/>
      <c r="T112" s="246"/>
      <c r="U112" s="246"/>
      <c r="V112" s="246"/>
      <c r="W112" s="246"/>
      <c r="X112" s="246"/>
      <c r="Y112" s="246"/>
      <c r="Z112" s="246"/>
    </row>
    <row r="113" spans="3:26" ht="14.4">
      <c r="C113" s="246"/>
      <c r="D113" s="246"/>
      <c r="E113" s="246"/>
      <c r="F113" s="246"/>
      <c r="G113" s="246"/>
      <c r="H113" s="246"/>
      <c r="I113" s="246"/>
      <c r="J113" s="246"/>
      <c r="K113" s="246"/>
      <c r="L113" s="246"/>
      <c r="M113" s="246"/>
      <c r="N113" s="337"/>
      <c r="O113" s="246"/>
      <c r="P113" s="246"/>
      <c r="Q113" s="246"/>
      <c r="R113" s="246"/>
      <c r="S113" s="246"/>
      <c r="T113" s="246"/>
      <c r="U113" s="246"/>
      <c r="V113" s="246"/>
      <c r="W113" s="246"/>
      <c r="X113" s="246"/>
      <c r="Y113" s="246"/>
      <c r="Z113" s="246"/>
    </row>
    <row r="114" spans="3:26" ht="14.4">
      <c r="C114" s="246"/>
      <c r="D114" s="246"/>
      <c r="E114" s="246"/>
      <c r="F114" s="246"/>
      <c r="G114" s="246"/>
      <c r="H114" s="246"/>
      <c r="I114" s="246"/>
      <c r="J114" s="246"/>
      <c r="K114" s="246"/>
      <c r="L114" s="246"/>
      <c r="M114" s="246"/>
      <c r="N114" s="337"/>
      <c r="O114" s="246"/>
      <c r="P114" s="246"/>
      <c r="Q114" s="246"/>
      <c r="R114" s="246"/>
      <c r="S114" s="246"/>
      <c r="T114" s="246"/>
      <c r="U114" s="246"/>
      <c r="V114" s="246"/>
      <c r="W114" s="246"/>
      <c r="X114" s="246"/>
      <c r="Y114" s="246"/>
      <c r="Z114" s="246"/>
    </row>
    <row r="115" spans="3:26" ht="14.4">
      <c r="C115" s="246"/>
      <c r="D115" s="246"/>
      <c r="E115" s="246"/>
      <c r="F115" s="246"/>
      <c r="G115" s="246"/>
      <c r="H115" s="246"/>
      <c r="I115" s="246"/>
      <c r="J115" s="246"/>
      <c r="K115" s="246"/>
      <c r="L115" s="246"/>
      <c r="M115" s="246"/>
      <c r="N115" s="337"/>
      <c r="O115" s="246"/>
      <c r="P115" s="246"/>
      <c r="Q115" s="246"/>
      <c r="R115" s="246"/>
      <c r="S115" s="246"/>
      <c r="T115" s="246"/>
      <c r="U115" s="246"/>
      <c r="V115" s="246"/>
      <c r="W115" s="246"/>
      <c r="X115" s="246"/>
      <c r="Y115" s="246"/>
      <c r="Z115" s="246"/>
    </row>
    <row r="116" spans="3:26" ht="14.4">
      <c r="C116" s="246"/>
      <c r="D116" s="246"/>
      <c r="E116" s="246"/>
      <c r="F116" s="246"/>
      <c r="G116" s="246"/>
      <c r="H116" s="246"/>
      <c r="I116" s="246"/>
      <c r="J116" s="246"/>
      <c r="K116" s="246"/>
      <c r="L116" s="246"/>
      <c r="M116" s="246"/>
      <c r="N116" s="337"/>
      <c r="O116" s="246"/>
      <c r="P116" s="246"/>
      <c r="Q116" s="246"/>
      <c r="R116" s="246"/>
      <c r="S116" s="246"/>
      <c r="T116" s="246"/>
      <c r="U116" s="246"/>
      <c r="V116" s="246"/>
      <c r="W116" s="246"/>
      <c r="X116" s="246"/>
      <c r="Y116" s="246"/>
      <c r="Z116" s="246"/>
    </row>
    <row r="117" spans="3:26" ht="14.4">
      <c r="C117" s="246"/>
      <c r="D117" s="246"/>
      <c r="E117" s="246"/>
      <c r="F117" s="246"/>
      <c r="G117" s="246"/>
      <c r="H117" s="246"/>
      <c r="I117" s="246"/>
      <c r="J117" s="246"/>
      <c r="K117" s="246"/>
      <c r="L117" s="246"/>
      <c r="M117" s="246"/>
      <c r="N117" s="337"/>
      <c r="O117" s="246"/>
      <c r="P117" s="246"/>
      <c r="Q117" s="246"/>
      <c r="R117" s="246"/>
      <c r="S117" s="246"/>
      <c r="T117" s="246"/>
      <c r="U117" s="246"/>
      <c r="V117" s="246"/>
      <c r="W117" s="246"/>
      <c r="X117" s="246"/>
      <c r="Y117" s="246"/>
      <c r="Z117" s="246"/>
    </row>
    <row r="118" spans="3:26" ht="14.4">
      <c r="C118" s="246"/>
      <c r="D118" s="246"/>
      <c r="E118" s="246"/>
      <c r="F118" s="246"/>
      <c r="G118" s="246"/>
      <c r="H118" s="246"/>
      <c r="I118" s="246"/>
      <c r="J118" s="246"/>
      <c r="K118" s="246"/>
      <c r="L118" s="246"/>
      <c r="M118" s="246"/>
      <c r="N118" s="337"/>
      <c r="O118" s="246"/>
      <c r="P118" s="246"/>
      <c r="Q118" s="246"/>
      <c r="R118" s="246"/>
      <c r="S118" s="246"/>
      <c r="T118" s="246"/>
      <c r="U118" s="246"/>
      <c r="V118" s="246"/>
      <c r="W118" s="246"/>
      <c r="X118" s="246"/>
      <c r="Y118" s="246"/>
      <c r="Z118" s="246"/>
    </row>
    <row r="119" spans="3:26" ht="14.4">
      <c r="C119" s="246"/>
      <c r="D119" s="246"/>
      <c r="E119" s="246"/>
      <c r="F119" s="246"/>
      <c r="G119" s="246"/>
      <c r="H119" s="246"/>
      <c r="I119" s="246"/>
      <c r="J119" s="246"/>
      <c r="K119" s="246"/>
      <c r="L119" s="246"/>
      <c r="M119" s="246"/>
      <c r="N119" s="337"/>
      <c r="O119" s="246"/>
      <c r="P119" s="246"/>
      <c r="Q119" s="246"/>
      <c r="R119" s="246"/>
      <c r="S119" s="246"/>
      <c r="T119" s="246"/>
      <c r="U119" s="246"/>
      <c r="V119" s="246"/>
      <c r="W119" s="246"/>
      <c r="X119" s="246"/>
      <c r="Y119" s="246"/>
      <c r="Z119" s="246"/>
    </row>
    <row r="120" spans="3:26" ht="14.4">
      <c r="C120" s="246"/>
      <c r="D120" s="246"/>
      <c r="E120" s="246"/>
      <c r="F120" s="246"/>
      <c r="G120" s="246"/>
      <c r="H120" s="246"/>
      <c r="I120" s="246"/>
      <c r="J120" s="246"/>
      <c r="K120" s="246"/>
      <c r="L120" s="246"/>
      <c r="M120" s="246"/>
      <c r="N120" s="337"/>
      <c r="O120" s="246"/>
      <c r="P120" s="246"/>
      <c r="Q120" s="246"/>
      <c r="R120" s="246"/>
      <c r="S120" s="246"/>
      <c r="T120" s="246"/>
      <c r="U120" s="246"/>
      <c r="V120" s="246"/>
      <c r="W120" s="246"/>
      <c r="X120" s="246"/>
      <c r="Y120" s="246"/>
      <c r="Z120" s="246"/>
    </row>
    <row r="121" spans="3:26" ht="14.4">
      <c r="C121" s="246"/>
      <c r="D121" s="246"/>
      <c r="E121" s="246"/>
      <c r="F121" s="246"/>
      <c r="G121" s="246"/>
      <c r="H121" s="246"/>
      <c r="I121" s="246"/>
      <c r="J121" s="246"/>
      <c r="K121" s="246"/>
      <c r="L121" s="246"/>
      <c r="M121" s="246"/>
      <c r="N121" s="337"/>
      <c r="O121" s="246"/>
      <c r="P121" s="246"/>
      <c r="Q121" s="246"/>
      <c r="R121" s="246"/>
      <c r="S121" s="246"/>
      <c r="T121" s="246"/>
      <c r="U121" s="246"/>
      <c r="V121" s="246"/>
      <c r="W121" s="246"/>
      <c r="X121" s="246"/>
      <c r="Y121" s="246"/>
      <c r="Z121" s="246"/>
    </row>
    <row r="122" spans="3:26" ht="14.4">
      <c r="C122" s="246"/>
      <c r="D122" s="246"/>
      <c r="E122" s="246"/>
      <c r="F122" s="246"/>
      <c r="G122" s="246"/>
      <c r="H122" s="246"/>
      <c r="I122" s="246"/>
      <c r="J122" s="246"/>
      <c r="K122" s="246"/>
      <c r="L122" s="246"/>
      <c r="M122" s="246"/>
      <c r="N122" s="337"/>
      <c r="O122" s="246"/>
      <c r="P122" s="246"/>
      <c r="Q122" s="246"/>
      <c r="R122" s="246"/>
      <c r="S122" s="246"/>
      <c r="T122" s="246"/>
      <c r="U122" s="246"/>
      <c r="V122" s="246"/>
      <c r="W122" s="246"/>
      <c r="X122" s="246"/>
      <c r="Y122" s="246"/>
      <c r="Z122" s="246"/>
    </row>
    <row r="123" spans="3:26" ht="14.4">
      <c r="C123" s="246"/>
      <c r="D123" s="246"/>
      <c r="E123" s="246"/>
      <c r="F123" s="246"/>
      <c r="G123" s="246"/>
      <c r="H123" s="246"/>
      <c r="I123" s="246"/>
      <c r="J123" s="246"/>
      <c r="K123" s="246"/>
      <c r="L123" s="246"/>
      <c r="M123" s="246"/>
      <c r="N123" s="337"/>
      <c r="O123" s="246"/>
      <c r="P123" s="246"/>
      <c r="Q123" s="246"/>
      <c r="R123" s="246"/>
      <c r="S123" s="246"/>
      <c r="T123" s="246"/>
      <c r="U123" s="246"/>
      <c r="V123" s="246"/>
      <c r="W123" s="246"/>
      <c r="X123" s="246"/>
      <c r="Y123" s="246"/>
      <c r="Z123" s="246"/>
    </row>
    <row r="124" spans="3:26" ht="14.4">
      <c r="C124" s="246"/>
      <c r="D124" s="246"/>
      <c r="E124" s="246"/>
      <c r="F124" s="246"/>
      <c r="G124" s="246"/>
      <c r="H124" s="246"/>
      <c r="I124" s="246"/>
      <c r="J124" s="246"/>
      <c r="K124" s="246"/>
      <c r="L124" s="246"/>
      <c r="M124" s="246"/>
      <c r="N124" s="337"/>
      <c r="O124" s="246"/>
      <c r="P124" s="246"/>
      <c r="Q124" s="246"/>
      <c r="R124" s="246"/>
      <c r="S124" s="246"/>
      <c r="T124" s="246"/>
      <c r="U124" s="246"/>
      <c r="V124" s="246"/>
      <c r="W124" s="246"/>
      <c r="X124" s="246"/>
      <c r="Y124" s="246"/>
      <c r="Z124" s="246"/>
    </row>
    <row r="125" spans="3:26" ht="14.4">
      <c r="C125" s="246"/>
      <c r="D125" s="246"/>
      <c r="E125" s="246"/>
      <c r="F125" s="246"/>
      <c r="G125" s="246"/>
      <c r="H125" s="246"/>
      <c r="I125" s="246"/>
      <c r="J125" s="246"/>
      <c r="K125" s="246"/>
      <c r="L125" s="246"/>
      <c r="M125" s="246"/>
      <c r="N125" s="337"/>
      <c r="O125" s="246"/>
      <c r="P125" s="246"/>
      <c r="Q125" s="246"/>
      <c r="R125" s="246"/>
      <c r="S125" s="246"/>
      <c r="T125" s="246"/>
      <c r="U125" s="246"/>
      <c r="V125" s="246"/>
      <c r="W125" s="246"/>
      <c r="X125" s="246"/>
      <c r="Y125" s="246"/>
      <c r="Z125" s="246"/>
    </row>
    <row r="126" spans="3:26" ht="14.4">
      <c r="C126" s="246"/>
      <c r="D126" s="246"/>
      <c r="E126" s="246"/>
      <c r="F126" s="246"/>
      <c r="G126" s="246"/>
      <c r="H126" s="246"/>
      <c r="I126" s="246"/>
      <c r="J126" s="246"/>
      <c r="K126" s="246"/>
      <c r="L126" s="246"/>
      <c r="M126" s="246"/>
      <c r="N126" s="337"/>
      <c r="O126" s="246"/>
      <c r="P126" s="246"/>
      <c r="Q126" s="246"/>
      <c r="R126" s="246"/>
      <c r="S126" s="246"/>
      <c r="T126" s="246"/>
      <c r="U126" s="246"/>
      <c r="V126" s="246"/>
      <c r="W126" s="246"/>
      <c r="X126" s="246"/>
      <c r="Y126" s="246"/>
      <c r="Z126" s="246"/>
    </row>
    <row r="127" spans="3:26" ht="14.4">
      <c r="C127" s="246"/>
      <c r="D127" s="246"/>
      <c r="E127" s="246"/>
      <c r="F127" s="246"/>
      <c r="G127" s="246"/>
      <c r="H127" s="246"/>
      <c r="I127" s="246"/>
      <c r="J127" s="246"/>
      <c r="K127" s="246"/>
      <c r="L127" s="246"/>
      <c r="M127" s="246"/>
      <c r="N127" s="337"/>
      <c r="O127" s="246"/>
      <c r="P127" s="246"/>
      <c r="Q127" s="246"/>
      <c r="R127" s="246"/>
      <c r="S127" s="246"/>
      <c r="T127" s="246"/>
      <c r="U127" s="246"/>
      <c r="V127" s="246"/>
      <c r="W127" s="246"/>
      <c r="X127" s="246"/>
      <c r="Y127" s="246"/>
      <c r="Z127" s="246"/>
    </row>
    <row r="128" spans="3:26" ht="14.4">
      <c r="C128" s="246"/>
      <c r="D128" s="246"/>
      <c r="E128" s="246"/>
      <c r="F128" s="246"/>
      <c r="G128" s="246"/>
      <c r="H128" s="246"/>
      <c r="I128" s="246"/>
      <c r="J128" s="246"/>
      <c r="K128" s="246"/>
      <c r="L128" s="246"/>
      <c r="M128" s="246"/>
      <c r="N128" s="337"/>
      <c r="O128" s="246"/>
      <c r="P128" s="246"/>
      <c r="Q128" s="246"/>
      <c r="R128" s="246"/>
      <c r="S128" s="246"/>
      <c r="T128" s="246"/>
      <c r="U128" s="246"/>
      <c r="V128" s="246"/>
      <c r="W128" s="246"/>
      <c r="X128" s="246"/>
      <c r="Y128" s="246"/>
      <c r="Z128" s="246"/>
    </row>
    <row r="129" spans="3:26" ht="14.4">
      <c r="C129" s="246"/>
      <c r="D129" s="246"/>
      <c r="E129" s="246"/>
      <c r="F129" s="246"/>
      <c r="G129" s="246"/>
      <c r="H129" s="246"/>
      <c r="I129" s="246"/>
      <c r="J129" s="246"/>
      <c r="K129" s="246"/>
      <c r="L129" s="246"/>
      <c r="M129" s="246"/>
      <c r="N129" s="337"/>
      <c r="O129" s="246"/>
      <c r="P129" s="246"/>
      <c r="Q129" s="246"/>
      <c r="R129" s="246"/>
      <c r="S129" s="246"/>
      <c r="T129" s="246"/>
      <c r="U129" s="246"/>
      <c r="V129" s="246"/>
      <c r="W129" s="246"/>
      <c r="X129" s="246"/>
      <c r="Y129" s="246"/>
      <c r="Z129" s="246"/>
    </row>
    <row r="130" spans="3:26" ht="14.4">
      <c r="C130" s="246"/>
      <c r="D130" s="246"/>
      <c r="E130" s="246"/>
      <c r="F130" s="246"/>
      <c r="G130" s="246"/>
      <c r="H130" s="246"/>
      <c r="I130" s="246"/>
      <c r="J130" s="246"/>
      <c r="K130" s="246"/>
      <c r="L130" s="246"/>
      <c r="M130" s="246"/>
      <c r="N130" s="337"/>
      <c r="O130" s="246"/>
      <c r="P130" s="246"/>
      <c r="Q130" s="246"/>
      <c r="R130" s="246"/>
      <c r="S130" s="246"/>
      <c r="T130" s="246"/>
      <c r="U130" s="246"/>
      <c r="V130" s="246"/>
      <c r="W130" s="246"/>
      <c r="X130" s="246"/>
      <c r="Y130" s="246"/>
      <c r="Z130" s="246"/>
    </row>
    <row r="131" spans="3:26" ht="14.4">
      <c r="C131" s="246"/>
      <c r="D131" s="246"/>
      <c r="E131" s="246"/>
      <c r="F131" s="246"/>
      <c r="G131" s="246"/>
      <c r="H131" s="246"/>
      <c r="I131" s="246"/>
      <c r="J131" s="246"/>
      <c r="K131" s="246"/>
      <c r="L131" s="246"/>
      <c r="M131" s="246"/>
      <c r="N131" s="337"/>
      <c r="O131" s="246"/>
      <c r="P131" s="246"/>
      <c r="Q131" s="246"/>
      <c r="R131" s="246"/>
      <c r="S131" s="246"/>
      <c r="T131" s="246"/>
      <c r="U131" s="246"/>
      <c r="V131" s="246"/>
      <c r="W131" s="246"/>
      <c r="X131" s="246"/>
      <c r="Y131" s="246"/>
      <c r="Z131" s="246"/>
    </row>
    <row r="132" spans="3:26" ht="14.4">
      <c r="C132" s="246"/>
      <c r="D132" s="246"/>
      <c r="E132" s="246"/>
      <c r="F132" s="246"/>
      <c r="G132" s="246"/>
      <c r="H132" s="246"/>
      <c r="I132" s="246"/>
      <c r="J132" s="246"/>
      <c r="K132" s="246"/>
      <c r="L132" s="246"/>
      <c r="M132" s="246"/>
      <c r="N132" s="337"/>
      <c r="O132" s="246"/>
      <c r="P132" s="246"/>
      <c r="Q132" s="246"/>
      <c r="R132" s="246"/>
      <c r="S132" s="246"/>
      <c r="T132" s="246"/>
      <c r="U132" s="246"/>
      <c r="V132" s="246"/>
      <c r="W132" s="246"/>
      <c r="X132" s="246"/>
      <c r="Y132" s="246"/>
      <c r="Z132" s="246"/>
    </row>
    <row r="133" spans="3:26" ht="14.4">
      <c r="C133" s="246"/>
      <c r="D133" s="246"/>
      <c r="E133" s="246"/>
      <c r="F133" s="246"/>
      <c r="G133" s="246"/>
      <c r="H133" s="246"/>
      <c r="I133" s="246"/>
      <c r="J133" s="246"/>
      <c r="K133" s="246"/>
      <c r="L133" s="246"/>
      <c r="M133" s="246"/>
      <c r="N133" s="337"/>
      <c r="O133" s="246"/>
      <c r="P133" s="246"/>
      <c r="Q133" s="246"/>
      <c r="R133" s="246"/>
      <c r="S133" s="246"/>
      <c r="T133" s="246"/>
      <c r="U133" s="246"/>
      <c r="V133" s="246"/>
      <c r="W133" s="246"/>
      <c r="X133" s="246"/>
      <c r="Y133" s="246"/>
      <c r="Z133" s="246"/>
    </row>
    <row r="134" spans="3:26" ht="14.4">
      <c r="C134" s="246"/>
      <c r="D134" s="246"/>
      <c r="E134" s="246"/>
      <c r="F134" s="246"/>
      <c r="G134" s="246"/>
      <c r="H134" s="246"/>
      <c r="I134" s="246"/>
      <c r="J134" s="246"/>
      <c r="K134" s="246"/>
      <c r="L134" s="246"/>
      <c r="M134" s="246"/>
      <c r="N134" s="337"/>
      <c r="O134" s="246"/>
      <c r="P134" s="246"/>
      <c r="Q134" s="246"/>
      <c r="R134" s="246"/>
      <c r="S134" s="246"/>
      <c r="T134" s="246"/>
      <c r="U134" s="246"/>
      <c r="V134" s="246"/>
      <c r="W134" s="246"/>
      <c r="X134" s="246"/>
      <c r="Y134" s="246"/>
      <c r="Z134" s="246"/>
    </row>
    <row r="135" spans="3:26" ht="14.4">
      <c r="C135" s="246"/>
      <c r="D135" s="246"/>
      <c r="E135" s="246"/>
      <c r="F135" s="246"/>
      <c r="G135" s="246"/>
      <c r="H135" s="246"/>
      <c r="I135" s="246"/>
      <c r="J135" s="246"/>
      <c r="K135" s="246"/>
      <c r="L135" s="246"/>
      <c r="M135" s="246"/>
      <c r="N135" s="337"/>
      <c r="O135" s="246"/>
      <c r="P135" s="246"/>
      <c r="Q135" s="246"/>
      <c r="R135" s="246"/>
      <c r="S135" s="246"/>
      <c r="T135" s="246"/>
      <c r="U135" s="246"/>
      <c r="V135" s="246"/>
      <c r="W135" s="246"/>
      <c r="X135" s="246"/>
      <c r="Y135" s="246"/>
      <c r="Z135" s="246"/>
    </row>
    <row r="136" spans="3:26" ht="14.4">
      <c r="C136" s="246"/>
      <c r="D136" s="246"/>
      <c r="E136" s="246"/>
      <c r="F136" s="246"/>
      <c r="G136" s="246"/>
      <c r="H136" s="246"/>
      <c r="I136" s="246"/>
      <c r="J136" s="246"/>
      <c r="K136" s="246"/>
      <c r="L136" s="246"/>
      <c r="M136" s="246"/>
      <c r="N136" s="337"/>
      <c r="O136" s="246"/>
      <c r="P136" s="246"/>
      <c r="Q136" s="246"/>
      <c r="R136" s="246"/>
      <c r="S136" s="246"/>
      <c r="T136" s="246"/>
      <c r="U136" s="246"/>
      <c r="V136" s="246"/>
      <c r="W136" s="246"/>
      <c r="X136" s="246"/>
      <c r="Y136" s="246"/>
      <c r="Z136" s="246"/>
    </row>
    <row r="137" spans="3:26" ht="14.4">
      <c r="C137" s="246"/>
      <c r="D137" s="246"/>
      <c r="E137" s="246"/>
      <c r="F137" s="246"/>
      <c r="G137" s="246"/>
      <c r="H137" s="246"/>
      <c r="I137" s="246"/>
      <c r="J137" s="246"/>
      <c r="K137" s="246"/>
      <c r="L137" s="246"/>
      <c r="M137" s="246"/>
      <c r="N137" s="337"/>
      <c r="O137" s="246"/>
      <c r="P137" s="246"/>
      <c r="Q137" s="246"/>
      <c r="R137" s="246"/>
      <c r="S137" s="246"/>
      <c r="T137" s="246"/>
      <c r="U137" s="246"/>
      <c r="V137" s="246"/>
      <c r="W137" s="246"/>
      <c r="X137" s="246"/>
      <c r="Y137" s="246"/>
      <c r="Z137" s="246"/>
    </row>
    <row r="138" spans="3:26" ht="14.4">
      <c r="C138" s="246"/>
      <c r="D138" s="246"/>
      <c r="E138" s="246"/>
      <c r="F138" s="246"/>
      <c r="G138" s="246"/>
      <c r="H138" s="246"/>
      <c r="I138" s="246"/>
      <c r="J138" s="246"/>
      <c r="K138" s="246"/>
      <c r="L138" s="246"/>
      <c r="M138" s="246"/>
      <c r="N138" s="337"/>
      <c r="O138" s="246"/>
      <c r="P138" s="246"/>
      <c r="Q138" s="246"/>
      <c r="R138" s="246"/>
      <c r="S138" s="246"/>
      <c r="T138" s="246"/>
      <c r="U138" s="246"/>
      <c r="V138" s="246"/>
      <c r="W138" s="246"/>
      <c r="X138" s="246"/>
      <c r="Y138" s="246"/>
      <c r="Z138" s="246"/>
    </row>
    <row r="139" spans="3:26" ht="14.4">
      <c r="C139" s="246"/>
      <c r="D139" s="246"/>
      <c r="E139" s="246"/>
      <c r="F139" s="246"/>
      <c r="G139" s="246"/>
      <c r="H139" s="246"/>
      <c r="I139" s="246"/>
      <c r="J139" s="246"/>
      <c r="K139" s="246"/>
      <c r="L139" s="246"/>
      <c r="M139" s="246"/>
      <c r="N139" s="337"/>
      <c r="O139" s="246"/>
      <c r="P139" s="246"/>
      <c r="Q139" s="246"/>
      <c r="R139" s="246"/>
      <c r="S139" s="246"/>
      <c r="T139" s="246"/>
      <c r="U139" s="246"/>
      <c r="V139" s="246"/>
      <c r="W139" s="246"/>
      <c r="X139" s="246"/>
      <c r="Y139" s="246"/>
      <c r="Z139" s="246"/>
    </row>
    <row r="140" spans="3:26" ht="14.4">
      <c r="C140" s="246"/>
      <c r="D140" s="246"/>
      <c r="E140" s="246"/>
      <c r="F140" s="246"/>
      <c r="G140" s="246"/>
      <c r="H140" s="246"/>
      <c r="I140" s="246"/>
      <c r="J140" s="246"/>
      <c r="K140" s="246"/>
      <c r="L140" s="246"/>
      <c r="M140" s="246"/>
      <c r="N140" s="337"/>
      <c r="O140" s="246"/>
      <c r="P140" s="246"/>
      <c r="Q140" s="246"/>
      <c r="R140" s="246"/>
      <c r="S140" s="246"/>
      <c r="T140" s="246"/>
      <c r="U140" s="246"/>
      <c r="V140" s="246"/>
      <c r="W140" s="246"/>
      <c r="X140" s="246"/>
      <c r="Y140" s="246"/>
      <c r="Z140" s="246"/>
    </row>
    <row r="141" spans="3:26" ht="14.4">
      <c r="C141" s="246"/>
      <c r="D141" s="246"/>
      <c r="E141" s="246"/>
      <c r="F141" s="246"/>
      <c r="G141" s="246"/>
      <c r="H141" s="246"/>
      <c r="I141" s="246"/>
      <c r="J141" s="246"/>
      <c r="K141" s="246"/>
      <c r="L141" s="246"/>
      <c r="M141" s="246"/>
      <c r="N141" s="337"/>
      <c r="O141" s="246"/>
      <c r="P141" s="246"/>
      <c r="Q141" s="246"/>
      <c r="R141" s="246"/>
      <c r="S141" s="246"/>
      <c r="T141" s="246"/>
      <c r="U141" s="246"/>
      <c r="V141" s="246"/>
      <c r="W141" s="246"/>
      <c r="X141" s="246"/>
      <c r="Y141" s="246"/>
      <c r="Z141" s="246"/>
    </row>
    <row r="142" spans="3:26" ht="14.4">
      <c r="C142" s="246"/>
      <c r="D142" s="246"/>
      <c r="E142" s="246"/>
      <c r="F142" s="246"/>
      <c r="G142" s="246"/>
      <c r="H142" s="246"/>
      <c r="I142" s="246"/>
      <c r="J142" s="246"/>
      <c r="K142" s="246"/>
      <c r="L142" s="246"/>
      <c r="M142" s="246"/>
      <c r="N142" s="337"/>
      <c r="O142" s="246"/>
      <c r="P142" s="246"/>
      <c r="Q142" s="246"/>
      <c r="R142" s="246"/>
      <c r="S142" s="246"/>
      <c r="T142" s="246"/>
      <c r="U142" s="246"/>
      <c r="V142" s="246"/>
      <c r="W142" s="246"/>
      <c r="X142" s="246"/>
      <c r="Y142" s="246"/>
      <c r="Z142" s="246"/>
    </row>
    <row r="143" spans="3:26" ht="14.4">
      <c r="C143" s="246"/>
      <c r="D143" s="246"/>
      <c r="E143" s="246"/>
      <c r="F143" s="246"/>
      <c r="G143" s="246"/>
      <c r="H143" s="246"/>
      <c r="I143" s="246"/>
      <c r="J143" s="246"/>
      <c r="K143" s="246"/>
      <c r="L143" s="246"/>
      <c r="M143" s="246"/>
      <c r="N143" s="337"/>
      <c r="O143" s="246"/>
      <c r="P143" s="246"/>
      <c r="Q143" s="246"/>
      <c r="R143" s="246"/>
      <c r="S143" s="246"/>
      <c r="T143" s="246"/>
      <c r="U143" s="246"/>
      <c r="V143" s="246"/>
      <c r="W143" s="246"/>
      <c r="X143" s="246"/>
      <c r="Y143" s="246"/>
      <c r="Z143" s="246"/>
    </row>
    <row r="144" spans="3:26" ht="14.4">
      <c r="C144" s="246"/>
      <c r="D144" s="246"/>
      <c r="E144" s="246"/>
      <c r="F144" s="246"/>
      <c r="G144" s="246"/>
      <c r="H144" s="246"/>
      <c r="I144" s="246"/>
      <c r="J144" s="246"/>
      <c r="K144" s="246"/>
      <c r="L144" s="246"/>
      <c r="M144" s="246"/>
      <c r="N144" s="337"/>
      <c r="O144" s="246"/>
      <c r="P144" s="246"/>
      <c r="Q144" s="246"/>
      <c r="R144" s="246"/>
      <c r="S144" s="246"/>
      <c r="T144" s="246"/>
      <c r="U144" s="246"/>
      <c r="V144" s="246"/>
      <c r="W144" s="246"/>
      <c r="X144" s="246"/>
      <c r="Y144" s="246"/>
      <c r="Z144" s="246"/>
    </row>
    <row r="145" spans="3:26" ht="14.4">
      <c r="C145" s="246"/>
      <c r="D145" s="246"/>
      <c r="E145" s="246"/>
      <c r="F145" s="246"/>
      <c r="G145" s="246"/>
      <c r="H145" s="246"/>
      <c r="I145" s="246"/>
      <c r="J145" s="246"/>
      <c r="K145" s="246"/>
      <c r="L145" s="246"/>
      <c r="M145" s="246"/>
      <c r="N145" s="337"/>
      <c r="O145" s="246"/>
      <c r="P145" s="246"/>
      <c r="Q145" s="246"/>
      <c r="R145" s="246"/>
      <c r="S145" s="246"/>
      <c r="T145" s="246"/>
      <c r="U145" s="246"/>
      <c r="V145" s="246"/>
      <c r="W145" s="246"/>
      <c r="X145" s="246"/>
      <c r="Y145" s="246"/>
      <c r="Z145" s="246"/>
    </row>
    <row r="146" spans="3:26" ht="14.4">
      <c r="C146" s="246"/>
      <c r="D146" s="246"/>
      <c r="E146" s="246"/>
      <c r="F146" s="246"/>
      <c r="G146" s="246"/>
      <c r="H146" s="246"/>
      <c r="I146" s="246"/>
      <c r="J146" s="246"/>
      <c r="K146" s="246"/>
      <c r="L146" s="246"/>
      <c r="M146" s="246"/>
      <c r="N146" s="337"/>
      <c r="O146" s="246"/>
      <c r="P146" s="246"/>
      <c r="Q146" s="246"/>
      <c r="R146" s="246"/>
      <c r="S146" s="246"/>
      <c r="T146" s="246"/>
      <c r="U146" s="246"/>
      <c r="V146" s="246"/>
      <c r="W146" s="246"/>
      <c r="X146" s="246"/>
      <c r="Y146" s="246"/>
      <c r="Z146" s="246"/>
    </row>
    <row r="147" spans="3:26" ht="14.4">
      <c r="C147" s="246"/>
      <c r="D147" s="246"/>
      <c r="E147" s="246"/>
      <c r="F147" s="246"/>
      <c r="G147" s="246"/>
      <c r="H147" s="246"/>
      <c r="I147" s="246"/>
      <c r="J147" s="246"/>
      <c r="K147" s="246"/>
      <c r="L147" s="246"/>
      <c r="M147" s="246"/>
      <c r="N147" s="337"/>
      <c r="O147" s="246"/>
      <c r="P147" s="246"/>
      <c r="Q147" s="246"/>
      <c r="R147" s="246"/>
      <c r="S147" s="246"/>
      <c r="T147" s="246"/>
      <c r="U147" s="246"/>
      <c r="V147" s="246"/>
      <c r="W147" s="246"/>
      <c r="X147" s="246"/>
      <c r="Y147" s="246"/>
      <c r="Z147" s="246"/>
    </row>
    <row r="148" spans="3:26" ht="14.4">
      <c r="C148" s="246"/>
      <c r="D148" s="246"/>
      <c r="E148" s="246"/>
      <c r="F148" s="246"/>
      <c r="G148" s="246"/>
      <c r="H148" s="246"/>
      <c r="I148" s="246"/>
      <c r="J148" s="246"/>
      <c r="K148" s="246"/>
      <c r="L148" s="246"/>
      <c r="M148" s="246"/>
      <c r="N148" s="337"/>
      <c r="O148" s="246"/>
      <c r="P148" s="246"/>
      <c r="Q148" s="246"/>
      <c r="R148" s="246"/>
      <c r="S148" s="246"/>
      <c r="T148" s="246"/>
      <c r="U148" s="246"/>
      <c r="V148" s="246"/>
      <c r="W148" s="246"/>
      <c r="X148" s="246"/>
      <c r="Y148" s="246"/>
      <c r="Z148" s="246"/>
    </row>
    <row r="149" spans="3:26" ht="14.4">
      <c r="C149" s="246"/>
      <c r="D149" s="246"/>
      <c r="E149" s="246"/>
      <c r="F149" s="246"/>
      <c r="G149" s="246"/>
      <c r="H149" s="246"/>
      <c r="I149" s="246"/>
      <c r="J149" s="246"/>
      <c r="K149" s="246"/>
      <c r="L149" s="246"/>
      <c r="M149" s="246"/>
      <c r="N149" s="337"/>
      <c r="O149" s="246"/>
      <c r="P149" s="246"/>
      <c r="Q149" s="246"/>
      <c r="R149" s="246"/>
      <c r="S149" s="246"/>
      <c r="T149" s="246"/>
      <c r="U149" s="246"/>
      <c r="V149" s="246"/>
      <c r="W149" s="246"/>
      <c r="X149" s="246"/>
      <c r="Y149" s="246"/>
      <c r="Z149" s="246"/>
    </row>
    <row r="150" spans="3:26" ht="14.4">
      <c r="C150" s="246"/>
      <c r="D150" s="246"/>
      <c r="E150" s="246"/>
      <c r="F150" s="246"/>
      <c r="G150" s="246"/>
      <c r="H150" s="246"/>
      <c r="I150" s="246"/>
      <c r="J150" s="246"/>
      <c r="K150" s="246"/>
      <c r="L150" s="246"/>
      <c r="M150" s="246"/>
      <c r="N150" s="337"/>
      <c r="O150" s="246"/>
      <c r="P150" s="246"/>
      <c r="Q150" s="246"/>
      <c r="R150" s="246"/>
      <c r="S150" s="246"/>
      <c r="T150" s="246"/>
      <c r="U150" s="246"/>
      <c r="V150" s="246"/>
      <c r="W150" s="246"/>
      <c r="X150" s="246"/>
      <c r="Y150" s="246"/>
      <c r="Z150" s="246"/>
    </row>
    <row r="151" spans="3:26" ht="14.4">
      <c r="C151" s="246"/>
      <c r="D151" s="246"/>
      <c r="E151" s="246"/>
      <c r="F151" s="246"/>
      <c r="G151" s="246"/>
      <c r="H151" s="246"/>
      <c r="I151" s="246"/>
      <c r="J151" s="246"/>
      <c r="K151" s="246"/>
      <c r="L151" s="246"/>
      <c r="M151" s="246"/>
      <c r="N151" s="337"/>
      <c r="O151" s="246"/>
      <c r="P151" s="246"/>
      <c r="Q151" s="246"/>
      <c r="R151" s="246"/>
      <c r="S151" s="246"/>
      <c r="T151" s="246"/>
      <c r="U151" s="246"/>
      <c r="V151" s="246"/>
      <c r="W151" s="246"/>
      <c r="X151" s="246"/>
      <c r="Y151" s="246"/>
      <c r="Z151" s="246"/>
    </row>
    <row r="152" spans="3:26" ht="14.4">
      <c r="C152" s="246"/>
      <c r="D152" s="246"/>
      <c r="E152" s="246"/>
      <c r="F152" s="246"/>
      <c r="G152" s="246"/>
      <c r="H152" s="246"/>
      <c r="I152" s="246"/>
      <c r="J152" s="246"/>
      <c r="K152" s="246"/>
      <c r="L152" s="246"/>
      <c r="M152" s="246"/>
      <c r="N152" s="337"/>
      <c r="O152" s="246"/>
      <c r="P152" s="246"/>
      <c r="Q152" s="246"/>
      <c r="R152" s="246"/>
      <c r="S152" s="246"/>
      <c r="T152" s="246"/>
      <c r="U152" s="246"/>
      <c r="V152" s="246"/>
      <c r="W152" s="246"/>
      <c r="X152" s="246"/>
      <c r="Y152" s="246"/>
      <c r="Z152" s="246"/>
    </row>
    <row r="153" spans="3:26" ht="14.4">
      <c r="C153" s="246"/>
      <c r="D153" s="246"/>
      <c r="E153" s="246"/>
      <c r="F153" s="246"/>
      <c r="G153" s="246"/>
      <c r="H153" s="246"/>
      <c r="I153" s="246"/>
      <c r="J153" s="246"/>
      <c r="K153" s="246"/>
      <c r="L153" s="246"/>
      <c r="M153" s="246"/>
      <c r="N153" s="337"/>
      <c r="O153" s="246"/>
      <c r="P153" s="246"/>
      <c r="Q153" s="246"/>
      <c r="R153" s="246"/>
      <c r="S153" s="246"/>
      <c r="T153" s="246"/>
      <c r="U153" s="246"/>
      <c r="V153" s="246"/>
      <c r="W153" s="246"/>
      <c r="X153" s="246"/>
      <c r="Y153" s="246"/>
      <c r="Z153" s="246"/>
    </row>
    <row r="154" spans="3:26" ht="14.4">
      <c r="C154" s="246"/>
      <c r="D154" s="246"/>
      <c r="E154" s="246"/>
      <c r="F154" s="246"/>
      <c r="G154" s="246"/>
      <c r="H154" s="246"/>
      <c r="I154" s="246"/>
      <c r="J154" s="246"/>
      <c r="K154" s="246"/>
      <c r="L154" s="246"/>
      <c r="M154" s="246"/>
      <c r="N154" s="337"/>
      <c r="O154" s="246"/>
      <c r="P154" s="246"/>
      <c r="Q154" s="246"/>
      <c r="R154" s="246"/>
      <c r="S154" s="246"/>
      <c r="T154" s="246"/>
      <c r="U154" s="246"/>
      <c r="V154" s="246"/>
      <c r="W154" s="246"/>
      <c r="X154" s="246"/>
      <c r="Y154" s="246"/>
      <c r="Z154" s="246"/>
    </row>
    <row r="155" spans="3:26" ht="14.4">
      <c r="C155" s="246"/>
      <c r="D155" s="246"/>
      <c r="E155" s="246"/>
      <c r="F155" s="246"/>
      <c r="G155" s="246"/>
      <c r="H155" s="246"/>
      <c r="I155" s="246"/>
      <c r="J155" s="246"/>
      <c r="K155" s="246"/>
      <c r="L155" s="246"/>
      <c r="M155" s="246"/>
      <c r="N155" s="337"/>
      <c r="O155" s="246"/>
      <c r="P155" s="246"/>
      <c r="Q155" s="246"/>
      <c r="R155" s="246"/>
      <c r="S155" s="246"/>
      <c r="T155" s="246"/>
      <c r="U155" s="246"/>
      <c r="V155" s="246"/>
      <c r="W155" s="246"/>
      <c r="X155" s="246"/>
      <c r="Y155" s="246"/>
      <c r="Z155" s="246"/>
    </row>
    <row r="156" spans="3:26" ht="14.4">
      <c r="C156" s="246"/>
      <c r="D156" s="246"/>
      <c r="E156" s="246"/>
      <c r="F156" s="246"/>
      <c r="G156" s="246"/>
      <c r="H156" s="246"/>
      <c r="I156" s="246"/>
      <c r="J156" s="246"/>
      <c r="K156" s="246"/>
      <c r="L156" s="246"/>
      <c r="M156" s="246"/>
      <c r="N156" s="337"/>
      <c r="O156" s="246"/>
      <c r="P156" s="246"/>
      <c r="Q156" s="246"/>
      <c r="R156" s="246"/>
      <c r="S156" s="246"/>
      <c r="T156" s="246"/>
      <c r="U156" s="246"/>
      <c r="V156" s="246"/>
      <c r="W156" s="246"/>
      <c r="X156" s="246"/>
      <c r="Y156" s="246"/>
      <c r="Z156" s="246"/>
    </row>
    <row r="157" spans="3:26" ht="14.4">
      <c r="C157" s="246"/>
      <c r="D157" s="246"/>
      <c r="E157" s="246"/>
      <c r="F157" s="246"/>
      <c r="G157" s="246"/>
      <c r="H157" s="246"/>
      <c r="I157" s="246"/>
      <c r="J157" s="246"/>
      <c r="K157" s="246"/>
      <c r="L157" s="246"/>
      <c r="M157" s="246"/>
      <c r="N157" s="337"/>
      <c r="O157" s="246"/>
      <c r="P157" s="246"/>
      <c r="Q157" s="246"/>
      <c r="R157" s="246"/>
      <c r="S157" s="246"/>
      <c r="T157" s="246"/>
      <c r="U157" s="246"/>
      <c r="V157" s="246"/>
      <c r="W157" s="246"/>
      <c r="X157" s="246"/>
      <c r="Y157" s="246"/>
      <c r="Z157" s="246"/>
    </row>
    <row r="158" spans="3:26" ht="14.4">
      <c r="C158" s="246"/>
      <c r="D158" s="246"/>
      <c r="E158" s="246"/>
      <c r="F158" s="246"/>
      <c r="G158" s="246"/>
      <c r="H158" s="246"/>
      <c r="I158" s="246"/>
      <c r="J158" s="246"/>
      <c r="K158" s="246"/>
      <c r="L158" s="246"/>
      <c r="M158" s="246"/>
      <c r="N158" s="337"/>
      <c r="O158" s="246"/>
      <c r="P158" s="246"/>
      <c r="Q158" s="246"/>
      <c r="R158" s="246"/>
      <c r="S158" s="246"/>
      <c r="T158" s="246"/>
      <c r="U158" s="246"/>
      <c r="V158" s="246"/>
      <c r="W158" s="246"/>
      <c r="X158" s="246"/>
      <c r="Y158" s="246"/>
      <c r="Z158" s="246"/>
    </row>
    <row r="159" spans="3:26" ht="14.4">
      <c r="C159" s="246"/>
      <c r="D159" s="246"/>
      <c r="E159" s="246"/>
      <c r="F159" s="246"/>
      <c r="G159" s="246"/>
      <c r="H159" s="246"/>
      <c r="I159" s="246"/>
      <c r="J159" s="246"/>
      <c r="K159" s="246"/>
      <c r="L159" s="246"/>
      <c r="M159" s="246"/>
      <c r="N159" s="337"/>
      <c r="O159" s="246"/>
      <c r="P159" s="246"/>
      <c r="Q159" s="246"/>
      <c r="R159" s="246"/>
      <c r="S159" s="246"/>
      <c r="T159" s="246"/>
      <c r="U159" s="246"/>
      <c r="V159" s="246"/>
      <c r="W159" s="246"/>
      <c r="X159" s="246"/>
      <c r="Y159" s="246"/>
      <c r="Z159" s="246"/>
    </row>
    <row r="160" spans="3:26" ht="14.4">
      <c r="C160" s="246"/>
      <c r="D160" s="246"/>
      <c r="E160" s="246"/>
      <c r="F160" s="246"/>
      <c r="G160" s="246"/>
      <c r="H160" s="246"/>
      <c r="I160" s="246"/>
      <c r="J160" s="246"/>
      <c r="K160" s="246"/>
      <c r="L160" s="246"/>
      <c r="M160" s="246"/>
      <c r="N160" s="337"/>
      <c r="O160" s="246"/>
      <c r="P160" s="246"/>
      <c r="Q160" s="246"/>
      <c r="R160" s="246"/>
      <c r="S160" s="246"/>
      <c r="T160" s="246"/>
      <c r="U160" s="246"/>
      <c r="V160" s="246"/>
      <c r="W160" s="246"/>
      <c r="X160" s="246"/>
      <c r="Y160" s="246"/>
      <c r="Z160" s="246"/>
    </row>
    <row r="161" spans="3:26" ht="14.4">
      <c r="C161" s="246"/>
      <c r="D161" s="246"/>
      <c r="E161" s="246"/>
      <c r="F161" s="246"/>
      <c r="G161" s="246"/>
      <c r="H161" s="246"/>
      <c r="I161" s="246"/>
      <c r="J161" s="246"/>
      <c r="K161" s="246"/>
      <c r="L161" s="246"/>
      <c r="M161" s="246"/>
      <c r="N161" s="337"/>
      <c r="O161" s="246"/>
      <c r="P161" s="246"/>
      <c r="Q161" s="246"/>
      <c r="R161" s="246"/>
      <c r="S161" s="246"/>
      <c r="T161" s="246"/>
      <c r="U161" s="246"/>
      <c r="V161" s="246"/>
      <c r="W161" s="246"/>
      <c r="X161" s="246"/>
      <c r="Y161" s="246"/>
      <c r="Z161" s="246"/>
    </row>
    <row r="162" spans="3:26" ht="14.4">
      <c r="C162" s="246"/>
      <c r="D162" s="246"/>
      <c r="E162" s="246"/>
      <c r="F162" s="246"/>
      <c r="G162" s="246"/>
      <c r="H162" s="246"/>
      <c r="I162" s="246"/>
      <c r="J162" s="246"/>
      <c r="K162" s="246"/>
      <c r="L162" s="246"/>
      <c r="M162" s="246"/>
      <c r="N162" s="337"/>
      <c r="O162" s="246"/>
      <c r="P162" s="246"/>
      <c r="Q162" s="246"/>
      <c r="R162" s="246"/>
      <c r="S162" s="246"/>
      <c r="T162" s="246"/>
      <c r="U162" s="246"/>
      <c r="V162" s="246"/>
      <c r="W162" s="246"/>
      <c r="X162" s="246"/>
      <c r="Y162" s="246"/>
      <c r="Z162" s="246"/>
    </row>
    <row r="163" spans="3:26" ht="14.4">
      <c r="C163" s="246"/>
      <c r="D163" s="246"/>
      <c r="E163" s="246"/>
      <c r="F163" s="246"/>
      <c r="G163" s="246"/>
      <c r="H163" s="246"/>
      <c r="I163" s="246"/>
      <c r="J163" s="246"/>
      <c r="K163" s="246"/>
      <c r="L163" s="246"/>
      <c r="M163" s="246"/>
      <c r="N163" s="337"/>
      <c r="O163" s="246"/>
      <c r="P163" s="246"/>
      <c r="Q163" s="246"/>
      <c r="R163" s="246"/>
      <c r="S163" s="246"/>
      <c r="T163" s="246"/>
      <c r="U163" s="246"/>
      <c r="V163" s="246"/>
      <c r="W163" s="246"/>
      <c r="X163" s="246"/>
      <c r="Y163" s="246"/>
      <c r="Z163" s="246"/>
    </row>
    <row r="164" spans="3:26" ht="14.4">
      <c r="C164" s="246"/>
      <c r="D164" s="246"/>
      <c r="E164" s="246"/>
      <c r="F164" s="246"/>
      <c r="G164" s="246"/>
      <c r="H164" s="246"/>
      <c r="I164" s="246"/>
      <c r="J164" s="246"/>
      <c r="K164" s="246"/>
      <c r="L164" s="246"/>
      <c r="M164" s="246"/>
      <c r="N164" s="337"/>
      <c r="O164" s="246"/>
      <c r="P164" s="246"/>
      <c r="Q164" s="246"/>
      <c r="R164" s="246"/>
      <c r="S164" s="246"/>
      <c r="T164" s="246"/>
      <c r="U164" s="246"/>
      <c r="V164" s="246"/>
      <c r="W164" s="246"/>
      <c r="X164" s="246"/>
      <c r="Y164" s="246"/>
      <c r="Z164" s="246"/>
    </row>
    <row r="165" spans="3:26" ht="14.4">
      <c r="C165" s="246"/>
      <c r="D165" s="246"/>
      <c r="E165" s="246"/>
      <c r="F165" s="246"/>
      <c r="G165" s="246"/>
      <c r="H165" s="246"/>
      <c r="I165" s="246"/>
      <c r="J165" s="246"/>
      <c r="K165" s="246"/>
      <c r="L165" s="246"/>
      <c r="M165" s="246"/>
      <c r="N165" s="337"/>
      <c r="O165" s="246"/>
      <c r="P165" s="246"/>
      <c r="Q165" s="246"/>
      <c r="R165" s="246"/>
      <c r="S165" s="246"/>
      <c r="T165" s="246"/>
      <c r="U165" s="246"/>
      <c r="V165" s="246"/>
      <c r="W165" s="246"/>
      <c r="X165" s="246"/>
      <c r="Y165" s="246"/>
      <c r="Z165" s="246"/>
    </row>
    <row r="166" spans="3:26" ht="14.4">
      <c r="C166" s="246"/>
      <c r="D166" s="246"/>
      <c r="E166" s="246"/>
      <c r="F166" s="246"/>
      <c r="G166" s="246"/>
      <c r="H166" s="246"/>
      <c r="I166" s="246"/>
      <c r="J166" s="246"/>
      <c r="K166" s="246"/>
      <c r="L166" s="246"/>
      <c r="M166" s="246"/>
      <c r="N166" s="337"/>
      <c r="O166" s="246"/>
      <c r="P166" s="246"/>
      <c r="Q166" s="246"/>
      <c r="R166" s="246"/>
      <c r="S166" s="246"/>
      <c r="T166" s="246"/>
      <c r="U166" s="246"/>
      <c r="V166" s="246"/>
      <c r="W166" s="246"/>
      <c r="X166" s="246"/>
      <c r="Y166" s="246"/>
      <c r="Z166" s="246"/>
    </row>
    <row r="167" spans="3:26" ht="14.4">
      <c r="C167" s="246"/>
      <c r="D167" s="246"/>
      <c r="E167" s="246"/>
      <c r="F167" s="246"/>
      <c r="G167" s="246"/>
      <c r="H167" s="246"/>
      <c r="I167" s="246"/>
      <c r="J167" s="246"/>
      <c r="K167" s="246"/>
      <c r="L167" s="246"/>
      <c r="M167" s="246"/>
      <c r="N167" s="337"/>
      <c r="O167" s="246"/>
      <c r="P167" s="246"/>
      <c r="Q167" s="246"/>
      <c r="R167" s="246"/>
      <c r="S167" s="246"/>
      <c r="T167" s="246"/>
      <c r="U167" s="246"/>
      <c r="V167" s="246"/>
      <c r="W167" s="246"/>
      <c r="X167" s="246"/>
      <c r="Y167" s="246"/>
      <c r="Z167" s="246"/>
    </row>
    <row r="168" spans="3:26" ht="14.4">
      <c r="C168" s="246"/>
      <c r="D168" s="246"/>
      <c r="E168" s="246"/>
      <c r="F168" s="246"/>
      <c r="G168" s="246"/>
      <c r="H168" s="246"/>
      <c r="I168" s="246"/>
      <c r="J168" s="246"/>
      <c r="K168" s="246"/>
      <c r="L168" s="246"/>
      <c r="M168" s="246"/>
      <c r="N168" s="337"/>
      <c r="O168" s="246"/>
      <c r="P168" s="246"/>
      <c r="Q168" s="246"/>
      <c r="R168" s="246"/>
      <c r="S168" s="246"/>
      <c r="T168" s="246"/>
      <c r="U168" s="246"/>
      <c r="V168" s="246"/>
      <c r="W168" s="246"/>
      <c r="X168" s="246"/>
      <c r="Y168" s="246"/>
      <c r="Z168" s="246"/>
    </row>
    <row r="169" spans="3:26" ht="14.4">
      <c r="C169" s="246"/>
      <c r="D169" s="246"/>
      <c r="E169" s="246"/>
      <c r="F169" s="246"/>
      <c r="G169" s="246"/>
      <c r="H169" s="246"/>
      <c r="I169" s="246"/>
      <c r="J169" s="246"/>
      <c r="K169" s="246"/>
      <c r="L169" s="246"/>
      <c r="M169" s="246"/>
      <c r="N169" s="337"/>
      <c r="O169" s="246"/>
      <c r="P169" s="246"/>
      <c r="Q169" s="246"/>
      <c r="R169" s="246"/>
      <c r="S169" s="246"/>
      <c r="T169" s="246"/>
      <c r="U169" s="246"/>
      <c r="V169" s="246"/>
      <c r="W169" s="246"/>
      <c r="X169" s="246"/>
      <c r="Y169" s="246"/>
      <c r="Z169" s="246"/>
    </row>
    <row r="170" spans="3:26" ht="14.4">
      <c r="C170" s="246"/>
      <c r="D170" s="246"/>
      <c r="E170" s="246"/>
      <c r="F170" s="246"/>
      <c r="G170" s="246"/>
      <c r="H170" s="246"/>
      <c r="I170" s="246"/>
      <c r="J170" s="246"/>
      <c r="K170" s="246"/>
      <c r="L170" s="246"/>
      <c r="M170" s="246"/>
      <c r="N170" s="337"/>
      <c r="O170" s="246"/>
      <c r="P170" s="246"/>
      <c r="Q170" s="246"/>
      <c r="R170" s="246"/>
      <c r="S170" s="246"/>
      <c r="T170" s="246"/>
      <c r="U170" s="246"/>
      <c r="V170" s="246"/>
      <c r="W170" s="246"/>
      <c r="X170" s="246"/>
      <c r="Y170" s="246"/>
      <c r="Z170" s="246"/>
    </row>
    <row r="171" spans="3:26" ht="14.4">
      <c r="C171" s="246"/>
      <c r="D171" s="246"/>
      <c r="E171" s="246"/>
      <c r="F171" s="246"/>
      <c r="G171" s="246"/>
      <c r="H171" s="246"/>
      <c r="I171" s="246"/>
      <c r="J171" s="246"/>
      <c r="K171" s="246"/>
      <c r="L171" s="246"/>
      <c r="M171" s="246"/>
      <c r="N171" s="337"/>
      <c r="O171" s="246"/>
      <c r="P171" s="246"/>
      <c r="Q171" s="246"/>
      <c r="R171" s="246"/>
      <c r="S171" s="246"/>
      <c r="T171" s="246"/>
      <c r="U171" s="246"/>
      <c r="V171" s="246"/>
      <c r="W171" s="246"/>
      <c r="X171" s="246"/>
      <c r="Y171" s="246"/>
      <c r="Z171" s="246"/>
    </row>
    <row r="172" spans="3:26" ht="14.4">
      <c r="C172" s="246"/>
      <c r="D172" s="246"/>
      <c r="E172" s="246"/>
      <c r="F172" s="246"/>
      <c r="G172" s="246"/>
      <c r="H172" s="246"/>
      <c r="I172" s="246"/>
      <c r="J172" s="246"/>
      <c r="K172" s="246"/>
      <c r="L172" s="246"/>
      <c r="M172" s="246"/>
      <c r="N172" s="337"/>
      <c r="O172" s="246"/>
      <c r="P172" s="246"/>
      <c r="Q172" s="246"/>
      <c r="R172" s="246"/>
      <c r="S172" s="246"/>
      <c r="T172" s="246"/>
      <c r="U172" s="246"/>
      <c r="V172" s="246"/>
      <c r="W172" s="246"/>
      <c r="X172" s="246"/>
      <c r="Y172" s="246"/>
      <c r="Z172" s="246"/>
    </row>
    <row r="173" spans="3:26" ht="14.4">
      <c r="C173" s="246"/>
      <c r="D173" s="246"/>
      <c r="E173" s="246"/>
      <c r="F173" s="246"/>
      <c r="G173" s="246"/>
      <c r="H173" s="246"/>
      <c r="I173" s="246"/>
      <c r="J173" s="246"/>
      <c r="K173" s="246"/>
      <c r="L173" s="246"/>
      <c r="M173" s="246"/>
      <c r="N173" s="337"/>
      <c r="O173" s="246"/>
      <c r="P173" s="246"/>
      <c r="Q173" s="246"/>
      <c r="R173" s="246"/>
      <c r="S173" s="246"/>
      <c r="T173" s="246"/>
      <c r="U173" s="246"/>
      <c r="V173" s="246"/>
      <c r="W173" s="246"/>
      <c r="X173" s="246"/>
      <c r="Y173" s="246"/>
      <c r="Z173" s="246"/>
    </row>
    <row r="174" spans="3:26" ht="14.4">
      <c r="C174" s="246"/>
      <c r="D174" s="246"/>
      <c r="E174" s="246"/>
      <c r="F174" s="246"/>
      <c r="G174" s="246"/>
      <c r="H174" s="246"/>
      <c r="I174" s="246"/>
      <c r="J174" s="246"/>
      <c r="K174" s="246"/>
      <c r="L174" s="246"/>
      <c r="M174" s="246"/>
      <c r="N174" s="337"/>
      <c r="O174" s="246"/>
      <c r="P174" s="246"/>
      <c r="Q174" s="246"/>
      <c r="R174" s="246"/>
      <c r="S174" s="246"/>
      <c r="T174" s="246"/>
      <c r="U174" s="246"/>
      <c r="V174" s="246"/>
      <c r="W174" s="246"/>
      <c r="X174" s="246"/>
      <c r="Y174" s="246"/>
      <c r="Z174" s="246"/>
    </row>
    <row r="175" spans="3:26" ht="14.4">
      <c r="C175" s="246"/>
      <c r="D175" s="246"/>
      <c r="E175" s="246"/>
      <c r="F175" s="246"/>
      <c r="G175" s="246"/>
      <c r="H175" s="246"/>
      <c r="I175" s="246"/>
      <c r="J175" s="246"/>
      <c r="K175" s="246"/>
      <c r="L175" s="246"/>
      <c r="M175" s="246"/>
      <c r="N175" s="337"/>
      <c r="O175" s="246"/>
      <c r="P175" s="246"/>
      <c r="Q175" s="246"/>
      <c r="R175" s="246"/>
      <c r="S175" s="246"/>
      <c r="T175" s="246"/>
      <c r="U175" s="246"/>
      <c r="V175" s="246"/>
      <c r="W175" s="246"/>
      <c r="X175" s="246"/>
      <c r="Y175" s="246"/>
      <c r="Z175" s="246"/>
    </row>
    <row r="176" spans="3:26" ht="14.4">
      <c r="C176" s="246"/>
      <c r="D176" s="246"/>
      <c r="E176" s="246"/>
      <c r="F176" s="246"/>
      <c r="G176" s="246"/>
      <c r="H176" s="246"/>
      <c r="I176" s="246"/>
      <c r="J176" s="246"/>
      <c r="K176" s="246"/>
      <c r="L176" s="246"/>
      <c r="M176" s="246"/>
      <c r="N176" s="337"/>
      <c r="O176" s="246"/>
      <c r="P176" s="246"/>
      <c r="Q176" s="246"/>
      <c r="R176" s="246"/>
      <c r="S176" s="246"/>
      <c r="T176" s="246"/>
      <c r="U176" s="246"/>
      <c r="V176" s="246"/>
      <c r="W176" s="246"/>
      <c r="X176" s="246"/>
      <c r="Y176" s="246"/>
      <c r="Z176" s="246"/>
    </row>
    <row r="177" spans="3:26" ht="14.4">
      <c r="C177" s="246"/>
      <c r="D177" s="246"/>
      <c r="E177" s="246"/>
      <c r="F177" s="246"/>
      <c r="G177" s="246"/>
      <c r="H177" s="246"/>
      <c r="I177" s="246"/>
      <c r="J177" s="246"/>
      <c r="K177" s="246"/>
      <c r="L177" s="246"/>
      <c r="M177" s="246"/>
      <c r="N177" s="337"/>
      <c r="O177" s="246"/>
      <c r="P177" s="246"/>
      <c r="Q177" s="246"/>
      <c r="R177" s="246"/>
      <c r="S177" s="246"/>
      <c r="T177" s="246"/>
      <c r="U177" s="246"/>
      <c r="V177" s="246"/>
      <c r="W177" s="246"/>
      <c r="X177" s="246"/>
      <c r="Y177" s="246"/>
      <c r="Z177" s="246"/>
    </row>
    <row r="178" spans="3:26" ht="14.4">
      <c r="C178" s="246"/>
      <c r="D178" s="246"/>
      <c r="E178" s="246"/>
      <c r="F178" s="246"/>
      <c r="G178" s="246"/>
      <c r="H178" s="246"/>
      <c r="I178" s="246"/>
      <c r="J178" s="246"/>
      <c r="K178" s="246"/>
      <c r="L178" s="246"/>
      <c r="M178" s="246"/>
      <c r="N178" s="337"/>
      <c r="O178" s="246"/>
      <c r="P178" s="246"/>
      <c r="Q178" s="246"/>
      <c r="R178" s="246"/>
      <c r="S178" s="246"/>
      <c r="T178" s="246"/>
      <c r="U178" s="246"/>
      <c r="V178" s="246"/>
      <c r="W178" s="246"/>
      <c r="X178" s="246"/>
      <c r="Y178" s="246"/>
      <c r="Z178" s="246"/>
    </row>
    <row r="179" spans="3:26" ht="14.4">
      <c r="C179" s="246"/>
      <c r="D179" s="246"/>
      <c r="E179" s="246"/>
      <c r="F179" s="246"/>
      <c r="G179" s="246"/>
      <c r="H179" s="246"/>
      <c r="I179" s="246"/>
      <c r="J179" s="246"/>
      <c r="K179" s="246"/>
      <c r="L179" s="246"/>
      <c r="M179" s="246"/>
      <c r="N179" s="337"/>
      <c r="O179" s="246"/>
      <c r="P179" s="246"/>
      <c r="Q179" s="246"/>
      <c r="R179" s="246"/>
      <c r="S179" s="246"/>
      <c r="T179" s="246"/>
      <c r="U179" s="246"/>
      <c r="V179" s="246"/>
      <c r="W179" s="246"/>
      <c r="X179" s="246"/>
      <c r="Y179" s="246"/>
      <c r="Z179" s="246"/>
    </row>
    <row r="180" spans="3:26" ht="14.4">
      <c r="C180" s="246"/>
      <c r="D180" s="246"/>
      <c r="E180" s="246"/>
      <c r="F180" s="246"/>
      <c r="G180" s="246"/>
      <c r="H180" s="246"/>
      <c r="I180" s="246"/>
      <c r="J180" s="246"/>
      <c r="K180" s="246"/>
      <c r="L180" s="246"/>
      <c r="M180" s="246"/>
      <c r="N180" s="337"/>
      <c r="O180" s="246"/>
      <c r="P180" s="246"/>
      <c r="Q180" s="246"/>
      <c r="R180" s="246"/>
      <c r="S180" s="246"/>
      <c r="T180" s="246"/>
      <c r="U180" s="246"/>
      <c r="V180" s="246"/>
      <c r="W180" s="246"/>
      <c r="X180" s="246"/>
      <c r="Y180" s="246"/>
      <c r="Z180" s="246"/>
    </row>
    <row r="181" spans="3:26" ht="14.4">
      <c r="C181" s="246"/>
      <c r="D181" s="246"/>
      <c r="E181" s="246"/>
      <c r="F181" s="246"/>
      <c r="G181" s="246"/>
      <c r="H181" s="246"/>
      <c r="I181" s="246"/>
      <c r="J181" s="246"/>
      <c r="K181" s="246"/>
      <c r="L181" s="246"/>
      <c r="M181" s="246"/>
      <c r="N181" s="337"/>
      <c r="O181" s="246"/>
      <c r="P181" s="246"/>
      <c r="Q181" s="246"/>
      <c r="R181" s="246"/>
      <c r="S181" s="246"/>
      <c r="T181" s="246"/>
      <c r="U181" s="246"/>
      <c r="V181" s="246"/>
      <c r="W181" s="246"/>
      <c r="X181" s="246"/>
      <c r="Y181" s="246"/>
      <c r="Z181" s="246"/>
    </row>
    <row r="182" spans="3:26" ht="14.4">
      <c r="C182" s="246"/>
      <c r="D182" s="246"/>
      <c r="E182" s="246"/>
      <c r="F182" s="246"/>
      <c r="G182" s="246"/>
      <c r="H182" s="246"/>
      <c r="I182" s="246"/>
      <c r="J182" s="246"/>
      <c r="K182" s="246"/>
      <c r="L182" s="246"/>
      <c r="M182" s="246"/>
      <c r="N182" s="337"/>
      <c r="O182" s="246"/>
      <c r="P182" s="246"/>
      <c r="Q182" s="246"/>
      <c r="R182" s="246"/>
      <c r="S182" s="246"/>
      <c r="T182" s="246"/>
      <c r="U182" s="246"/>
      <c r="V182" s="246"/>
      <c r="W182" s="246"/>
      <c r="X182" s="246"/>
      <c r="Y182" s="246"/>
      <c r="Z182" s="246"/>
    </row>
    <row r="183" spans="3:26" ht="14.4">
      <c r="C183" s="246"/>
      <c r="D183" s="246"/>
      <c r="E183" s="246"/>
      <c r="F183" s="246"/>
      <c r="G183" s="246"/>
      <c r="H183" s="246"/>
      <c r="I183" s="246"/>
      <c r="J183" s="246"/>
      <c r="K183" s="246"/>
      <c r="L183" s="246"/>
      <c r="M183" s="246"/>
      <c r="N183" s="337"/>
      <c r="O183" s="246"/>
      <c r="P183" s="246"/>
      <c r="Q183" s="246"/>
      <c r="R183" s="246"/>
      <c r="S183" s="246"/>
      <c r="T183" s="246"/>
      <c r="U183" s="246"/>
      <c r="V183" s="246"/>
      <c r="W183" s="246"/>
      <c r="X183" s="246"/>
      <c r="Y183" s="246"/>
      <c r="Z183" s="246"/>
    </row>
    <row r="184" spans="3:26" ht="14.4">
      <c r="C184" s="246"/>
      <c r="D184" s="246"/>
      <c r="E184" s="246"/>
      <c r="F184" s="246"/>
      <c r="G184" s="246"/>
      <c r="H184" s="246"/>
      <c r="I184" s="246"/>
      <c r="J184" s="246"/>
      <c r="K184" s="246"/>
      <c r="L184" s="246"/>
      <c r="M184" s="246"/>
      <c r="N184" s="337"/>
      <c r="O184" s="246"/>
      <c r="P184" s="246"/>
      <c r="Q184" s="246"/>
      <c r="R184" s="246"/>
      <c r="S184" s="246"/>
      <c r="T184" s="246"/>
      <c r="U184" s="246"/>
      <c r="V184" s="246"/>
      <c r="W184" s="246"/>
      <c r="X184" s="246"/>
      <c r="Y184" s="246"/>
      <c r="Z184" s="246"/>
    </row>
    <row r="185" spans="3:26" ht="14.4">
      <c r="C185" s="246"/>
      <c r="D185" s="246"/>
      <c r="E185" s="246"/>
      <c r="F185" s="246"/>
      <c r="G185" s="246"/>
      <c r="H185" s="246"/>
      <c r="I185" s="246"/>
      <c r="J185" s="246"/>
      <c r="K185" s="246"/>
      <c r="L185" s="246"/>
      <c r="M185" s="246"/>
      <c r="N185" s="337"/>
      <c r="O185" s="246"/>
      <c r="P185" s="246"/>
      <c r="Q185" s="246"/>
      <c r="R185" s="246"/>
      <c r="S185" s="246"/>
      <c r="T185" s="246"/>
      <c r="U185" s="246"/>
      <c r="V185" s="246"/>
      <c r="W185" s="246"/>
      <c r="X185" s="246"/>
      <c r="Y185" s="246"/>
      <c r="Z185" s="246"/>
    </row>
    <row r="186" spans="3:26" ht="14.4">
      <c r="C186" s="246"/>
      <c r="D186" s="246"/>
      <c r="E186" s="246"/>
      <c r="F186" s="246"/>
      <c r="G186" s="246"/>
      <c r="H186" s="246"/>
      <c r="I186" s="246"/>
      <c r="J186" s="246"/>
      <c r="K186" s="246"/>
      <c r="L186" s="246"/>
      <c r="M186" s="246"/>
      <c r="N186" s="337"/>
      <c r="O186" s="246"/>
      <c r="P186" s="246"/>
      <c r="Q186" s="246"/>
      <c r="R186" s="246"/>
      <c r="S186" s="246"/>
      <c r="T186" s="246"/>
      <c r="U186" s="246"/>
      <c r="V186" s="246"/>
      <c r="W186" s="246"/>
      <c r="X186" s="246"/>
      <c r="Y186" s="246"/>
      <c r="Z186" s="246"/>
    </row>
    <row r="187" spans="3:26" ht="14.4">
      <c r="C187" s="246"/>
      <c r="D187" s="246"/>
      <c r="E187" s="246"/>
      <c r="F187" s="246"/>
      <c r="G187" s="246"/>
      <c r="H187" s="246"/>
      <c r="I187" s="246"/>
      <c r="J187" s="246"/>
      <c r="K187" s="246"/>
      <c r="L187" s="246"/>
      <c r="M187" s="246"/>
      <c r="N187" s="337"/>
      <c r="O187" s="246"/>
      <c r="P187" s="246"/>
      <c r="Q187" s="246"/>
      <c r="R187" s="246"/>
      <c r="S187" s="246"/>
      <c r="T187" s="246"/>
      <c r="U187" s="246"/>
      <c r="V187" s="246"/>
      <c r="W187" s="246"/>
      <c r="X187" s="246"/>
      <c r="Y187" s="246"/>
      <c r="Z187" s="246"/>
    </row>
    <row r="188" spans="3:26" ht="14.4">
      <c r="C188" s="246"/>
      <c r="D188" s="246"/>
      <c r="E188" s="246"/>
      <c r="F188" s="246"/>
      <c r="G188" s="246"/>
      <c r="H188" s="246"/>
      <c r="I188" s="246"/>
      <c r="J188" s="246"/>
      <c r="K188" s="246"/>
      <c r="L188" s="246"/>
      <c r="M188" s="246"/>
      <c r="N188" s="337"/>
      <c r="O188" s="246"/>
      <c r="P188" s="246"/>
      <c r="Q188" s="246"/>
      <c r="R188" s="246"/>
      <c r="S188" s="246"/>
      <c r="T188" s="246"/>
      <c r="U188" s="246"/>
      <c r="V188" s="246"/>
      <c r="W188" s="246"/>
      <c r="X188" s="246"/>
      <c r="Y188" s="246"/>
      <c r="Z188" s="246"/>
    </row>
    <row r="189" spans="3:26" ht="14.4">
      <c r="C189" s="246"/>
      <c r="D189" s="246"/>
      <c r="E189" s="246"/>
      <c r="F189" s="246"/>
      <c r="G189" s="246"/>
      <c r="H189" s="246"/>
      <c r="I189" s="246"/>
      <c r="J189" s="246"/>
      <c r="K189" s="246"/>
      <c r="L189" s="246"/>
      <c r="M189" s="246"/>
      <c r="N189" s="337"/>
      <c r="O189" s="246"/>
      <c r="P189" s="246"/>
      <c r="Q189" s="246"/>
      <c r="R189" s="246"/>
      <c r="S189" s="246"/>
      <c r="T189" s="246"/>
      <c r="U189" s="246"/>
      <c r="V189" s="246"/>
      <c r="W189" s="246"/>
      <c r="X189" s="246"/>
      <c r="Y189" s="246"/>
      <c r="Z189" s="246"/>
    </row>
    <row r="190" spans="3:26" ht="14.4">
      <c r="C190" s="246"/>
      <c r="D190" s="246"/>
      <c r="E190" s="246"/>
      <c r="F190" s="246"/>
      <c r="G190" s="246"/>
      <c r="H190" s="246"/>
      <c r="I190" s="246"/>
      <c r="J190" s="246"/>
      <c r="K190" s="246"/>
      <c r="L190" s="246"/>
      <c r="M190" s="246"/>
      <c r="N190" s="337"/>
      <c r="O190" s="246"/>
      <c r="P190" s="246"/>
      <c r="Q190" s="246"/>
      <c r="R190" s="246"/>
      <c r="S190" s="246"/>
      <c r="T190" s="246"/>
      <c r="U190" s="246"/>
      <c r="V190" s="246"/>
      <c r="W190" s="246"/>
      <c r="X190" s="246"/>
      <c r="Y190" s="246"/>
      <c r="Z190" s="246"/>
    </row>
    <row r="191" spans="3:26" ht="14.4">
      <c r="C191" s="246"/>
      <c r="D191" s="246"/>
      <c r="E191" s="246"/>
      <c r="F191" s="246"/>
      <c r="G191" s="246"/>
      <c r="H191" s="246"/>
      <c r="I191" s="246"/>
      <c r="J191" s="246"/>
      <c r="K191" s="246"/>
      <c r="L191" s="246"/>
      <c r="M191" s="246"/>
      <c r="N191" s="337"/>
      <c r="O191" s="246"/>
      <c r="P191" s="246"/>
      <c r="Q191" s="246"/>
      <c r="R191" s="246"/>
      <c r="S191" s="246"/>
      <c r="T191" s="246"/>
      <c r="U191" s="246"/>
      <c r="V191" s="246"/>
      <c r="W191" s="246"/>
      <c r="X191" s="246"/>
      <c r="Y191" s="246"/>
      <c r="Z191" s="246"/>
    </row>
    <row r="192" spans="3:26" ht="14.4">
      <c r="C192" s="246"/>
      <c r="D192" s="246"/>
      <c r="E192" s="246"/>
      <c r="F192" s="246"/>
      <c r="G192" s="246"/>
      <c r="H192" s="246"/>
      <c r="I192" s="246"/>
      <c r="J192" s="246"/>
      <c r="K192" s="246"/>
      <c r="L192" s="246"/>
      <c r="M192" s="246"/>
      <c r="N192" s="337"/>
      <c r="O192" s="246"/>
      <c r="P192" s="246"/>
      <c r="Q192" s="246"/>
      <c r="R192" s="246"/>
      <c r="S192" s="246"/>
      <c r="T192" s="246"/>
      <c r="U192" s="246"/>
      <c r="V192" s="246"/>
      <c r="W192" s="246"/>
      <c r="X192" s="246"/>
      <c r="Y192" s="246"/>
      <c r="Z192" s="246"/>
    </row>
    <row r="193" spans="3:26" ht="14.4">
      <c r="C193" s="246"/>
      <c r="D193" s="246"/>
      <c r="E193" s="246"/>
      <c r="F193" s="246"/>
      <c r="G193" s="246"/>
      <c r="H193" s="246"/>
      <c r="I193" s="246"/>
      <c r="J193" s="246"/>
      <c r="K193" s="246"/>
      <c r="L193" s="246"/>
      <c r="M193" s="246"/>
      <c r="N193" s="337"/>
      <c r="O193" s="246"/>
      <c r="P193" s="246"/>
      <c r="Q193" s="246"/>
      <c r="R193" s="246"/>
      <c r="S193" s="246"/>
      <c r="T193" s="246"/>
      <c r="U193" s="246"/>
      <c r="V193" s="246"/>
      <c r="W193" s="246"/>
      <c r="X193" s="246"/>
      <c r="Y193" s="246"/>
      <c r="Z193" s="246"/>
    </row>
    <row r="194" spans="3:26" ht="14.4">
      <c r="C194" s="246"/>
      <c r="D194" s="246"/>
      <c r="E194" s="246"/>
      <c r="F194" s="246"/>
      <c r="G194" s="246"/>
      <c r="H194" s="246"/>
      <c r="I194" s="246"/>
      <c r="J194" s="246"/>
      <c r="K194" s="246"/>
      <c r="L194" s="246"/>
      <c r="M194" s="246"/>
      <c r="N194" s="337"/>
      <c r="O194" s="246"/>
      <c r="P194" s="246"/>
      <c r="Q194" s="246"/>
      <c r="R194" s="246"/>
      <c r="S194" s="246"/>
      <c r="T194" s="246"/>
      <c r="U194" s="246"/>
      <c r="V194" s="246"/>
      <c r="W194" s="246"/>
      <c r="X194" s="246"/>
      <c r="Y194" s="246"/>
      <c r="Z194" s="246"/>
    </row>
    <row r="195" spans="3:26" ht="14.4">
      <c r="C195" s="246"/>
      <c r="D195" s="246"/>
      <c r="E195" s="246"/>
      <c r="F195" s="246"/>
      <c r="G195" s="246"/>
      <c r="H195" s="246"/>
      <c r="I195" s="246"/>
      <c r="J195" s="246"/>
      <c r="K195" s="246"/>
      <c r="L195" s="246"/>
      <c r="M195" s="246"/>
      <c r="N195" s="337"/>
      <c r="O195" s="246"/>
      <c r="P195" s="246"/>
      <c r="Q195" s="246"/>
      <c r="R195" s="246"/>
      <c r="S195" s="246"/>
      <c r="T195" s="246"/>
      <c r="U195" s="246"/>
      <c r="V195" s="246"/>
      <c r="W195" s="246"/>
      <c r="X195" s="246"/>
      <c r="Y195" s="246"/>
      <c r="Z195" s="246"/>
    </row>
    <row r="196" spans="3:26" ht="14.4">
      <c r="C196" s="246"/>
      <c r="D196" s="246"/>
      <c r="E196" s="246"/>
      <c r="F196" s="246"/>
      <c r="G196" s="246"/>
      <c r="H196" s="246"/>
      <c r="I196" s="246"/>
      <c r="J196" s="246"/>
      <c r="K196" s="246"/>
      <c r="L196" s="246"/>
      <c r="M196" s="246"/>
      <c r="N196" s="337"/>
      <c r="O196" s="246"/>
      <c r="P196" s="246"/>
      <c r="Q196" s="246"/>
      <c r="R196" s="246"/>
      <c r="S196" s="246"/>
      <c r="T196" s="246"/>
      <c r="U196" s="246"/>
      <c r="V196" s="246"/>
      <c r="W196" s="246"/>
      <c r="X196" s="246"/>
      <c r="Y196" s="246"/>
      <c r="Z196" s="246"/>
    </row>
    <row r="197" spans="3:26" ht="14.4">
      <c r="C197" s="246"/>
      <c r="D197" s="246"/>
      <c r="E197" s="246"/>
      <c r="F197" s="246"/>
      <c r="G197" s="246"/>
      <c r="H197" s="246"/>
      <c r="I197" s="246"/>
      <c r="J197" s="246"/>
      <c r="K197" s="246"/>
      <c r="L197" s="246"/>
      <c r="M197" s="246"/>
      <c r="N197" s="337"/>
      <c r="O197" s="246"/>
      <c r="P197" s="246"/>
      <c r="Q197" s="246"/>
      <c r="R197" s="246"/>
      <c r="S197" s="246"/>
      <c r="T197" s="246"/>
      <c r="U197" s="246"/>
      <c r="V197" s="246"/>
      <c r="W197" s="246"/>
      <c r="X197" s="246"/>
      <c r="Y197" s="246"/>
      <c r="Z197" s="246"/>
    </row>
    <row r="198" spans="3:26" ht="14.4">
      <c r="C198" s="246"/>
      <c r="D198" s="246"/>
      <c r="E198" s="246"/>
      <c r="F198" s="246"/>
      <c r="G198" s="246"/>
      <c r="H198" s="246"/>
      <c r="I198" s="246"/>
      <c r="J198" s="246"/>
      <c r="K198" s="246"/>
      <c r="L198" s="246"/>
      <c r="M198" s="246"/>
      <c r="N198" s="337"/>
      <c r="O198" s="246"/>
      <c r="P198" s="246"/>
      <c r="Q198" s="246"/>
      <c r="R198" s="246"/>
      <c r="S198" s="246"/>
      <c r="T198" s="246"/>
      <c r="U198" s="246"/>
      <c r="V198" s="246"/>
      <c r="W198" s="246"/>
      <c r="X198" s="246"/>
      <c r="Y198" s="246"/>
      <c r="Z198" s="246"/>
    </row>
    <row r="199" spans="3:26" ht="14.4">
      <c r="C199" s="246"/>
      <c r="D199" s="246"/>
      <c r="E199" s="246"/>
      <c r="F199" s="246"/>
      <c r="G199" s="246"/>
      <c r="H199" s="246"/>
      <c r="I199" s="246"/>
      <c r="J199" s="246"/>
      <c r="K199" s="246"/>
      <c r="L199" s="246"/>
      <c r="M199" s="246"/>
      <c r="N199" s="337"/>
      <c r="O199" s="246"/>
      <c r="P199" s="246"/>
      <c r="Q199" s="246"/>
      <c r="R199" s="246"/>
      <c r="S199" s="246"/>
      <c r="T199" s="246"/>
      <c r="U199" s="246"/>
      <c r="V199" s="246"/>
      <c r="W199" s="246"/>
      <c r="X199" s="246"/>
      <c r="Y199" s="246"/>
      <c r="Z199" s="246"/>
    </row>
    <row r="200" spans="3:26" ht="14.4">
      <c r="C200" s="246"/>
      <c r="D200" s="246"/>
      <c r="E200" s="246"/>
      <c r="F200" s="246"/>
      <c r="G200" s="246"/>
      <c r="H200" s="246"/>
      <c r="I200" s="246"/>
      <c r="J200" s="246"/>
      <c r="K200" s="246"/>
      <c r="L200" s="246"/>
      <c r="M200" s="246"/>
      <c r="N200" s="337"/>
      <c r="O200" s="246"/>
      <c r="P200" s="246"/>
      <c r="Q200" s="246"/>
      <c r="R200" s="246"/>
      <c r="S200" s="246"/>
      <c r="T200" s="246"/>
      <c r="U200" s="246"/>
      <c r="V200" s="246"/>
      <c r="W200" s="246"/>
      <c r="X200" s="246"/>
      <c r="Y200" s="246"/>
      <c r="Z200" s="246"/>
    </row>
    <row r="201" spans="3:26" ht="14.4">
      <c r="C201" s="246"/>
      <c r="D201" s="246"/>
      <c r="E201" s="246"/>
      <c r="F201" s="246"/>
      <c r="G201" s="246"/>
      <c r="H201" s="246"/>
      <c r="I201" s="246"/>
      <c r="J201" s="246"/>
      <c r="K201" s="246"/>
      <c r="L201" s="246"/>
      <c r="M201" s="246"/>
      <c r="N201" s="337"/>
      <c r="O201" s="246"/>
      <c r="P201" s="246"/>
      <c r="Q201" s="246"/>
      <c r="R201" s="246"/>
      <c r="S201" s="246"/>
      <c r="T201" s="246"/>
      <c r="U201" s="246"/>
      <c r="V201" s="246"/>
      <c r="W201" s="246"/>
      <c r="X201" s="246"/>
      <c r="Y201" s="246"/>
      <c r="Z201" s="246"/>
    </row>
    <row r="202" spans="3:26" ht="14.4">
      <c r="C202" s="246"/>
      <c r="D202" s="246"/>
      <c r="E202" s="246"/>
      <c r="F202" s="246"/>
      <c r="G202" s="246"/>
      <c r="H202" s="246"/>
      <c r="I202" s="246"/>
      <c r="J202" s="246"/>
      <c r="K202" s="246"/>
      <c r="L202" s="246"/>
      <c r="M202" s="246"/>
      <c r="N202" s="337"/>
      <c r="O202" s="246"/>
      <c r="P202" s="246"/>
      <c r="Q202" s="246"/>
      <c r="R202" s="246"/>
      <c r="S202" s="246"/>
      <c r="T202" s="246"/>
      <c r="U202" s="246"/>
      <c r="V202" s="246"/>
      <c r="W202" s="246"/>
      <c r="X202" s="246"/>
      <c r="Y202" s="246"/>
      <c r="Z202" s="246"/>
    </row>
    <row r="203" spans="3:26" ht="14.4">
      <c r="C203" s="246"/>
      <c r="D203" s="246"/>
      <c r="E203" s="246"/>
      <c r="F203" s="246"/>
      <c r="G203" s="246"/>
      <c r="H203" s="246"/>
      <c r="I203" s="246"/>
      <c r="J203" s="246"/>
      <c r="K203" s="246"/>
      <c r="L203" s="246"/>
      <c r="M203" s="246"/>
      <c r="N203" s="337"/>
      <c r="O203" s="246"/>
      <c r="P203" s="246"/>
      <c r="Q203" s="246"/>
      <c r="R203" s="246"/>
      <c r="S203" s="246"/>
      <c r="T203" s="246"/>
      <c r="U203" s="246"/>
      <c r="V203" s="246"/>
      <c r="W203" s="246"/>
      <c r="X203" s="246"/>
      <c r="Y203" s="246"/>
      <c r="Z203" s="246"/>
    </row>
    <row r="204" spans="3:26" ht="14.4">
      <c r="C204" s="246"/>
      <c r="D204" s="246"/>
      <c r="E204" s="246"/>
      <c r="F204" s="246"/>
      <c r="G204" s="246"/>
      <c r="H204" s="246"/>
      <c r="I204" s="246"/>
      <c r="J204" s="246"/>
      <c r="K204" s="246"/>
      <c r="L204" s="246"/>
      <c r="M204" s="246"/>
      <c r="N204" s="337"/>
      <c r="O204" s="246"/>
      <c r="P204" s="246"/>
      <c r="Q204" s="246"/>
      <c r="R204" s="246"/>
      <c r="S204" s="246"/>
      <c r="T204" s="246"/>
      <c r="U204" s="246"/>
      <c r="V204" s="246"/>
      <c r="W204" s="246"/>
      <c r="X204" s="246"/>
      <c r="Y204" s="246"/>
      <c r="Z204" s="246"/>
    </row>
    <row r="205" spans="3:26" ht="14.4">
      <c r="C205" s="246"/>
      <c r="D205" s="246"/>
      <c r="E205" s="246"/>
      <c r="F205" s="246"/>
      <c r="G205" s="246"/>
      <c r="H205" s="246"/>
      <c r="I205" s="246"/>
      <c r="J205" s="246"/>
      <c r="K205" s="246"/>
      <c r="L205" s="246"/>
      <c r="M205" s="246"/>
      <c r="N205" s="337"/>
      <c r="O205" s="246"/>
      <c r="P205" s="246"/>
      <c r="Q205" s="246"/>
      <c r="R205" s="246"/>
      <c r="S205" s="246"/>
      <c r="T205" s="246"/>
      <c r="U205" s="246"/>
      <c r="V205" s="246"/>
      <c r="W205" s="246"/>
      <c r="X205" s="246"/>
      <c r="Y205" s="246"/>
      <c r="Z205" s="246"/>
    </row>
    <row r="206" spans="3:26" ht="14.4">
      <c r="C206" s="246"/>
      <c r="D206" s="246"/>
      <c r="E206" s="246"/>
      <c r="F206" s="246"/>
      <c r="G206" s="246"/>
      <c r="H206" s="246"/>
      <c r="I206" s="246"/>
      <c r="J206" s="246"/>
      <c r="K206" s="246"/>
      <c r="L206" s="246"/>
      <c r="M206" s="246"/>
      <c r="N206" s="337"/>
      <c r="O206" s="246"/>
      <c r="P206" s="246"/>
      <c r="Q206" s="246"/>
      <c r="R206" s="246"/>
      <c r="S206" s="246"/>
      <c r="T206" s="246"/>
      <c r="U206" s="246"/>
      <c r="V206" s="246"/>
      <c r="W206" s="246"/>
      <c r="X206" s="246"/>
      <c r="Y206" s="246"/>
      <c r="Z206" s="246"/>
    </row>
    <row r="207" spans="3:26" ht="14.4">
      <c r="C207" s="246"/>
      <c r="D207" s="246"/>
      <c r="E207" s="246"/>
      <c r="F207" s="246"/>
      <c r="G207" s="246"/>
      <c r="H207" s="246"/>
      <c r="I207" s="246"/>
      <c r="J207" s="246"/>
      <c r="K207" s="246"/>
      <c r="L207" s="246"/>
      <c r="M207" s="246"/>
      <c r="N207" s="337"/>
      <c r="O207" s="246"/>
      <c r="P207" s="246"/>
      <c r="Q207" s="246"/>
      <c r="R207" s="246"/>
      <c r="S207" s="246"/>
      <c r="T207" s="246"/>
      <c r="U207" s="246"/>
      <c r="V207" s="246"/>
      <c r="W207" s="246"/>
      <c r="X207" s="246"/>
      <c r="Y207" s="246"/>
      <c r="Z207" s="246"/>
    </row>
    <row r="208" spans="3:26" ht="14.4">
      <c r="C208" s="246"/>
      <c r="D208" s="246"/>
      <c r="E208" s="246"/>
      <c r="F208" s="246"/>
      <c r="G208" s="246"/>
      <c r="H208" s="246"/>
      <c r="I208" s="246"/>
      <c r="J208" s="246"/>
      <c r="K208" s="246"/>
      <c r="L208" s="246"/>
      <c r="M208" s="246"/>
      <c r="N208" s="337"/>
      <c r="O208" s="246"/>
      <c r="P208" s="246"/>
      <c r="Q208" s="246"/>
      <c r="R208" s="246"/>
      <c r="S208" s="246"/>
      <c r="T208" s="246"/>
      <c r="U208" s="246"/>
      <c r="V208" s="246"/>
      <c r="W208" s="246"/>
      <c r="X208" s="246"/>
      <c r="Y208" s="246"/>
      <c r="Z208" s="246"/>
    </row>
    <row r="209" spans="3:26" ht="14.4">
      <c r="C209" s="246"/>
      <c r="D209" s="246"/>
      <c r="E209" s="246"/>
      <c r="F209" s="246"/>
      <c r="G209" s="246"/>
      <c r="H209" s="246"/>
      <c r="I209" s="246"/>
      <c r="J209" s="246"/>
      <c r="K209" s="246"/>
      <c r="L209" s="246"/>
      <c r="M209" s="246"/>
      <c r="N209" s="337"/>
      <c r="O209" s="246"/>
      <c r="P209" s="246"/>
      <c r="Q209" s="246"/>
      <c r="R209" s="246"/>
      <c r="S209" s="246"/>
      <c r="T209" s="246"/>
      <c r="U209" s="246"/>
      <c r="V209" s="246"/>
      <c r="W209" s="246"/>
      <c r="X209" s="246"/>
      <c r="Y209" s="246"/>
      <c r="Z209" s="246"/>
    </row>
    <row r="210" spans="3:26" ht="14.4">
      <c r="C210" s="246"/>
      <c r="D210" s="246"/>
      <c r="E210" s="246"/>
      <c r="F210" s="246"/>
      <c r="G210" s="246"/>
      <c r="H210" s="246"/>
      <c r="I210" s="246"/>
      <c r="J210" s="246"/>
      <c r="K210" s="246"/>
      <c r="L210" s="246"/>
      <c r="M210" s="246"/>
      <c r="N210" s="337"/>
      <c r="O210" s="246"/>
      <c r="P210" s="246"/>
      <c r="Q210" s="246"/>
      <c r="R210" s="246"/>
      <c r="S210" s="246"/>
      <c r="T210" s="246"/>
      <c r="U210" s="246"/>
      <c r="V210" s="246"/>
      <c r="W210" s="246"/>
      <c r="X210" s="246"/>
      <c r="Y210" s="246"/>
      <c r="Z210" s="246"/>
    </row>
    <row r="211" spans="3:26" ht="14.4">
      <c r="C211" s="246"/>
      <c r="D211" s="246"/>
      <c r="E211" s="246"/>
      <c r="F211" s="246"/>
      <c r="G211" s="246"/>
      <c r="H211" s="246"/>
      <c r="I211" s="246"/>
      <c r="J211" s="246"/>
      <c r="K211" s="246"/>
      <c r="L211" s="246"/>
      <c r="M211" s="246"/>
      <c r="N211" s="337"/>
      <c r="O211" s="246"/>
      <c r="P211" s="246"/>
      <c r="Q211" s="246"/>
      <c r="R211" s="246"/>
      <c r="S211" s="246"/>
      <c r="T211" s="246"/>
      <c r="U211" s="246"/>
      <c r="V211" s="246"/>
      <c r="W211" s="246"/>
      <c r="X211" s="246"/>
      <c r="Y211" s="246"/>
      <c r="Z211" s="246"/>
    </row>
    <row r="212" spans="3:26" ht="14.4">
      <c r="C212" s="246"/>
      <c r="D212" s="246"/>
      <c r="E212" s="246"/>
      <c r="F212" s="246"/>
      <c r="G212" s="246"/>
      <c r="H212" s="246"/>
      <c r="I212" s="246"/>
      <c r="J212" s="246"/>
      <c r="K212" s="246"/>
      <c r="L212" s="246"/>
      <c r="M212" s="246"/>
      <c r="N212" s="337"/>
      <c r="O212" s="246"/>
      <c r="P212" s="246"/>
      <c r="Q212" s="246"/>
      <c r="R212" s="246"/>
      <c r="S212" s="246"/>
      <c r="T212" s="246"/>
      <c r="U212" s="246"/>
      <c r="V212" s="246"/>
      <c r="W212" s="246"/>
      <c r="X212" s="246"/>
      <c r="Y212" s="246"/>
      <c r="Z212" s="246"/>
    </row>
    <row r="213" spans="3:26" ht="14.4">
      <c r="C213" s="246"/>
      <c r="D213" s="246"/>
      <c r="E213" s="246"/>
      <c r="F213" s="246"/>
      <c r="G213" s="246"/>
      <c r="H213" s="246"/>
      <c r="I213" s="246"/>
      <c r="J213" s="246"/>
      <c r="K213" s="246"/>
      <c r="L213" s="246"/>
      <c r="M213" s="246"/>
      <c r="N213" s="337"/>
      <c r="O213" s="246"/>
      <c r="P213" s="246"/>
      <c r="Q213" s="246"/>
      <c r="R213" s="246"/>
      <c r="S213" s="246"/>
      <c r="T213" s="246"/>
      <c r="U213" s="246"/>
      <c r="V213" s="246"/>
      <c r="W213" s="246"/>
      <c r="X213" s="246"/>
      <c r="Y213" s="246"/>
      <c r="Z213" s="246"/>
    </row>
    <row r="214" spans="3:26" ht="14.4">
      <c r="C214" s="246"/>
      <c r="D214" s="246"/>
      <c r="E214" s="246"/>
      <c r="F214" s="246"/>
      <c r="G214" s="246"/>
      <c r="H214" s="246"/>
      <c r="I214" s="246"/>
      <c r="J214" s="246"/>
      <c r="K214" s="246"/>
      <c r="L214" s="246"/>
      <c r="M214" s="246"/>
      <c r="N214" s="337"/>
      <c r="O214" s="246"/>
      <c r="P214" s="246"/>
      <c r="Q214" s="246"/>
      <c r="R214" s="246"/>
      <c r="S214" s="246"/>
      <c r="T214" s="246"/>
      <c r="U214" s="246"/>
      <c r="V214" s="246"/>
      <c r="W214" s="246"/>
      <c r="X214" s="246"/>
      <c r="Y214" s="246"/>
      <c r="Z214" s="246"/>
    </row>
    <row r="215" spans="3:26" ht="14.4">
      <c r="C215" s="246"/>
      <c r="D215" s="246"/>
      <c r="E215" s="246"/>
      <c r="F215" s="246"/>
      <c r="G215" s="246"/>
      <c r="H215" s="246"/>
      <c r="I215" s="246"/>
      <c r="J215" s="246"/>
      <c r="K215" s="246"/>
      <c r="L215" s="246"/>
      <c r="M215" s="246"/>
      <c r="N215" s="337"/>
      <c r="O215" s="246"/>
      <c r="P215" s="246"/>
      <c r="Q215" s="246"/>
      <c r="R215" s="246"/>
      <c r="S215" s="246"/>
      <c r="T215" s="246"/>
      <c r="U215" s="246"/>
      <c r="V215" s="246"/>
      <c r="W215" s="246"/>
      <c r="X215" s="246"/>
      <c r="Y215" s="246"/>
      <c r="Z215" s="246"/>
    </row>
    <row r="216" spans="3:26" ht="14.4">
      <c r="C216" s="246"/>
      <c r="D216" s="246"/>
      <c r="E216" s="246"/>
      <c r="F216" s="246"/>
      <c r="G216" s="246"/>
      <c r="H216" s="246"/>
      <c r="I216" s="246"/>
      <c r="J216" s="246"/>
      <c r="K216" s="246"/>
      <c r="L216" s="246"/>
      <c r="M216" s="246"/>
      <c r="N216" s="337"/>
      <c r="O216" s="246"/>
      <c r="P216" s="246"/>
      <c r="Q216" s="246"/>
      <c r="R216" s="246"/>
      <c r="S216" s="246"/>
      <c r="T216" s="246"/>
      <c r="U216" s="246"/>
      <c r="V216" s="246"/>
      <c r="W216" s="246"/>
      <c r="X216" s="246"/>
      <c r="Y216" s="246"/>
      <c r="Z216" s="246"/>
    </row>
    <row r="217" spans="3:26" ht="14.4">
      <c r="C217" s="246"/>
      <c r="D217" s="246"/>
      <c r="E217" s="246"/>
      <c r="F217" s="246"/>
      <c r="G217" s="246"/>
      <c r="H217" s="246"/>
      <c r="I217" s="246"/>
      <c r="J217" s="246"/>
      <c r="K217" s="246"/>
      <c r="L217" s="246"/>
      <c r="M217" s="246"/>
      <c r="N217" s="337"/>
      <c r="O217" s="246"/>
      <c r="P217" s="246"/>
      <c r="Q217" s="246"/>
      <c r="R217" s="246"/>
      <c r="S217" s="246"/>
      <c r="T217" s="246"/>
      <c r="U217" s="246"/>
      <c r="V217" s="246"/>
      <c r="W217" s="246"/>
      <c r="X217" s="246"/>
      <c r="Y217" s="246"/>
      <c r="Z217" s="246"/>
    </row>
    <row r="218" spans="3:26" ht="14.4">
      <c r="C218" s="246"/>
      <c r="D218" s="246"/>
      <c r="E218" s="246"/>
      <c r="F218" s="246"/>
      <c r="G218" s="246"/>
      <c r="H218" s="246"/>
      <c r="I218" s="246"/>
      <c r="J218" s="246"/>
      <c r="K218" s="246"/>
      <c r="L218" s="246"/>
      <c r="M218" s="246"/>
      <c r="N218" s="337"/>
      <c r="O218" s="246"/>
      <c r="P218" s="246"/>
      <c r="Q218" s="246"/>
      <c r="R218" s="246"/>
      <c r="S218" s="246"/>
      <c r="T218" s="246"/>
      <c r="U218" s="246"/>
      <c r="V218" s="246"/>
      <c r="W218" s="246"/>
      <c r="X218" s="246"/>
      <c r="Y218" s="246"/>
      <c r="Z218" s="246"/>
    </row>
    <row r="219" spans="3:26" ht="14.4">
      <c r="C219" s="246"/>
      <c r="D219" s="246"/>
      <c r="E219" s="246"/>
      <c r="F219" s="246"/>
      <c r="G219" s="246"/>
      <c r="H219" s="246"/>
      <c r="I219" s="246"/>
      <c r="J219" s="246"/>
      <c r="K219" s="246"/>
      <c r="L219" s="246"/>
      <c r="M219" s="246"/>
      <c r="N219" s="337"/>
      <c r="O219" s="246"/>
      <c r="P219" s="246"/>
      <c r="Q219" s="246"/>
      <c r="R219" s="246"/>
      <c r="S219" s="246"/>
      <c r="T219" s="246"/>
      <c r="U219" s="246"/>
      <c r="V219" s="246"/>
      <c r="W219" s="246"/>
      <c r="X219" s="246"/>
      <c r="Y219" s="246"/>
      <c r="Z219" s="246"/>
    </row>
    <row r="220" spans="3:26" ht="14.4">
      <c r="C220" s="246"/>
      <c r="D220" s="246"/>
      <c r="E220" s="246"/>
      <c r="F220" s="246"/>
      <c r="G220" s="246"/>
      <c r="H220" s="246"/>
      <c r="I220" s="246"/>
      <c r="J220" s="246"/>
      <c r="K220" s="246"/>
      <c r="L220" s="246"/>
      <c r="M220" s="246"/>
      <c r="N220" s="337"/>
      <c r="O220" s="246"/>
      <c r="P220" s="246"/>
      <c r="Q220" s="246"/>
      <c r="R220" s="246"/>
      <c r="S220" s="246"/>
      <c r="T220" s="246"/>
      <c r="U220" s="246"/>
      <c r="V220" s="246"/>
      <c r="W220" s="246"/>
      <c r="X220" s="246"/>
      <c r="Y220" s="246"/>
      <c r="Z220" s="246"/>
    </row>
    <row r="221" spans="3:26" ht="14.4">
      <c r="C221" s="246"/>
      <c r="D221" s="246"/>
      <c r="E221" s="246"/>
      <c r="F221" s="246"/>
      <c r="G221" s="246"/>
      <c r="H221" s="246"/>
      <c r="I221" s="246"/>
      <c r="J221" s="246"/>
      <c r="K221" s="246"/>
      <c r="L221" s="246"/>
      <c r="M221" s="246"/>
      <c r="N221" s="337"/>
      <c r="O221" s="246"/>
      <c r="P221" s="246"/>
      <c r="Q221" s="246"/>
      <c r="R221" s="246"/>
      <c r="S221" s="246"/>
      <c r="T221" s="246"/>
      <c r="U221" s="246"/>
      <c r="V221" s="246"/>
      <c r="W221" s="246"/>
      <c r="X221" s="246"/>
      <c r="Y221" s="246"/>
      <c r="Z221" s="246"/>
    </row>
    <row r="222" spans="3:26" ht="14.4">
      <c r="C222" s="246"/>
      <c r="D222" s="246"/>
      <c r="E222" s="246"/>
      <c r="F222" s="246"/>
      <c r="G222" s="246"/>
      <c r="H222" s="246"/>
      <c r="I222" s="246"/>
      <c r="J222" s="246"/>
      <c r="K222" s="246"/>
      <c r="L222" s="246"/>
      <c r="M222" s="246"/>
      <c r="N222" s="337"/>
      <c r="O222" s="246"/>
      <c r="P222" s="246"/>
      <c r="Q222" s="246"/>
      <c r="R222" s="246"/>
      <c r="S222" s="246"/>
      <c r="T222" s="246"/>
      <c r="U222" s="246"/>
      <c r="V222" s="246"/>
      <c r="W222" s="246"/>
      <c r="X222" s="246"/>
      <c r="Y222" s="246"/>
      <c r="Z222" s="246"/>
    </row>
    <row r="223" spans="3:26" ht="14.4">
      <c r="C223" s="246"/>
      <c r="D223" s="246"/>
      <c r="E223" s="246"/>
      <c r="F223" s="246"/>
      <c r="G223" s="246"/>
      <c r="H223" s="246"/>
      <c r="I223" s="246"/>
      <c r="J223" s="246"/>
      <c r="K223" s="246"/>
      <c r="L223" s="246"/>
      <c r="M223" s="246"/>
      <c r="N223" s="337"/>
      <c r="O223" s="246"/>
      <c r="P223" s="246"/>
      <c r="Q223" s="246"/>
      <c r="R223" s="246"/>
      <c r="S223" s="246"/>
      <c r="T223" s="246"/>
      <c r="U223" s="246"/>
      <c r="V223" s="246"/>
      <c r="W223" s="246"/>
      <c r="X223" s="246"/>
      <c r="Y223" s="246"/>
      <c r="Z223" s="246"/>
    </row>
    <row r="224" spans="3:26" ht="14.4">
      <c r="C224" s="246"/>
      <c r="D224" s="246"/>
      <c r="E224" s="246"/>
      <c r="F224" s="246"/>
      <c r="G224" s="246"/>
      <c r="H224" s="246"/>
      <c r="I224" s="246"/>
      <c r="J224" s="246"/>
      <c r="K224" s="246"/>
      <c r="L224" s="246"/>
      <c r="M224" s="246"/>
      <c r="N224" s="337"/>
      <c r="O224" s="246"/>
      <c r="P224" s="246"/>
      <c r="Q224" s="246"/>
      <c r="R224" s="246"/>
      <c r="S224" s="246"/>
      <c r="T224" s="246"/>
      <c r="U224" s="246"/>
      <c r="V224" s="246"/>
      <c r="W224" s="246"/>
      <c r="X224" s="246"/>
      <c r="Y224" s="246"/>
      <c r="Z224" s="246"/>
    </row>
    <row r="225" spans="3:26" ht="14.4">
      <c r="C225" s="246"/>
      <c r="D225" s="246"/>
      <c r="E225" s="246"/>
      <c r="F225" s="246"/>
      <c r="G225" s="246"/>
      <c r="H225" s="246"/>
      <c r="I225" s="246"/>
      <c r="J225" s="246"/>
      <c r="K225" s="246"/>
      <c r="L225" s="246"/>
      <c r="M225" s="246"/>
      <c r="N225" s="337"/>
      <c r="O225" s="246"/>
      <c r="P225" s="246"/>
      <c r="Q225" s="246"/>
      <c r="R225" s="246"/>
      <c r="S225" s="246"/>
      <c r="T225" s="246"/>
      <c r="U225" s="246"/>
      <c r="V225" s="246"/>
      <c r="W225" s="246"/>
      <c r="X225" s="246"/>
      <c r="Y225" s="246"/>
      <c r="Z225" s="246"/>
    </row>
    <row r="226" spans="3:26" ht="14.4">
      <c r="C226" s="246"/>
      <c r="D226" s="246"/>
      <c r="E226" s="246"/>
      <c r="F226" s="246"/>
      <c r="G226" s="246"/>
      <c r="H226" s="246"/>
      <c r="I226" s="246"/>
      <c r="J226" s="246"/>
      <c r="K226" s="246"/>
      <c r="L226" s="246"/>
      <c r="M226" s="246"/>
      <c r="N226" s="337"/>
      <c r="O226" s="246"/>
      <c r="P226" s="246"/>
      <c r="Q226" s="246"/>
      <c r="R226" s="246"/>
      <c r="S226" s="246"/>
      <c r="T226" s="246"/>
      <c r="U226" s="246"/>
      <c r="V226" s="246"/>
      <c r="W226" s="246"/>
      <c r="X226" s="246"/>
      <c r="Y226" s="246"/>
      <c r="Z226" s="246"/>
    </row>
    <row r="227" spans="3:26" ht="14.4">
      <c r="C227" s="246"/>
      <c r="D227" s="246"/>
      <c r="E227" s="246"/>
      <c r="F227" s="246"/>
      <c r="G227" s="246"/>
      <c r="H227" s="246"/>
      <c r="I227" s="246"/>
      <c r="J227" s="246"/>
      <c r="K227" s="246"/>
      <c r="L227" s="246"/>
      <c r="M227" s="246"/>
      <c r="N227" s="337"/>
      <c r="O227" s="246"/>
      <c r="P227" s="246"/>
      <c r="Q227" s="246"/>
      <c r="R227" s="246"/>
      <c r="S227" s="246"/>
      <c r="T227" s="246"/>
      <c r="U227" s="246"/>
      <c r="V227" s="246"/>
      <c r="W227" s="246"/>
      <c r="X227" s="246"/>
      <c r="Y227" s="246"/>
      <c r="Z227" s="246"/>
    </row>
    <row r="228" spans="3:26" ht="14.4">
      <c r="C228" s="246"/>
      <c r="D228" s="246"/>
      <c r="E228" s="246"/>
      <c r="F228" s="246"/>
      <c r="G228" s="246"/>
      <c r="H228" s="246"/>
      <c r="I228" s="246"/>
      <c r="J228" s="246"/>
      <c r="K228" s="246"/>
      <c r="L228" s="246"/>
      <c r="M228" s="246"/>
      <c r="N228" s="337"/>
      <c r="O228" s="246"/>
      <c r="P228" s="246"/>
      <c r="Q228" s="246"/>
      <c r="R228" s="246"/>
      <c r="S228" s="246"/>
      <c r="T228" s="246"/>
      <c r="U228" s="246"/>
      <c r="V228" s="246"/>
      <c r="W228" s="246"/>
      <c r="X228" s="246"/>
      <c r="Y228" s="246"/>
      <c r="Z228" s="246"/>
    </row>
    <row r="229" spans="3:26" ht="14.4">
      <c r="C229" s="246"/>
      <c r="D229" s="246"/>
      <c r="E229" s="246"/>
      <c r="F229" s="246"/>
      <c r="G229" s="246"/>
      <c r="H229" s="246"/>
      <c r="I229" s="246"/>
      <c r="J229" s="246"/>
      <c r="K229" s="246"/>
      <c r="L229" s="246"/>
      <c r="M229" s="246"/>
      <c r="N229" s="337"/>
      <c r="O229" s="246"/>
      <c r="P229" s="246"/>
      <c r="Q229" s="246"/>
      <c r="R229" s="246"/>
      <c r="S229" s="246"/>
      <c r="T229" s="246"/>
      <c r="U229" s="246"/>
      <c r="V229" s="246"/>
      <c r="W229" s="246"/>
      <c r="X229" s="246"/>
      <c r="Y229" s="246"/>
      <c r="Z229" s="246"/>
    </row>
    <row r="230" spans="3:26" ht="14.4">
      <c r="C230" s="246"/>
      <c r="D230" s="246"/>
      <c r="E230" s="246"/>
      <c r="F230" s="246"/>
      <c r="G230" s="246"/>
      <c r="H230" s="246"/>
      <c r="I230" s="246"/>
      <c r="J230" s="246"/>
      <c r="K230" s="246"/>
      <c r="L230" s="246"/>
      <c r="M230" s="246"/>
      <c r="N230" s="337"/>
      <c r="O230" s="246"/>
      <c r="P230" s="246"/>
      <c r="Q230" s="246"/>
      <c r="R230" s="246"/>
      <c r="S230" s="246"/>
      <c r="T230" s="246"/>
      <c r="U230" s="246"/>
      <c r="V230" s="246"/>
      <c r="W230" s="246"/>
      <c r="X230" s="246"/>
      <c r="Y230" s="246"/>
      <c r="Z230" s="246"/>
    </row>
    <row r="231" spans="3:26" ht="14.4">
      <c r="C231" s="246"/>
      <c r="D231" s="246"/>
      <c r="E231" s="246"/>
      <c r="F231" s="246"/>
      <c r="G231" s="246"/>
      <c r="H231" s="246"/>
      <c r="I231" s="246"/>
      <c r="J231" s="246"/>
      <c r="K231" s="246"/>
      <c r="L231" s="246"/>
      <c r="M231" s="246"/>
      <c r="N231" s="337"/>
      <c r="O231" s="246"/>
      <c r="P231" s="246"/>
      <c r="Q231" s="246"/>
      <c r="R231" s="246"/>
      <c r="S231" s="246"/>
      <c r="T231" s="246"/>
      <c r="U231" s="246"/>
      <c r="V231" s="246"/>
      <c r="W231" s="246"/>
      <c r="X231" s="246"/>
      <c r="Y231" s="246"/>
      <c r="Z231" s="246"/>
    </row>
    <row r="232" spans="3:26" ht="14.4">
      <c r="C232" s="246"/>
      <c r="D232" s="246"/>
      <c r="E232" s="246"/>
      <c r="F232" s="246"/>
      <c r="G232" s="246"/>
      <c r="H232" s="246"/>
      <c r="I232" s="246"/>
      <c r="J232" s="246"/>
      <c r="K232" s="246"/>
      <c r="L232" s="246"/>
      <c r="M232" s="246"/>
      <c r="N232" s="337"/>
      <c r="O232" s="246"/>
      <c r="P232" s="246"/>
      <c r="Q232" s="246"/>
      <c r="R232" s="246"/>
      <c r="S232" s="246"/>
      <c r="T232" s="246"/>
      <c r="U232" s="246"/>
      <c r="V232" s="246"/>
      <c r="W232" s="246"/>
      <c r="X232" s="246"/>
      <c r="Y232" s="246"/>
      <c r="Z232" s="246"/>
    </row>
    <row r="233" spans="3:26" ht="14.4">
      <c r="C233" s="246"/>
      <c r="D233" s="246"/>
      <c r="E233" s="246"/>
      <c r="F233" s="246"/>
      <c r="G233" s="246"/>
      <c r="H233" s="246"/>
      <c r="I233" s="246"/>
      <c r="J233" s="246"/>
      <c r="K233" s="246"/>
      <c r="L233" s="246"/>
      <c r="M233" s="246"/>
      <c r="N233" s="337"/>
      <c r="O233" s="246"/>
      <c r="P233" s="246"/>
      <c r="Q233" s="246"/>
      <c r="R233" s="246"/>
      <c r="S233" s="246"/>
      <c r="T233" s="246"/>
      <c r="U233" s="246"/>
      <c r="V233" s="246"/>
      <c r="W233" s="246"/>
      <c r="X233" s="246"/>
      <c r="Y233" s="246"/>
      <c r="Z233" s="246"/>
    </row>
    <row r="234" spans="3:26" ht="14.4">
      <c r="C234" s="246"/>
      <c r="D234" s="246"/>
      <c r="E234" s="246"/>
      <c r="F234" s="246"/>
      <c r="G234" s="246"/>
      <c r="H234" s="246"/>
      <c r="I234" s="246"/>
      <c r="J234" s="246"/>
      <c r="K234" s="246"/>
      <c r="L234" s="246"/>
      <c r="M234" s="246"/>
      <c r="N234" s="337"/>
      <c r="O234" s="246"/>
      <c r="P234" s="246"/>
      <c r="Q234" s="246"/>
      <c r="R234" s="246"/>
      <c r="S234" s="246"/>
      <c r="T234" s="246"/>
      <c r="U234" s="246"/>
      <c r="V234" s="246"/>
      <c r="W234" s="246"/>
      <c r="X234" s="246"/>
      <c r="Y234" s="246"/>
      <c r="Z234" s="246"/>
    </row>
    <row r="235" spans="3:26" ht="14.4">
      <c r="C235" s="246"/>
      <c r="D235" s="246"/>
      <c r="E235" s="246"/>
      <c r="F235" s="246"/>
      <c r="G235" s="246"/>
      <c r="H235" s="246"/>
      <c r="I235" s="246"/>
      <c r="J235" s="246"/>
      <c r="K235" s="246"/>
      <c r="L235" s="246"/>
      <c r="M235" s="246"/>
      <c r="N235" s="337"/>
      <c r="O235" s="246"/>
      <c r="P235" s="246"/>
      <c r="Q235" s="246"/>
      <c r="R235" s="246"/>
      <c r="S235" s="246"/>
      <c r="T235" s="246"/>
      <c r="U235" s="246"/>
      <c r="V235" s="246"/>
      <c r="W235" s="246"/>
      <c r="X235" s="246"/>
      <c r="Y235" s="246"/>
      <c r="Z235" s="246"/>
    </row>
    <row r="236" spans="3:26" ht="14.4">
      <c r="C236" s="246"/>
      <c r="D236" s="246"/>
      <c r="E236" s="246"/>
      <c r="F236" s="246"/>
      <c r="G236" s="246"/>
      <c r="H236" s="246"/>
      <c r="I236" s="246"/>
      <c r="J236" s="246"/>
      <c r="K236" s="246"/>
      <c r="L236" s="246"/>
      <c r="M236" s="246"/>
      <c r="N236" s="337"/>
      <c r="O236" s="246"/>
      <c r="P236" s="246"/>
      <c r="Q236" s="246"/>
      <c r="R236" s="246"/>
      <c r="S236" s="246"/>
      <c r="T236" s="246"/>
      <c r="U236" s="246"/>
      <c r="V236" s="246"/>
      <c r="W236" s="246"/>
      <c r="X236" s="246"/>
      <c r="Y236" s="246"/>
      <c r="Z236" s="246"/>
    </row>
    <row r="237" spans="3:26" ht="14.4">
      <c r="C237" s="246"/>
      <c r="D237" s="246"/>
      <c r="E237" s="246"/>
      <c r="F237" s="246"/>
      <c r="G237" s="246"/>
      <c r="H237" s="246"/>
      <c r="I237" s="246"/>
      <c r="J237" s="246"/>
      <c r="K237" s="246"/>
      <c r="L237" s="246"/>
      <c r="M237" s="246"/>
      <c r="N237" s="337"/>
      <c r="O237" s="246"/>
      <c r="P237" s="246"/>
      <c r="Q237" s="246"/>
      <c r="R237" s="246"/>
      <c r="S237" s="246"/>
      <c r="T237" s="246"/>
      <c r="U237" s="246"/>
      <c r="V237" s="246"/>
      <c r="W237" s="246"/>
      <c r="X237" s="246"/>
      <c r="Y237" s="246"/>
      <c r="Z237" s="246"/>
    </row>
    <row r="238" spans="3:26" ht="14.4">
      <c r="C238" s="246"/>
      <c r="D238" s="246"/>
      <c r="E238" s="246"/>
      <c r="F238" s="246"/>
      <c r="G238" s="246"/>
      <c r="H238" s="246"/>
      <c r="I238" s="246"/>
      <c r="J238" s="246"/>
      <c r="K238" s="246"/>
      <c r="L238" s="246"/>
      <c r="M238" s="246"/>
      <c r="N238" s="337"/>
      <c r="O238" s="246"/>
      <c r="P238" s="246"/>
      <c r="Q238" s="246"/>
      <c r="R238" s="246"/>
      <c r="S238" s="246"/>
      <c r="T238" s="246"/>
      <c r="U238" s="246"/>
      <c r="V238" s="246"/>
      <c r="W238" s="246"/>
      <c r="X238" s="246"/>
      <c r="Y238" s="246"/>
      <c r="Z238" s="246"/>
    </row>
    <row r="239" spans="3:26" ht="14.4">
      <c r="C239" s="246"/>
      <c r="D239" s="246"/>
      <c r="E239" s="246"/>
      <c r="F239" s="246"/>
      <c r="G239" s="246"/>
      <c r="H239" s="246"/>
      <c r="I239" s="246"/>
      <c r="J239" s="246"/>
      <c r="K239" s="246"/>
      <c r="L239" s="246"/>
      <c r="M239" s="246"/>
      <c r="N239" s="337"/>
      <c r="O239" s="246"/>
      <c r="P239" s="246"/>
      <c r="Q239" s="246"/>
      <c r="R239" s="246"/>
      <c r="S239" s="246"/>
      <c r="T239" s="246"/>
      <c r="U239" s="246"/>
      <c r="V239" s="246"/>
      <c r="W239" s="246"/>
      <c r="X239" s="246"/>
      <c r="Y239" s="246"/>
      <c r="Z239" s="246"/>
    </row>
    <row r="240" spans="3:26" ht="14.4">
      <c r="C240" s="246"/>
      <c r="D240" s="246"/>
      <c r="E240" s="246"/>
      <c r="F240" s="246"/>
      <c r="G240" s="246"/>
      <c r="H240" s="246"/>
      <c r="I240" s="246"/>
      <c r="J240" s="246"/>
      <c r="K240" s="246"/>
      <c r="L240" s="246"/>
      <c r="M240" s="246"/>
      <c r="N240" s="337"/>
      <c r="O240" s="246"/>
      <c r="P240" s="246"/>
      <c r="Q240" s="246"/>
      <c r="R240" s="246"/>
      <c r="S240" s="246"/>
      <c r="T240" s="246"/>
      <c r="U240" s="246"/>
      <c r="V240" s="246"/>
      <c r="W240" s="246"/>
      <c r="X240" s="246"/>
      <c r="Y240" s="246"/>
      <c r="Z240" s="246"/>
    </row>
    <row r="241" spans="3:26" ht="14.4">
      <c r="C241" s="246"/>
      <c r="D241" s="246"/>
      <c r="E241" s="246"/>
      <c r="F241" s="246"/>
      <c r="G241" s="246"/>
      <c r="H241" s="246"/>
      <c r="I241" s="246"/>
      <c r="J241" s="246"/>
      <c r="K241" s="246"/>
      <c r="L241" s="246"/>
      <c r="M241" s="246"/>
      <c r="N241" s="337"/>
      <c r="O241" s="246"/>
      <c r="P241" s="246"/>
      <c r="Q241" s="246"/>
      <c r="R241" s="246"/>
      <c r="S241" s="246"/>
      <c r="T241" s="246"/>
      <c r="U241" s="246"/>
      <c r="V241" s="246"/>
      <c r="W241" s="246"/>
      <c r="X241" s="246"/>
      <c r="Y241" s="246"/>
      <c r="Z241" s="246"/>
    </row>
    <row r="242" spans="3:26" ht="14.4">
      <c r="C242" s="246"/>
      <c r="D242" s="246"/>
      <c r="E242" s="246"/>
      <c r="F242" s="246"/>
      <c r="G242" s="246"/>
      <c r="H242" s="246"/>
      <c r="I242" s="246"/>
      <c r="J242" s="246"/>
      <c r="K242" s="246"/>
      <c r="L242" s="246"/>
      <c r="M242" s="246"/>
      <c r="N242" s="337"/>
      <c r="O242" s="246"/>
      <c r="P242" s="246"/>
      <c r="Q242" s="246"/>
      <c r="R242" s="246"/>
      <c r="S242" s="246"/>
      <c r="T242" s="246"/>
      <c r="U242" s="246"/>
      <c r="V242" s="246"/>
      <c r="W242" s="246"/>
      <c r="X242" s="246"/>
      <c r="Y242" s="246"/>
      <c r="Z242" s="246"/>
    </row>
    <row r="243" spans="3:26" ht="14.4">
      <c r="C243" s="246"/>
      <c r="D243" s="246"/>
      <c r="E243" s="246"/>
      <c r="F243" s="246"/>
      <c r="G243" s="246"/>
      <c r="H243" s="246"/>
      <c r="I243" s="246"/>
      <c r="J243" s="246"/>
      <c r="K243" s="246"/>
      <c r="L243" s="246"/>
      <c r="M243" s="246"/>
      <c r="N243" s="337"/>
      <c r="O243" s="246"/>
      <c r="P243" s="246"/>
      <c r="Q243" s="246"/>
      <c r="R243" s="246"/>
      <c r="S243" s="246"/>
      <c r="T243" s="246"/>
      <c r="U243" s="246"/>
      <c r="V243" s="246"/>
      <c r="W243" s="246"/>
      <c r="X243" s="246"/>
      <c r="Y243" s="246"/>
      <c r="Z243" s="246"/>
    </row>
    <row r="244" spans="3:26" ht="14.4">
      <c r="C244" s="246"/>
      <c r="D244" s="246"/>
      <c r="E244" s="246"/>
      <c r="F244" s="246"/>
      <c r="G244" s="246"/>
      <c r="H244" s="246"/>
      <c r="I244" s="246"/>
      <c r="J244" s="246"/>
      <c r="K244" s="246"/>
      <c r="L244" s="246"/>
      <c r="M244" s="246"/>
      <c r="N244" s="337"/>
      <c r="O244" s="246"/>
      <c r="P244" s="246"/>
      <c r="Q244" s="246"/>
      <c r="R244" s="246"/>
      <c r="S244" s="246"/>
      <c r="T244" s="246"/>
      <c r="U244" s="246"/>
      <c r="V244" s="246"/>
      <c r="W244" s="246"/>
      <c r="X244" s="246"/>
      <c r="Y244" s="246"/>
      <c r="Z244" s="246"/>
    </row>
    <row r="245" spans="3:26" ht="14.4">
      <c r="C245" s="246"/>
      <c r="D245" s="246"/>
      <c r="E245" s="246"/>
      <c r="F245" s="246"/>
      <c r="G245" s="246"/>
      <c r="H245" s="246"/>
      <c r="I245" s="246"/>
      <c r="J245" s="246"/>
      <c r="K245" s="246"/>
      <c r="L245" s="246"/>
      <c r="M245" s="246"/>
      <c r="N245" s="337"/>
      <c r="O245" s="246"/>
      <c r="P245" s="246"/>
      <c r="Q245" s="246"/>
      <c r="R245" s="246"/>
      <c r="S245" s="246"/>
      <c r="T245" s="246"/>
      <c r="U245" s="246"/>
      <c r="V245" s="246"/>
      <c r="W245" s="246"/>
      <c r="X245" s="246"/>
      <c r="Y245" s="246"/>
      <c r="Z245" s="246"/>
    </row>
    <row r="246" spans="3:26" ht="14.4">
      <c r="C246" s="246"/>
      <c r="D246" s="246"/>
      <c r="E246" s="246"/>
      <c r="F246" s="246"/>
      <c r="G246" s="246"/>
      <c r="H246" s="246"/>
      <c r="I246" s="246"/>
      <c r="J246" s="246"/>
      <c r="K246" s="246"/>
      <c r="L246" s="246"/>
      <c r="M246" s="246"/>
      <c r="N246" s="337"/>
      <c r="O246" s="246"/>
      <c r="P246" s="246"/>
      <c r="Q246" s="246"/>
      <c r="R246" s="246"/>
      <c r="S246" s="246"/>
      <c r="T246" s="246"/>
      <c r="U246" s="246"/>
      <c r="V246" s="246"/>
      <c r="W246" s="246"/>
      <c r="X246" s="246"/>
      <c r="Y246" s="246"/>
      <c r="Z246" s="246"/>
    </row>
    <row r="247" spans="3:26" ht="14.4">
      <c r="C247" s="246"/>
      <c r="D247" s="246"/>
      <c r="E247" s="246"/>
      <c r="F247" s="246"/>
      <c r="G247" s="246"/>
      <c r="H247" s="246"/>
      <c r="I247" s="246"/>
      <c r="J247" s="246"/>
      <c r="K247" s="246"/>
      <c r="L247" s="246"/>
      <c r="M247" s="246"/>
      <c r="N247" s="337"/>
      <c r="O247" s="246"/>
      <c r="P247" s="246"/>
      <c r="Q247" s="246"/>
      <c r="R247" s="246"/>
      <c r="S247" s="246"/>
      <c r="T247" s="246"/>
      <c r="U247" s="246"/>
      <c r="V247" s="246"/>
      <c r="W247" s="246"/>
      <c r="X247" s="246"/>
      <c r="Y247" s="246"/>
      <c r="Z247" s="246"/>
    </row>
    <row r="248" spans="3:26" ht="14.4">
      <c r="C248" s="246"/>
      <c r="D248" s="246"/>
      <c r="E248" s="246"/>
      <c r="F248" s="246"/>
      <c r="G248" s="246"/>
      <c r="H248" s="246"/>
      <c r="I248" s="246"/>
      <c r="J248" s="246"/>
      <c r="K248" s="246"/>
      <c r="L248" s="246"/>
      <c r="M248" s="246"/>
      <c r="N248" s="337"/>
      <c r="O248" s="246"/>
      <c r="P248" s="246"/>
      <c r="Q248" s="246"/>
      <c r="R248" s="246"/>
      <c r="S248" s="246"/>
      <c r="T248" s="246"/>
      <c r="U248" s="246"/>
      <c r="V248" s="246"/>
      <c r="W248" s="246"/>
      <c r="X248" s="246"/>
      <c r="Y248" s="246"/>
      <c r="Z248" s="246"/>
    </row>
    <row r="249" spans="3:26" ht="14.4">
      <c r="C249" s="246"/>
      <c r="D249" s="246"/>
      <c r="E249" s="246"/>
      <c r="F249" s="246"/>
      <c r="G249" s="246"/>
      <c r="H249" s="246"/>
      <c r="I249" s="246"/>
      <c r="J249" s="246"/>
      <c r="K249" s="246"/>
      <c r="L249" s="246"/>
      <c r="M249" s="246"/>
      <c r="N249" s="337"/>
      <c r="O249" s="246"/>
      <c r="P249" s="246"/>
      <c r="Q249" s="246"/>
      <c r="R249" s="246"/>
      <c r="S249" s="246"/>
      <c r="T249" s="246"/>
      <c r="U249" s="246"/>
      <c r="V249" s="246"/>
      <c r="W249" s="246"/>
      <c r="X249" s="246"/>
      <c r="Y249" s="246"/>
      <c r="Z249" s="246"/>
    </row>
    <row r="250" spans="3:26" ht="14.4">
      <c r="C250" s="246"/>
      <c r="D250" s="246"/>
      <c r="E250" s="246"/>
      <c r="F250" s="246"/>
      <c r="G250" s="246"/>
      <c r="H250" s="246"/>
      <c r="I250" s="246"/>
      <c r="J250" s="246"/>
      <c r="K250" s="246"/>
      <c r="L250" s="246"/>
      <c r="M250" s="246"/>
      <c r="N250" s="337"/>
      <c r="O250" s="246"/>
      <c r="P250" s="246"/>
      <c r="Q250" s="246"/>
      <c r="R250" s="246"/>
      <c r="S250" s="246"/>
      <c r="T250" s="246"/>
      <c r="U250" s="246"/>
      <c r="V250" s="246"/>
      <c r="W250" s="246"/>
      <c r="X250" s="246"/>
      <c r="Y250" s="246"/>
      <c r="Z250" s="246"/>
    </row>
    <row r="251" spans="3:26" ht="14.4">
      <c r="C251" s="246"/>
      <c r="D251" s="246"/>
      <c r="E251" s="246"/>
      <c r="F251" s="246"/>
      <c r="G251" s="246"/>
      <c r="H251" s="246"/>
      <c r="I251" s="246"/>
      <c r="J251" s="246"/>
      <c r="K251" s="246"/>
      <c r="L251" s="246"/>
      <c r="M251" s="246"/>
      <c r="N251" s="337"/>
      <c r="O251" s="246"/>
      <c r="P251" s="246"/>
      <c r="Q251" s="246"/>
      <c r="R251" s="246"/>
      <c r="S251" s="246"/>
      <c r="T251" s="246"/>
      <c r="U251" s="246"/>
      <c r="V251" s="246"/>
      <c r="W251" s="246"/>
      <c r="X251" s="246"/>
      <c r="Y251" s="246"/>
      <c r="Z251" s="246"/>
    </row>
    <row r="252" spans="3:26" ht="14.4">
      <c r="C252" s="246"/>
      <c r="D252" s="246"/>
      <c r="E252" s="246"/>
      <c r="F252" s="246"/>
      <c r="G252" s="246"/>
      <c r="H252" s="246"/>
      <c r="I252" s="246"/>
      <c r="J252" s="246"/>
      <c r="K252" s="246"/>
      <c r="L252" s="246"/>
      <c r="M252" s="246"/>
      <c r="N252" s="337"/>
      <c r="O252" s="246"/>
      <c r="P252" s="246"/>
      <c r="Q252" s="246"/>
      <c r="R252" s="246"/>
      <c r="S252" s="246"/>
      <c r="T252" s="246"/>
      <c r="U252" s="246"/>
      <c r="V252" s="246"/>
      <c r="W252" s="246"/>
      <c r="X252" s="246"/>
      <c r="Y252" s="246"/>
      <c r="Z252" s="246"/>
    </row>
    <row r="253" spans="3:26" ht="14.4">
      <c r="C253" s="246"/>
      <c r="D253" s="246"/>
      <c r="E253" s="246"/>
      <c r="F253" s="246"/>
      <c r="G253" s="246"/>
      <c r="H253" s="246"/>
      <c r="I253" s="246"/>
      <c r="J253" s="246"/>
      <c r="K253" s="246"/>
      <c r="L253" s="246"/>
      <c r="M253" s="246"/>
      <c r="N253" s="337"/>
      <c r="O253" s="246"/>
      <c r="P253" s="246"/>
      <c r="Q253" s="246"/>
      <c r="R253" s="246"/>
      <c r="S253" s="246"/>
      <c r="T253" s="246"/>
      <c r="U253" s="246"/>
      <c r="V253" s="246"/>
      <c r="W253" s="246"/>
      <c r="X253" s="246"/>
      <c r="Y253" s="246"/>
      <c r="Z253" s="246"/>
    </row>
    <row r="254" spans="3:26" ht="14.4">
      <c r="C254" s="246"/>
      <c r="D254" s="246"/>
      <c r="E254" s="246"/>
      <c r="F254" s="246"/>
      <c r="G254" s="246"/>
      <c r="H254" s="246"/>
      <c r="I254" s="246"/>
      <c r="J254" s="246"/>
      <c r="K254" s="246"/>
      <c r="L254" s="246"/>
      <c r="M254" s="246"/>
      <c r="N254" s="337"/>
      <c r="O254" s="246"/>
      <c r="P254" s="246"/>
      <c r="Q254" s="246"/>
      <c r="R254" s="246"/>
      <c r="S254" s="246"/>
      <c r="T254" s="246"/>
      <c r="U254" s="246"/>
      <c r="V254" s="246"/>
      <c r="W254" s="246"/>
      <c r="X254" s="246"/>
      <c r="Y254" s="246"/>
      <c r="Z254" s="246"/>
    </row>
    <row r="255" spans="3:26" ht="14.4">
      <c r="C255" s="246"/>
      <c r="D255" s="246"/>
      <c r="E255" s="246"/>
      <c r="F255" s="246"/>
      <c r="G255" s="246"/>
      <c r="H255" s="246"/>
      <c r="I255" s="246"/>
      <c r="J255" s="246"/>
      <c r="K255" s="246"/>
      <c r="L255" s="246"/>
      <c r="M255" s="246"/>
      <c r="N255" s="337"/>
      <c r="O255" s="246"/>
      <c r="P255" s="246"/>
      <c r="Q255" s="246"/>
      <c r="R255" s="246"/>
      <c r="S255" s="246"/>
      <c r="T255" s="246"/>
      <c r="U255" s="246"/>
      <c r="V255" s="246"/>
      <c r="W255" s="246"/>
      <c r="X255" s="246"/>
      <c r="Y255" s="246"/>
      <c r="Z255" s="246"/>
    </row>
    <row r="256" spans="3:26" ht="14.4">
      <c r="C256" s="246"/>
      <c r="D256" s="246"/>
      <c r="E256" s="246"/>
      <c r="F256" s="246"/>
      <c r="G256" s="246"/>
      <c r="H256" s="246"/>
      <c r="I256" s="246"/>
      <c r="J256" s="246"/>
      <c r="K256" s="246"/>
      <c r="L256" s="246"/>
      <c r="M256" s="246"/>
      <c r="N256" s="337"/>
      <c r="O256" s="246"/>
      <c r="P256" s="246"/>
      <c r="Q256" s="246"/>
      <c r="R256" s="246"/>
      <c r="S256" s="246"/>
      <c r="T256" s="246"/>
      <c r="U256" s="246"/>
      <c r="V256" s="246"/>
      <c r="W256" s="246"/>
      <c r="X256" s="246"/>
      <c r="Y256" s="246"/>
      <c r="Z256" s="246"/>
    </row>
    <row r="257" spans="3:26" ht="14.4">
      <c r="C257" s="246"/>
      <c r="D257" s="246"/>
      <c r="E257" s="246"/>
      <c r="F257" s="246"/>
      <c r="G257" s="246"/>
      <c r="H257" s="246"/>
      <c r="I257" s="246"/>
      <c r="J257" s="246"/>
      <c r="K257" s="246"/>
      <c r="L257" s="246"/>
      <c r="M257" s="246"/>
      <c r="N257" s="337"/>
      <c r="O257" s="246"/>
      <c r="P257" s="246"/>
      <c r="Q257" s="246"/>
      <c r="R257" s="246"/>
      <c r="S257" s="246"/>
      <c r="T257" s="246"/>
      <c r="U257" s="246"/>
      <c r="V257" s="246"/>
      <c r="W257" s="246"/>
      <c r="X257" s="246"/>
      <c r="Y257" s="246"/>
      <c r="Z257" s="246"/>
    </row>
    <row r="258" spans="3:26" ht="14.4">
      <c r="C258" s="246"/>
      <c r="D258" s="246"/>
      <c r="E258" s="246"/>
      <c r="F258" s="246"/>
      <c r="G258" s="246"/>
      <c r="H258" s="246"/>
      <c r="I258" s="246"/>
      <c r="J258" s="246"/>
      <c r="K258" s="246"/>
      <c r="L258" s="246"/>
      <c r="M258" s="246"/>
      <c r="N258" s="337"/>
      <c r="O258" s="246"/>
      <c r="P258" s="246"/>
      <c r="Q258" s="246"/>
      <c r="R258" s="246"/>
      <c r="S258" s="246"/>
      <c r="T258" s="246"/>
      <c r="U258" s="246"/>
      <c r="V258" s="246"/>
      <c r="W258" s="246"/>
      <c r="X258" s="246"/>
      <c r="Y258" s="246"/>
      <c r="Z258" s="246"/>
    </row>
    <row r="259" spans="3:26" ht="14.4">
      <c r="C259" s="246"/>
      <c r="D259" s="246"/>
      <c r="E259" s="246"/>
      <c r="F259" s="246"/>
      <c r="G259" s="246"/>
      <c r="H259" s="246"/>
      <c r="I259" s="246"/>
      <c r="J259" s="246"/>
      <c r="K259" s="246"/>
      <c r="L259" s="246"/>
      <c r="M259" s="246"/>
      <c r="N259" s="337"/>
      <c r="O259" s="246"/>
      <c r="P259" s="246"/>
      <c r="Q259" s="246"/>
      <c r="R259" s="246"/>
      <c r="S259" s="246"/>
      <c r="T259" s="246"/>
      <c r="U259" s="246"/>
      <c r="V259" s="246"/>
      <c r="W259" s="246"/>
      <c r="X259" s="246"/>
      <c r="Y259" s="246"/>
      <c r="Z259" s="246"/>
    </row>
    <row r="260" spans="3:26" ht="14.4">
      <c r="C260" s="246"/>
      <c r="D260" s="246"/>
      <c r="E260" s="246"/>
      <c r="F260" s="246"/>
      <c r="G260" s="246"/>
      <c r="H260" s="246"/>
      <c r="I260" s="246"/>
      <c r="J260" s="246"/>
      <c r="K260" s="246"/>
      <c r="L260" s="246"/>
      <c r="M260" s="246"/>
      <c r="N260" s="337"/>
      <c r="O260" s="246"/>
      <c r="P260" s="246"/>
      <c r="Q260" s="246"/>
      <c r="R260" s="246"/>
      <c r="S260" s="246"/>
      <c r="T260" s="246"/>
      <c r="U260" s="246"/>
      <c r="V260" s="246"/>
      <c r="W260" s="246"/>
      <c r="X260" s="246"/>
      <c r="Y260" s="246"/>
      <c r="Z260" s="246"/>
    </row>
    <row r="261" spans="3:26" ht="14.4">
      <c r="C261" s="246"/>
      <c r="D261" s="246"/>
      <c r="E261" s="246"/>
      <c r="F261" s="246"/>
      <c r="G261" s="246"/>
      <c r="H261" s="246"/>
      <c r="I261" s="246"/>
      <c r="J261" s="246"/>
      <c r="K261" s="246"/>
      <c r="L261" s="246"/>
      <c r="M261" s="246"/>
      <c r="N261" s="337"/>
      <c r="O261" s="246"/>
      <c r="P261" s="246"/>
      <c r="Q261" s="246"/>
      <c r="R261" s="246"/>
      <c r="S261" s="246"/>
      <c r="T261" s="246"/>
      <c r="U261" s="246"/>
      <c r="V261" s="246"/>
      <c r="W261" s="246"/>
      <c r="X261" s="246"/>
      <c r="Y261" s="246"/>
      <c r="Z261" s="246"/>
    </row>
    <row r="262" spans="3:26" ht="14.4">
      <c r="C262" s="246"/>
      <c r="D262" s="246"/>
      <c r="E262" s="246"/>
      <c r="F262" s="246"/>
      <c r="G262" s="246"/>
      <c r="H262" s="246"/>
      <c r="I262" s="246"/>
      <c r="J262" s="246"/>
      <c r="K262" s="246"/>
      <c r="L262" s="246"/>
      <c r="M262" s="246"/>
      <c r="N262" s="337"/>
      <c r="O262" s="246"/>
      <c r="P262" s="246"/>
      <c r="Q262" s="246"/>
      <c r="R262" s="246"/>
      <c r="S262" s="246"/>
      <c r="T262" s="246"/>
      <c r="U262" s="246"/>
      <c r="V262" s="246"/>
      <c r="W262" s="246"/>
      <c r="X262" s="246"/>
      <c r="Y262" s="246"/>
      <c r="Z262" s="246"/>
    </row>
    <row r="263" spans="3:26" ht="14.4">
      <c r="C263" s="246"/>
      <c r="D263" s="246"/>
      <c r="E263" s="246"/>
      <c r="F263" s="246"/>
      <c r="G263" s="246"/>
      <c r="H263" s="246"/>
      <c r="I263" s="246"/>
      <c r="J263" s="246"/>
      <c r="K263" s="246"/>
      <c r="L263" s="246"/>
      <c r="M263" s="246"/>
      <c r="N263" s="337"/>
      <c r="O263" s="246"/>
      <c r="P263" s="246"/>
      <c r="Q263" s="246"/>
      <c r="R263" s="246"/>
      <c r="S263" s="246"/>
      <c r="T263" s="246"/>
      <c r="U263" s="246"/>
      <c r="V263" s="246"/>
      <c r="W263" s="246"/>
      <c r="X263" s="246"/>
      <c r="Y263" s="246"/>
      <c r="Z263" s="246"/>
    </row>
    <row r="264" spans="3:26" ht="14.4">
      <c r="C264" s="246"/>
      <c r="D264" s="246"/>
      <c r="E264" s="246"/>
      <c r="F264" s="246"/>
      <c r="G264" s="246"/>
      <c r="H264" s="246"/>
      <c r="I264" s="246"/>
      <c r="J264" s="246"/>
      <c r="K264" s="246"/>
      <c r="L264" s="246"/>
      <c r="M264" s="246"/>
      <c r="N264" s="337"/>
      <c r="O264" s="246"/>
      <c r="P264" s="246"/>
      <c r="Q264" s="246"/>
      <c r="R264" s="246"/>
      <c r="S264" s="246"/>
      <c r="T264" s="246"/>
      <c r="U264" s="246"/>
      <c r="V264" s="246"/>
      <c r="W264" s="246"/>
      <c r="X264" s="246"/>
      <c r="Y264" s="246"/>
      <c r="Z264" s="246"/>
    </row>
    <row r="265" spans="3:26" ht="14.4">
      <c r="C265" s="246"/>
      <c r="D265" s="246"/>
      <c r="E265" s="246"/>
      <c r="F265" s="246"/>
      <c r="G265" s="246"/>
      <c r="H265" s="246"/>
      <c r="I265" s="246"/>
      <c r="J265" s="246"/>
      <c r="K265" s="246"/>
      <c r="L265" s="246"/>
      <c r="M265" s="246"/>
      <c r="N265" s="337"/>
      <c r="O265" s="246"/>
      <c r="P265" s="246"/>
      <c r="Q265" s="246"/>
      <c r="R265" s="246"/>
      <c r="S265" s="246"/>
      <c r="T265" s="246"/>
      <c r="U265" s="246"/>
      <c r="V265" s="246"/>
      <c r="W265" s="246"/>
      <c r="X265" s="246"/>
      <c r="Y265" s="246"/>
      <c r="Z265" s="246"/>
    </row>
    <row r="266" spans="3:26" ht="14.4">
      <c r="C266" s="246"/>
      <c r="D266" s="246"/>
      <c r="E266" s="246"/>
      <c r="F266" s="246"/>
      <c r="G266" s="246"/>
      <c r="H266" s="246"/>
      <c r="I266" s="246"/>
      <c r="J266" s="246"/>
      <c r="K266" s="246"/>
      <c r="L266" s="246"/>
      <c r="M266" s="246"/>
      <c r="N266" s="337"/>
      <c r="O266" s="246"/>
      <c r="P266" s="246"/>
      <c r="Q266" s="246"/>
      <c r="R266" s="246"/>
      <c r="S266" s="246"/>
      <c r="T266" s="246"/>
      <c r="U266" s="246"/>
      <c r="V266" s="246"/>
      <c r="W266" s="246"/>
      <c r="X266" s="246"/>
      <c r="Y266" s="246"/>
      <c r="Z266" s="246"/>
    </row>
    <row r="267" spans="3:26" ht="14.4">
      <c r="C267" s="246"/>
      <c r="D267" s="246"/>
      <c r="E267" s="246"/>
      <c r="F267" s="246"/>
      <c r="G267" s="246"/>
      <c r="H267" s="246"/>
      <c r="I267" s="246"/>
      <c r="J267" s="246"/>
      <c r="K267" s="246"/>
      <c r="L267" s="246"/>
      <c r="M267" s="246"/>
      <c r="N267" s="337"/>
      <c r="O267" s="246"/>
      <c r="P267" s="246"/>
      <c r="Q267" s="246"/>
      <c r="R267" s="246"/>
      <c r="S267" s="246"/>
      <c r="T267" s="246"/>
      <c r="U267" s="246"/>
      <c r="V267" s="246"/>
      <c r="W267" s="246"/>
      <c r="X267" s="246"/>
      <c r="Y267" s="246"/>
      <c r="Z267" s="246"/>
    </row>
    <row r="268" spans="3:26" ht="14.4">
      <c r="C268" s="246"/>
      <c r="D268" s="246"/>
      <c r="E268" s="246"/>
      <c r="F268" s="246"/>
      <c r="G268" s="246"/>
      <c r="H268" s="246"/>
      <c r="I268" s="246"/>
      <c r="J268" s="246"/>
      <c r="K268" s="246"/>
      <c r="L268" s="246"/>
      <c r="M268" s="246"/>
      <c r="N268" s="337"/>
      <c r="O268" s="246"/>
      <c r="P268" s="246"/>
      <c r="Q268" s="246"/>
      <c r="R268" s="246"/>
      <c r="S268" s="246"/>
      <c r="T268" s="246"/>
      <c r="U268" s="246"/>
      <c r="V268" s="246"/>
      <c r="W268" s="246"/>
      <c r="X268" s="246"/>
      <c r="Y268" s="246"/>
      <c r="Z268" s="246"/>
    </row>
    <row r="269" spans="3:26" ht="14.4">
      <c r="C269" s="246"/>
      <c r="D269" s="246"/>
      <c r="E269" s="246"/>
      <c r="F269" s="246"/>
      <c r="G269" s="246"/>
      <c r="H269" s="246"/>
      <c r="I269" s="246"/>
      <c r="J269" s="246"/>
      <c r="K269" s="246"/>
      <c r="L269" s="246"/>
      <c r="M269" s="246"/>
      <c r="N269" s="337"/>
      <c r="O269" s="246"/>
      <c r="P269" s="246"/>
      <c r="Q269" s="246"/>
      <c r="R269" s="246"/>
      <c r="S269" s="246"/>
      <c r="T269" s="246"/>
      <c r="U269" s="246"/>
      <c r="V269" s="246"/>
      <c r="W269" s="246"/>
      <c r="X269" s="246"/>
      <c r="Y269" s="246"/>
      <c r="Z269" s="246"/>
    </row>
    <row r="270" spans="3:26" ht="14.4">
      <c r="C270" s="246"/>
      <c r="D270" s="246"/>
      <c r="E270" s="246"/>
      <c r="F270" s="246"/>
      <c r="G270" s="246"/>
      <c r="H270" s="246"/>
      <c r="I270" s="246"/>
      <c r="J270" s="246"/>
      <c r="K270" s="246"/>
      <c r="L270" s="246"/>
      <c r="M270" s="246"/>
      <c r="N270" s="337"/>
      <c r="O270" s="246"/>
      <c r="P270" s="246"/>
      <c r="Q270" s="246"/>
      <c r="R270" s="246"/>
      <c r="S270" s="246"/>
      <c r="T270" s="246"/>
      <c r="U270" s="246"/>
      <c r="V270" s="246"/>
      <c r="W270" s="246"/>
      <c r="X270" s="246"/>
      <c r="Y270" s="246"/>
      <c r="Z270" s="246"/>
    </row>
    <row r="271" spans="3:26" ht="14.4">
      <c r="C271" s="246"/>
      <c r="D271" s="246"/>
      <c r="E271" s="246"/>
      <c r="F271" s="246"/>
      <c r="G271" s="246"/>
      <c r="H271" s="246"/>
      <c r="I271" s="246"/>
      <c r="J271" s="246"/>
      <c r="K271" s="246"/>
      <c r="L271" s="246"/>
      <c r="M271" s="246"/>
      <c r="N271" s="337"/>
      <c r="O271" s="246"/>
      <c r="P271" s="246"/>
      <c r="Q271" s="246"/>
      <c r="R271" s="246"/>
      <c r="S271" s="246"/>
      <c r="T271" s="246"/>
      <c r="U271" s="246"/>
      <c r="V271" s="246"/>
      <c r="W271" s="246"/>
      <c r="X271" s="246"/>
      <c r="Y271" s="246"/>
      <c r="Z271" s="246"/>
    </row>
    <row r="272" spans="3:26" ht="14.4">
      <c r="C272" s="246"/>
      <c r="D272" s="246"/>
      <c r="E272" s="246"/>
      <c r="F272" s="246"/>
      <c r="G272" s="246"/>
      <c r="H272" s="246"/>
      <c r="I272" s="246"/>
      <c r="J272" s="246"/>
      <c r="K272" s="246"/>
      <c r="L272" s="246"/>
      <c r="M272" s="246"/>
      <c r="N272" s="337"/>
      <c r="O272" s="246"/>
      <c r="P272" s="246"/>
      <c r="Q272" s="246"/>
      <c r="R272" s="246"/>
      <c r="S272" s="246"/>
      <c r="T272" s="246"/>
      <c r="U272" s="246"/>
      <c r="V272" s="246"/>
      <c r="W272" s="246"/>
      <c r="X272" s="246"/>
      <c r="Y272" s="246"/>
      <c r="Z272" s="246"/>
    </row>
    <row r="273" spans="3:26" ht="14.4">
      <c r="C273" s="246"/>
      <c r="D273" s="246"/>
      <c r="E273" s="246"/>
      <c r="F273" s="246"/>
      <c r="G273" s="246"/>
      <c r="H273" s="246"/>
      <c r="I273" s="246"/>
      <c r="J273" s="246"/>
      <c r="K273" s="246"/>
      <c r="L273" s="246"/>
      <c r="M273" s="246"/>
      <c r="N273" s="337"/>
      <c r="O273" s="246"/>
      <c r="P273" s="246"/>
      <c r="Q273" s="246"/>
      <c r="R273" s="246"/>
      <c r="S273" s="246"/>
      <c r="T273" s="246"/>
      <c r="U273" s="246"/>
      <c r="V273" s="246"/>
      <c r="W273" s="246"/>
      <c r="X273" s="246"/>
      <c r="Y273" s="246"/>
      <c r="Z273" s="246"/>
    </row>
    <row r="274" spans="3:26" ht="14.4">
      <c r="C274" s="246"/>
      <c r="D274" s="246"/>
      <c r="E274" s="246"/>
      <c r="F274" s="246"/>
      <c r="G274" s="246"/>
      <c r="H274" s="246"/>
      <c r="I274" s="246"/>
      <c r="J274" s="246"/>
      <c r="K274" s="246"/>
      <c r="L274" s="246"/>
      <c r="M274" s="246"/>
      <c r="N274" s="337"/>
      <c r="O274" s="246"/>
      <c r="P274" s="246"/>
      <c r="Q274" s="246"/>
      <c r="R274" s="246"/>
      <c r="S274" s="246"/>
      <c r="T274" s="246"/>
      <c r="U274" s="246"/>
      <c r="V274" s="246"/>
      <c r="W274" s="246"/>
      <c r="X274" s="246"/>
      <c r="Y274" s="246"/>
      <c r="Z274" s="246"/>
    </row>
    <row r="275" spans="3:26" ht="14.4">
      <c r="C275" s="246"/>
      <c r="D275" s="246"/>
      <c r="E275" s="246"/>
      <c r="F275" s="246"/>
      <c r="G275" s="246"/>
      <c r="H275" s="246"/>
      <c r="I275" s="246"/>
      <c r="J275" s="246"/>
      <c r="K275" s="246"/>
      <c r="L275" s="246"/>
      <c r="M275" s="246"/>
      <c r="N275" s="337"/>
      <c r="O275" s="246"/>
      <c r="P275" s="246"/>
      <c r="Q275" s="246"/>
      <c r="R275" s="246"/>
      <c r="S275" s="246"/>
      <c r="T275" s="246"/>
      <c r="U275" s="246"/>
      <c r="V275" s="246"/>
      <c r="W275" s="246"/>
      <c r="X275" s="246"/>
      <c r="Y275" s="246"/>
      <c r="Z275" s="246"/>
    </row>
    <row r="276" spans="3:26" ht="14.4">
      <c r="C276" s="246"/>
      <c r="D276" s="246"/>
      <c r="E276" s="246"/>
      <c r="F276" s="246"/>
      <c r="G276" s="246"/>
      <c r="H276" s="246"/>
      <c r="I276" s="246"/>
      <c r="J276" s="246"/>
      <c r="K276" s="246"/>
      <c r="L276" s="246"/>
      <c r="M276" s="246"/>
      <c r="N276" s="337"/>
      <c r="O276" s="246"/>
      <c r="P276" s="246"/>
      <c r="Q276" s="246"/>
      <c r="R276" s="246"/>
      <c r="S276" s="246"/>
      <c r="T276" s="246"/>
      <c r="U276" s="246"/>
      <c r="V276" s="246"/>
      <c r="W276" s="246"/>
      <c r="X276" s="246"/>
      <c r="Y276" s="246"/>
      <c r="Z276" s="246"/>
    </row>
    <row r="277" spans="3:26" ht="14.4">
      <c r="C277" s="246"/>
      <c r="D277" s="246"/>
      <c r="E277" s="246"/>
      <c r="F277" s="246"/>
      <c r="G277" s="246"/>
      <c r="H277" s="246"/>
      <c r="I277" s="246"/>
      <c r="J277" s="246"/>
      <c r="K277" s="246"/>
      <c r="L277" s="246"/>
      <c r="M277" s="246"/>
      <c r="N277" s="337"/>
      <c r="O277" s="246"/>
      <c r="P277" s="246"/>
      <c r="Q277" s="246"/>
      <c r="R277" s="246"/>
      <c r="S277" s="246"/>
      <c r="T277" s="246"/>
      <c r="U277" s="246"/>
      <c r="V277" s="246"/>
      <c r="W277" s="246"/>
      <c r="X277" s="246"/>
      <c r="Y277" s="246"/>
      <c r="Z277" s="246"/>
    </row>
    <row r="278" spans="3:26" ht="14.4">
      <c r="C278" s="246"/>
      <c r="D278" s="246"/>
      <c r="E278" s="246"/>
      <c r="F278" s="246"/>
      <c r="G278" s="246"/>
      <c r="H278" s="246"/>
      <c r="I278" s="246"/>
      <c r="J278" s="246"/>
      <c r="K278" s="246"/>
      <c r="L278" s="246"/>
      <c r="M278" s="246"/>
      <c r="N278" s="337"/>
      <c r="O278" s="246"/>
      <c r="P278" s="246"/>
      <c r="Q278" s="246"/>
      <c r="R278" s="246"/>
      <c r="S278" s="246"/>
      <c r="T278" s="246"/>
      <c r="U278" s="246"/>
      <c r="V278" s="246"/>
      <c r="W278" s="246"/>
      <c r="X278" s="246"/>
      <c r="Y278" s="246"/>
      <c r="Z278" s="246"/>
    </row>
    <row r="279" spans="3:26" ht="14.4">
      <c r="C279" s="246"/>
      <c r="D279" s="246"/>
      <c r="E279" s="246"/>
      <c r="F279" s="246"/>
      <c r="G279" s="246"/>
      <c r="H279" s="246"/>
      <c r="I279" s="246"/>
      <c r="J279" s="246"/>
      <c r="K279" s="246"/>
      <c r="L279" s="246"/>
      <c r="M279" s="246"/>
      <c r="N279" s="337"/>
      <c r="O279" s="246"/>
      <c r="P279" s="246"/>
      <c r="Q279" s="246"/>
      <c r="R279" s="246"/>
      <c r="S279" s="246"/>
      <c r="T279" s="246"/>
      <c r="U279" s="246"/>
      <c r="V279" s="246"/>
      <c r="W279" s="246"/>
      <c r="X279" s="246"/>
      <c r="Y279" s="246"/>
      <c r="Z279" s="246"/>
    </row>
    <row r="280" spans="3:26" ht="14.4">
      <c r="C280" s="246"/>
      <c r="D280" s="246"/>
      <c r="E280" s="246"/>
      <c r="F280" s="246"/>
      <c r="G280" s="246"/>
      <c r="H280" s="246"/>
      <c r="I280" s="246"/>
      <c r="J280" s="246"/>
      <c r="K280" s="246"/>
      <c r="L280" s="246"/>
      <c r="M280" s="246"/>
      <c r="N280" s="337"/>
      <c r="O280" s="246"/>
      <c r="P280" s="246"/>
      <c r="Q280" s="246"/>
      <c r="R280" s="246"/>
      <c r="S280" s="246"/>
      <c r="T280" s="246"/>
      <c r="U280" s="246"/>
      <c r="V280" s="246"/>
      <c r="W280" s="246"/>
      <c r="X280" s="246"/>
      <c r="Y280" s="246"/>
      <c r="Z280" s="246"/>
    </row>
    <row r="281" spans="3:26" ht="14.4">
      <c r="C281" s="246"/>
      <c r="D281" s="246"/>
      <c r="E281" s="246"/>
      <c r="F281" s="246"/>
      <c r="G281" s="246"/>
      <c r="H281" s="246"/>
      <c r="I281" s="246"/>
      <c r="J281" s="246"/>
      <c r="K281" s="246"/>
      <c r="L281" s="246"/>
      <c r="M281" s="246"/>
      <c r="N281" s="337"/>
      <c r="O281" s="246"/>
      <c r="P281" s="246"/>
      <c r="Q281" s="246"/>
      <c r="R281" s="246"/>
      <c r="S281" s="246"/>
      <c r="T281" s="246"/>
      <c r="U281" s="246"/>
      <c r="V281" s="246"/>
      <c r="W281" s="246"/>
      <c r="X281" s="246"/>
      <c r="Y281" s="246"/>
      <c r="Z281" s="246"/>
    </row>
    <row r="282" spans="3:26" ht="14.4">
      <c r="C282" s="246"/>
      <c r="D282" s="246"/>
      <c r="E282" s="246"/>
      <c r="F282" s="246"/>
      <c r="G282" s="246"/>
      <c r="H282" s="246"/>
      <c r="I282" s="246"/>
      <c r="J282" s="246"/>
      <c r="K282" s="246"/>
      <c r="L282" s="246"/>
      <c r="M282" s="246"/>
      <c r="N282" s="337"/>
      <c r="O282" s="246"/>
      <c r="P282" s="246"/>
      <c r="Q282" s="246"/>
      <c r="R282" s="246"/>
      <c r="S282" s="246"/>
      <c r="T282" s="246"/>
      <c r="U282" s="246"/>
      <c r="V282" s="246"/>
      <c r="W282" s="246"/>
      <c r="X282" s="246"/>
      <c r="Y282" s="246"/>
      <c r="Z282" s="246"/>
    </row>
    <row r="283" spans="3:26" ht="14.4">
      <c r="C283" s="246"/>
      <c r="D283" s="246"/>
      <c r="E283" s="246"/>
      <c r="F283" s="246"/>
      <c r="G283" s="246"/>
      <c r="H283" s="246"/>
      <c r="I283" s="246"/>
      <c r="J283" s="246"/>
      <c r="K283" s="246"/>
      <c r="L283" s="246"/>
      <c r="M283" s="246"/>
      <c r="N283" s="337"/>
      <c r="O283" s="246"/>
      <c r="P283" s="246"/>
      <c r="Q283" s="246"/>
      <c r="R283" s="246"/>
      <c r="S283" s="246"/>
      <c r="T283" s="246"/>
      <c r="U283" s="246"/>
      <c r="V283" s="246"/>
      <c r="W283" s="246"/>
      <c r="X283" s="246"/>
      <c r="Y283" s="246"/>
      <c r="Z283" s="246"/>
    </row>
    <row r="284" spans="3:26" ht="14.4">
      <c r="C284" s="246"/>
      <c r="D284" s="246"/>
      <c r="E284" s="246"/>
      <c r="F284" s="246"/>
      <c r="G284" s="246"/>
      <c r="H284" s="246"/>
      <c r="I284" s="246"/>
      <c r="J284" s="246"/>
      <c r="K284" s="246"/>
      <c r="L284" s="246"/>
      <c r="M284" s="246"/>
      <c r="N284" s="337"/>
      <c r="O284" s="246"/>
      <c r="P284" s="246"/>
      <c r="Q284" s="246"/>
      <c r="R284" s="246"/>
      <c r="S284" s="246"/>
      <c r="T284" s="246"/>
      <c r="U284" s="246"/>
      <c r="V284" s="246"/>
      <c r="W284" s="246"/>
      <c r="X284" s="246"/>
      <c r="Y284" s="246"/>
      <c r="Z284" s="246"/>
    </row>
    <row r="285" spans="3:26" ht="14.4">
      <c r="C285" s="246"/>
      <c r="D285" s="246"/>
      <c r="E285" s="246"/>
      <c r="F285" s="246"/>
      <c r="G285" s="246"/>
      <c r="H285" s="246"/>
      <c r="I285" s="246"/>
      <c r="J285" s="246"/>
      <c r="K285" s="246"/>
      <c r="L285" s="246"/>
      <c r="M285" s="246"/>
      <c r="N285" s="337"/>
      <c r="O285" s="246"/>
      <c r="P285" s="246"/>
      <c r="Q285" s="246"/>
      <c r="R285" s="246"/>
      <c r="S285" s="246"/>
      <c r="T285" s="246"/>
      <c r="U285" s="246"/>
      <c r="V285" s="246"/>
      <c r="W285" s="246"/>
      <c r="X285" s="246"/>
      <c r="Y285" s="246"/>
      <c r="Z285" s="246"/>
    </row>
    <row r="286" spans="3:26" ht="14.4">
      <c r="C286" s="246"/>
      <c r="D286" s="246"/>
      <c r="E286" s="246"/>
      <c r="F286" s="246"/>
      <c r="G286" s="246"/>
      <c r="H286" s="246"/>
      <c r="I286" s="246"/>
      <c r="J286" s="246"/>
      <c r="K286" s="246"/>
      <c r="L286" s="246"/>
      <c r="M286" s="246"/>
      <c r="N286" s="337"/>
      <c r="O286" s="246"/>
      <c r="P286" s="246"/>
      <c r="Q286" s="246"/>
      <c r="R286" s="246"/>
      <c r="S286" s="246"/>
      <c r="T286" s="246"/>
      <c r="U286" s="246"/>
      <c r="V286" s="246"/>
      <c r="W286" s="246"/>
      <c r="X286" s="246"/>
      <c r="Y286" s="246"/>
      <c r="Z286" s="246"/>
    </row>
    <row r="287" spans="3:26" ht="14.4">
      <c r="C287" s="246"/>
      <c r="D287" s="246"/>
      <c r="E287" s="246"/>
      <c r="F287" s="246"/>
      <c r="G287" s="246"/>
      <c r="H287" s="246"/>
      <c r="I287" s="246"/>
      <c r="J287" s="246"/>
      <c r="K287" s="246"/>
      <c r="L287" s="246"/>
      <c r="M287" s="246"/>
      <c r="N287" s="337"/>
      <c r="O287" s="246"/>
      <c r="P287" s="246"/>
      <c r="Q287" s="246"/>
      <c r="R287" s="246"/>
      <c r="S287" s="246"/>
      <c r="T287" s="246"/>
      <c r="U287" s="246"/>
      <c r="V287" s="246"/>
      <c r="W287" s="246"/>
      <c r="X287" s="246"/>
      <c r="Y287" s="246"/>
      <c r="Z287" s="246"/>
    </row>
    <row r="288" spans="3:26" ht="14.4">
      <c r="C288" s="246"/>
      <c r="D288" s="246"/>
      <c r="E288" s="246"/>
      <c r="F288" s="246"/>
      <c r="G288" s="246"/>
      <c r="H288" s="246"/>
      <c r="I288" s="246"/>
      <c r="J288" s="246"/>
      <c r="K288" s="246"/>
      <c r="L288" s="246"/>
      <c r="M288" s="246"/>
      <c r="N288" s="337"/>
      <c r="O288" s="246"/>
      <c r="P288" s="246"/>
      <c r="Q288" s="246"/>
      <c r="R288" s="246"/>
      <c r="S288" s="246"/>
      <c r="T288" s="246"/>
      <c r="U288" s="246"/>
      <c r="V288" s="246"/>
      <c r="W288" s="246"/>
      <c r="X288" s="246"/>
      <c r="Y288" s="246"/>
      <c r="Z288" s="246"/>
    </row>
    <row r="289" spans="3:26" ht="14.4">
      <c r="C289" s="246"/>
      <c r="D289" s="246"/>
      <c r="E289" s="246"/>
      <c r="F289" s="246"/>
      <c r="G289" s="246"/>
      <c r="H289" s="246"/>
      <c r="I289" s="246"/>
      <c r="J289" s="246"/>
      <c r="K289" s="246"/>
      <c r="L289" s="246"/>
      <c r="M289" s="246"/>
      <c r="N289" s="337"/>
      <c r="O289" s="246"/>
      <c r="P289" s="246"/>
      <c r="Q289" s="246"/>
      <c r="R289" s="246"/>
      <c r="S289" s="246"/>
      <c r="T289" s="246"/>
      <c r="U289" s="246"/>
      <c r="V289" s="246"/>
      <c r="W289" s="246"/>
      <c r="X289" s="246"/>
      <c r="Y289" s="246"/>
      <c r="Z289" s="246"/>
    </row>
    <row r="290" spans="3:26" ht="14.4">
      <c r="C290" s="246"/>
      <c r="D290" s="246"/>
      <c r="E290" s="246"/>
      <c r="F290" s="246"/>
      <c r="G290" s="246"/>
      <c r="H290" s="246"/>
      <c r="I290" s="246"/>
      <c r="J290" s="246"/>
      <c r="K290" s="246"/>
      <c r="L290" s="246"/>
      <c r="M290" s="246"/>
      <c r="N290" s="337"/>
      <c r="O290" s="246"/>
      <c r="P290" s="246"/>
      <c r="Q290" s="246"/>
      <c r="R290" s="246"/>
      <c r="S290" s="246"/>
      <c r="T290" s="246"/>
      <c r="U290" s="246"/>
      <c r="V290" s="246"/>
      <c r="W290" s="246"/>
      <c r="X290" s="246"/>
      <c r="Y290" s="246"/>
      <c r="Z290" s="246"/>
    </row>
    <row r="291" spans="3:26" ht="14.4">
      <c r="C291" s="246"/>
      <c r="D291" s="246"/>
      <c r="E291" s="246"/>
      <c r="F291" s="246"/>
      <c r="G291" s="246"/>
      <c r="H291" s="246"/>
      <c r="I291" s="246"/>
      <c r="J291" s="246"/>
      <c r="K291" s="246"/>
      <c r="L291" s="246"/>
      <c r="M291" s="246"/>
      <c r="N291" s="337"/>
      <c r="O291" s="246"/>
      <c r="P291" s="246"/>
      <c r="Q291" s="246"/>
      <c r="R291" s="246"/>
      <c r="S291" s="246"/>
      <c r="T291" s="246"/>
      <c r="U291" s="246"/>
      <c r="V291" s="246"/>
      <c r="W291" s="246"/>
      <c r="X291" s="246"/>
      <c r="Y291" s="246"/>
      <c r="Z291" s="246"/>
    </row>
    <row r="292" spans="3:26" ht="14.4">
      <c r="C292" s="246"/>
      <c r="D292" s="246"/>
      <c r="E292" s="246"/>
      <c r="F292" s="246"/>
      <c r="G292" s="246"/>
      <c r="H292" s="246"/>
      <c r="I292" s="246"/>
      <c r="J292" s="246"/>
      <c r="K292" s="246"/>
      <c r="L292" s="246"/>
      <c r="M292" s="246"/>
      <c r="N292" s="337"/>
      <c r="O292" s="246"/>
      <c r="P292" s="246"/>
      <c r="Q292" s="246"/>
      <c r="R292" s="246"/>
      <c r="S292" s="246"/>
      <c r="T292" s="246"/>
      <c r="U292" s="246"/>
      <c r="V292" s="246"/>
      <c r="W292" s="246"/>
      <c r="X292" s="246"/>
      <c r="Y292" s="246"/>
      <c r="Z292" s="246"/>
    </row>
    <row r="293" spans="3:26" ht="14.4">
      <c r="C293" s="246"/>
      <c r="D293" s="246"/>
      <c r="E293" s="246"/>
      <c r="F293" s="246"/>
      <c r="G293" s="246"/>
      <c r="H293" s="246"/>
      <c r="I293" s="246"/>
      <c r="J293" s="246"/>
      <c r="K293" s="246"/>
      <c r="L293" s="246"/>
      <c r="M293" s="246"/>
      <c r="N293" s="337"/>
      <c r="O293" s="246"/>
      <c r="P293" s="246"/>
      <c r="Q293" s="246"/>
      <c r="R293" s="246"/>
      <c r="S293" s="246"/>
      <c r="T293" s="246"/>
      <c r="U293" s="246"/>
      <c r="V293" s="246"/>
      <c r="W293" s="246"/>
      <c r="X293" s="246"/>
      <c r="Y293" s="246"/>
      <c r="Z293" s="246"/>
    </row>
    <row r="294" spans="3:26" ht="14.4">
      <c r="C294" s="246"/>
      <c r="D294" s="246"/>
      <c r="E294" s="246"/>
      <c r="F294" s="246"/>
      <c r="G294" s="246"/>
      <c r="H294" s="246"/>
      <c r="I294" s="246"/>
      <c r="J294" s="246"/>
      <c r="K294" s="246"/>
      <c r="L294" s="246"/>
      <c r="M294" s="246"/>
      <c r="N294" s="337"/>
      <c r="O294" s="246"/>
      <c r="P294" s="246"/>
      <c r="Q294" s="246"/>
      <c r="R294" s="246"/>
      <c r="S294" s="246"/>
      <c r="T294" s="246"/>
      <c r="U294" s="246"/>
      <c r="V294" s="246"/>
      <c r="W294" s="246"/>
      <c r="X294" s="246"/>
      <c r="Y294" s="246"/>
      <c r="Z294" s="246"/>
    </row>
    <row r="295" spans="3:26" ht="14.4">
      <c r="C295" s="246"/>
      <c r="D295" s="246"/>
      <c r="E295" s="246"/>
      <c r="F295" s="246"/>
      <c r="G295" s="246"/>
      <c r="H295" s="246"/>
      <c r="I295" s="246"/>
      <c r="J295" s="246"/>
      <c r="K295" s="246"/>
      <c r="L295" s="246"/>
      <c r="M295" s="246"/>
      <c r="N295" s="337"/>
      <c r="O295" s="246"/>
      <c r="P295" s="246"/>
      <c r="Q295" s="246"/>
      <c r="R295" s="246"/>
      <c r="S295" s="246"/>
      <c r="T295" s="246"/>
      <c r="U295" s="246"/>
      <c r="V295" s="246"/>
      <c r="W295" s="246"/>
      <c r="X295" s="246"/>
      <c r="Y295" s="246"/>
      <c r="Z295" s="246"/>
    </row>
    <row r="296" spans="3:26" ht="14.4">
      <c r="C296" s="246"/>
      <c r="D296" s="246"/>
      <c r="E296" s="246"/>
      <c r="F296" s="246"/>
      <c r="G296" s="246"/>
      <c r="H296" s="246"/>
      <c r="I296" s="246"/>
      <c r="J296" s="246"/>
      <c r="K296" s="246"/>
      <c r="L296" s="246"/>
      <c r="M296" s="246"/>
      <c r="N296" s="337"/>
      <c r="O296" s="246"/>
      <c r="P296" s="246"/>
      <c r="Q296" s="246"/>
      <c r="R296" s="246"/>
      <c r="S296" s="246"/>
      <c r="T296" s="246"/>
      <c r="U296" s="246"/>
      <c r="V296" s="246"/>
      <c r="W296" s="246"/>
      <c r="X296" s="246"/>
      <c r="Y296" s="246"/>
      <c r="Z296" s="246"/>
    </row>
    <row r="297" spans="3:26" ht="14.4">
      <c r="C297" s="246"/>
      <c r="D297" s="246"/>
      <c r="E297" s="246"/>
      <c r="F297" s="246"/>
      <c r="G297" s="246"/>
      <c r="H297" s="246"/>
      <c r="I297" s="246"/>
      <c r="J297" s="246"/>
      <c r="K297" s="246"/>
      <c r="L297" s="246"/>
      <c r="M297" s="246"/>
      <c r="N297" s="337"/>
      <c r="O297" s="246"/>
      <c r="P297" s="246"/>
      <c r="Q297" s="246"/>
      <c r="R297" s="246"/>
      <c r="S297" s="246"/>
      <c r="T297" s="246"/>
      <c r="U297" s="246"/>
      <c r="V297" s="246"/>
      <c r="W297" s="246"/>
      <c r="X297" s="246"/>
      <c r="Y297" s="246"/>
      <c r="Z297" s="246"/>
    </row>
    <row r="298" spans="3:26" ht="14.4">
      <c r="C298" s="246"/>
      <c r="D298" s="246"/>
      <c r="E298" s="246"/>
      <c r="F298" s="246"/>
      <c r="G298" s="246"/>
      <c r="H298" s="246"/>
      <c r="I298" s="246"/>
      <c r="J298" s="246"/>
      <c r="K298" s="246"/>
      <c r="L298" s="246"/>
      <c r="M298" s="246"/>
      <c r="N298" s="337"/>
      <c r="O298" s="246"/>
      <c r="P298" s="246"/>
      <c r="Q298" s="246"/>
      <c r="R298" s="246"/>
      <c r="S298" s="246"/>
    </row>
    <row r="299" spans="3:26" ht="14.4">
      <c r="C299" s="246"/>
      <c r="D299" s="246"/>
      <c r="E299" s="246"/>
      <c r="F299" s="246"/>
      <c r="G299" s="246"/>
      <c r="H299" s="246"/>
      <c r="I299" s="246"/>
      <c r="J299" s="246"/>
      <c r="K299" s="246"/>
      <c r="L299" s="246"/>
      <c r="M299" s="246"/>
      <c r="N299" s="337"/>
      <c r="O299" s="246"/>
      <c r="P299" s="246"/>
      <c r="Q299" s="246"/>
      <c r="R299" s="246"/>
      <c r="S299" s="246"/>
    </row>
    <row r="300" spans="3:26" ht="14.4">
      <c r="C300" s="246"/>
      <c r="D300" s="246"/>
      <c r="E300" s="246"/>
      <c r="F300" s="246"/>
      <c r="G300" s="246"/>
      <c r="H300" s="246"/>
      <c r="I300" s="246"/>
      <c r="J300" s="246"/>
      <c r="K300" s="246"/>
      <c r="L300" s="246"/>
      <c r="M300" s="246"/>
      <c r="N300" s="337"/>
      <c r="O300" s="246"/>
      <c r="P300" s="246"/>
      <c r="Q300" s="246"/>
      <c r="R300" s="246"/>
      <c r="S300" s="246"/>
    </row>
    <row r="301" spans="3:26" ht="14.4">
      <c r="C301" s="246"/>
      <c r="D301" s="246"/>
      <c r="E301" s="246"/>
      <c r="F301" s="246"/>
      <c r="G301" s="246"/>
      <c r="H301" s="246"/>
      <c r="I301" s="246"/>
      <c r="J301" s="246"/>
      <c r="K301" s="246"/>
      <c r="L301" s="246"/>
      <c r="M301" s="246"/>
      <c r="N301" s="337"/>
      <c r="O301" s="246"/>
      <c r="P301" s="246"/>
      <c r="Q301" s="246"/>
      <c r="R301" s="246"/>
      <c r="S301" s="246"/>
    </row>
    <row r="302" spans="3:26" ht="14.4">
      <c r="C302" s="246"/>
      <c r="D302" s="246"/>
      <c r="E302" s="246"/>
      <c r="F302" s="246"/>
      <c r="G302" s="246"/>
      <c r="H302" s="246"/>
      <c r="I302" s="246"/>
      <c r="J302" s="246"/>
      <c r="K302" s="246"/>
      <c r="L302" s="246"/>
      <c r="M302" s="246"/>
      <c r="N302" s="337"/>
      <c r="O302" s="246"/>
      <c r="P302" s="246"/>
      <c r="Q302" s="246"/>
      <c r="R302" s="246"/>
      <c r="S302" s="246"/>
    </row>
    <row r="303" spans="3:26" ht="14.4">
      <c r="C303" s="246"/>
      <c r="D303" s="246"/>
      <c r="E303" s="246"/>
      <c r="F303" s="246"/>
      <c r="G303" s="246"/>
      <c r="H303" s="246"/>
      <c r="I303" s="246"/>
      <c r="J303" s="246"/>
      <c r="K303" s="246"/>
      <c r="L303" s="246"/>
      <c r="M303" s="246"/>
      <c r="N303" s="337"/>
      <c r="O303" s="246"/>
      <c r="P303" s="246"/>
      <c r="Q303" s="246"/>
      <c r="R303" s="246"/>
      <c r="S303" s="246"/>
    </row>
    <row r="304" spans="3:26" ht="14.4">
      <c r="C304" s="246"/>
      <c r="D304" s="246"/>
      <c r="E304" s="246"/>
      <c r="F304" s="246"/>
      <c r="G304" s="246"/>
      <c r="H304" s="246"/>
      <c r="I304" s="246"/>
      <c r="J304" s="246"/>
      <c r="K304" s="246"/>
      <c r="L304" s="246"/>
      <c r="M304" s="246"/>
      <c r="N304" s="337"/>
      <c r="O304" s="246"/>
      <c r="P304" s="246"/>
      <c r="Q304" s="246"/>
      <c r="R304" s="246"/>
      <c r="S304" s="246"/>
    </row>
    <row r="305" spans="3:19" ht="14.4">
      <c r="C305" s="246"/>
      <c r="D305" s="246"/>
      <c r="E305" s="246"/>
      <c r="F305" s="246"/>
      <c r="G305" s="246"/>
      <c r="H305" s="246"/>
      <c r="I305" s="246"/>
      <c r="J305" s="246"/>
      <c r="K305" s="246"/>
      <c r="L305" s="246"/>
      <c r="M305" s="246"/>
      <c r="N305" s="337"/>
      <c r="O305" s="246"/>
      <c r="P305" s="246"/>
      <c r="Q305" s="246"/>
      <c r="R305" s="246"/>
      <c r="S305" s="246"/>
    </row>
  </sheetData>
  <mergeCells count="9">
    <mergeCell ref="C104:S104"/>
    <mergeCell ref="C105:S105"/>
    <mergeCell ref="C106:S106"/>
    <mergeCell ref="C98:S98"/>
    <mergeCell ref="C99:S99"/>
    <mergeCell ref="C100:S100"/>
    <mergeCell ref="C101:S101"/>
    <mergeCell ref="C102:S102"/>
    <mergeCell ref="C103:S103"/>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rowBreaks count="1" manualBreakCount="1">
    <brk id="58"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S318"/>
  <sheetViews>
    <sheetView tabSelected="1" zoomScale="75" zoomScaleNormal="75" workbookViewId="0">
      <selection activeCell="D25" sqref="D25"/>
    </sheetView>
  </sheetViews>
  <sheetFormatPr defaultColWidth="9.109375" defaultRowHeight="14.4"/>
  <cols>
    <col min="1" max="1" width="7.6640625" style="1" customWidth="1"/>
    <col min="2" max="2" width="1.88671875" style="1" customWidth="1"/>
    <col min="3" max="3" width="45" style="1" customWidth="1"/>
    <col min="4" max="4" width="15.6640625" style="1" bestFit="1" customWidth="1"/>
    <col min="5" max="5" width="18.5546875" style="1" customWidth="1"/>
    <col min="6" max="6" width="16.33203125" style="1" customWidth="1"/>
    <col min="7" max="7" width="17" style="1" customWidth="1"/>
    <col min="8" max="8" width="17.109375" style="1" customWidth="1"/>
    <col min="9" max="9" width="17" style="1" customWidth="1"/>
    <col min="10" max="10" width="16.6640625" style="1" customWidth="1"/>
    <col min="11" max="11" width="16.109375" style="1" customWidth="1"/>
    <col min="12" max="12" width="17.88671875" style="1" customWidth="1"/>
    <col min="13" max="13" width="14.44140625" style="1" customWidth="1"/>
    <col min="14" max="14" width="16.44140625" style="1" customWidth="1"/>
    <col min="15" max="15" width="15.44140625" style="1" customWidth="1"/>
    <col min="16" max="16" width="18.33203125" style="1" customWidth="1"/>
    <col min="17" max="17" width="16.44140625" style="1" customWidth="1"/>
    <col min="18" max="18" width="17.88671875" style="1" customWidth="1"/>
    <col min="19" max="19" width="19.33203125" style="1" customWidth="1"/>
    <col min="20" max="20" width="17.109375" style="1" customWidth="1"/>
    <col min="21" max="21" width="18.44140625" style="1" customWidth="1"/>
    <col min="22" max="22" width="2.6640625" style="1" customWidth="1"/>
    <col min="23" max="24" width="9.109375" style="1"/>
    <col min="25" max="25" width="24" style="1" customWidth="1"/>
    <col min="26" max="26" width="15.33203125" style="1" customWidth="1"/>
    <col min="27" max="16384" width="9.109375" style="1"/>
  </cols>
  <sheetData>
    <row r="1" spans="1:69" ht="15.6">
      <c r="A1" s="103"/>
      <c r="R1" s="117"/>
      <c r="S1" s="2"/>
    </row>
    <row r="2" spans="1:69" ht="15.6">
      <c r="A2" s="103"/>
      <c r="N2" s="117"/>
      <c r="S2" s="2"/>
    </row>
    <row r="4" spans="1:69" ht="15.6">
      <c r="N4" s="214" t="s">
        <v>363</v>
      </c>
      <c r="S4" s="2"/>
    </row>
    <row r="5" spans="1:69" ht="15.6">
      <c r="C5" s="3" t="s">
        <v>1</v>
      </c>
      <c r="D5" s="3"/>
      <c r="E5" s="3"/>
      <c r="F5" s="3"/>
      <c r="G5" s="4" t="s">
        <v>2</v>
      </c>
      <c r="H5" s="3"/>
      <c r="I5" s="3"/>
      <c r="J5" s="3"/>
      <c r="K5" s="5"/>
      <c r="M5" s="6"/>
      <c r="N5" s="286" t="s">
        <v>479</v>
      </c>
      <c r="S5" s="7"/>
      <c r="T5" s="8"/>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11" t="s">
        <v>3</v>
      </c>
      <c r="F6" s="11"/>
      <c r="G6" s="11" t="s">
        <v>177</v>
      </c>
      <c r="H6" s="11"/>
      <c r="I6" s="11"/>
      <c r="J6" s="11"/>
      <c r="K6" s="5"/>
      <c r="M6" s="6"/>
      <c r="N6" s="5"/>
      <c r="S6" s="5"/>
      <c r="T6" s="8"/>
      <c r="U6" s="12"/>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M7" s="6"/>
      <c r="N7" s="6" t="s">
        <v>5</v>
      </c>
      <c r="S7" s="6"/>
      <c r="T7" s="8"/>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14" t="s">
        <v>178</v>
      </c>
      <c r="H8" s="6"/>
      <c r="I8" s="6"/>
      <c r="J8" s="6"/>
      <c r="K8" s="6"/>
      <c r="L8" s="6"/>
      <c r="M8" s="6"/>
      <c r="N8" s="6"/>
      <c r="S8" s="6"/>
      <c r="T8" s="8"/>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15"/>
      <c r="H9" s="6"/>
      <c r="I9" s="6"/>
      <c r="J9" s="6"/>
      <c r="K9" s="6"/>
      <c r="L9" s="6"/>
      <c r="M9" s="6"/>
      <c r="N9" s="6"/>
      <c r="S9" s="6"/>
      <c r="T9" s="8"/>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179</v>
      </c>
      <c r="D10" s="6"/>
      <c r="E10" s="6"/>
      <c r="F10" s="6"/>
      <c r="G10" s="15"/>
      <c r="H10" s="6"/>
      <c r="I10" s="6"/>
      <c r="J10" s="6"/>
      <c r="K10" s="6"/>
      <c r="L10" s="6"/>
      <c r="M10" s="6"/>
      <c r="N10" s="6"/>
      <c r="S10" s="6"/>
      <c r="T10" s="8"/>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180</v>
      </c>
      <c r="D11" s="6"/>
      <c r="E11" s="6"/>
      <c r="F11" s="6"/>
      <c r="G11" s="15"/>
      <c r="L11" s="6"/>
      <c r="M11" s="6"/>
      <c r="N11" s="6"/>
      <c r="S11" s="6"/>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L12" s="16"/>
      <c r="M12" s="6"/>
      <c r="N12" s="6"/>
      <c r="S12" s="6"/>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t="s">
        <v>9</v>
      </c>
      <c r="F13" s="17"/>
      <c r="G13" s="17" t="s">
        <v>10</v>
      </c>
      <c r="L13" s="18" t="s">
        <v>11</v>
      </c>
      <c r="M13" s="11"/>
      <c r="N13" s="18"/>
      <c r="S13" s="18"/>
      <c r="T13" s="19"/>
      <c r="U13" s="18"/>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2" t="s">
        <v>181</v>
      </c>
      <c r="F14" s="22"/>
      <c r="G14" s="11"/>
      <c r="M14" s="11"/>
      <c r="T14" s="19"/>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4" t="s">
        <v>14</v>
      </c>
      <c r="F15" s="24"/>
      <c r="G15" s="25" t="s">
        <v>15</v>
      </c>
      <c r="L15" s="25" t="s">
        <v>16</v>
      </c>
      <c r="M15" s="11"/>
      <c r="T15" s="8"/>
      <c r="U15" s="26"/>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11"/>
      <c r="F16" s="11"/>
      <c r="G16" s="11"/>
      <c r="L16" s="11"/>
      <c r="M16" s="11"/>
      <c r="N16" s="11"/>
      <c r="S16" s="11"/>
      <c r="T16" s="8"/>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11"/>
      <c r="F17" s="11"/>
      <c r="G17" s="11"/>
      <c r="L17" s="11"/>
      <c r="M17" s="11"/>
      <c r="N17" s="11"/>
      <c r="S17" s="11"/>
      <c r="T17" s="8"/>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30" t="s">
        <v>182</v>
      </c>
      <c r="F18" s="30"/>
      <c r="G18" s="118">
        <v>1060640133</v>
      </c>
      <c r="H18" s="195"/>
      <c r="I18" s="195"/>
      <c r="J18" s="195"/>
      <c r="K18" s="195"/>
      <c r="L18" s="195"/>
      <c r="M18" s="11"/>
      <c r="N18" s="11"/>
      <c r="S18" s="11"/>
      <c r="T18" s="8"/>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30" t="s">
        <v>473</v>
      </c>
      <c r="F19" s="30"/>
      <c r="G19" s="118">
        <v>311765989</v>
      </c>
      <c r="H19" s="195"/>
      <c r="I19" s="195"/>
      <c r="J19" s="195"/>
      <c r="K19" s="195"/>
      <c r="L19" s="195"/>
      <c r="M19" s="11"/>
      <c r="N19" s="11"/>
      <c r="S19" s="11"/>
      <c r="T19" s="8"/>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30" t="s">
        <v>23</v>
      </c>
      <c r="F20" s="30"/>
      <c r="G20" s="119">
        <f>+G18-G19</f>
        <v>748874144</v>
      </c>
      <c r="H20" s="195"/>
      <c r="I20" s="195"/>
      <c r="J20" s="195"/>
      <c r="K20" s="195"/>
      <c r="L20" s="195"/>
      <c r="M20" s="11"/>
      <c r="N20" s="11"/>
      <c r="S20" s="11"/>
      <c r="T20" s="8"/>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E21" s="30"/>
      <c r="F21" s="30"/>
      <c r="G21" s="195"/>
      <c r="H21" s="195"/>
      <c r="I21" s="195"/>
      <c r="J21" s="195"/>
      <c r="K21" s="195"/>
      <c r="L21" s="195"/>
      <c r="M21" s="11"/>
      <c r="N21" s="11"/>
      <c r="S21" s="11"/>
      <c r="T21" s="8"/>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30"/>
      <c r="F22" s="30"/>
      <c r="G22" s="11"/>
      <c r="H22" s="195"/>
      <c r="I22" s="195"/>
      <c r="J22" s="195"/>
      <c r="K22" s="195"/>
      <c r="L22" s="11"/>
      <c r="M22" s="11"/>
      <c r="N22" s="11"/>
      <c r="S22" s="11"/>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30" t="s">
        <v>183</v>
      </c>
      <c r="F23" s="30"/>
      <c r="G23" s="118">
        <v>60038595</v>
      </c>
      <c r="H23" s="195"/>
      <c r="I23" s="195"/>
      <c r="J23" s="195"/>
      <c r="K23" s="195"/>
      <c r="L23" s="195"/>
      <c r="M23" s="11"/>
      <c r="N23" s="11"/>
      <c r="S23" s="11"/>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30" t="s">
        <v>184</v>
      </c>
      <c r="F24" s="30"/>
      <c r="G24" s="118">
        <v>102571223</v>
      </c>
      <c r="H24" s="195"/>
      <c r="I24" s="195"/>
      <c r="J24" s="195"/>
      <c r="K24" s="195"/>
      <c r="L24" s="195"/>
      <c r="M24" s="11"/>
      <c r="N24" s="11"/>
      <c r="S24" s="11"/>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30" t="s">
        <v>185</v>
      </c>
      <c r="F25" s="30"/>
      <c r="G25" s="118">
        <v>0</v>
      </c>
      <c r="H25" s="195"/>
      <c r="I25" s="195"/>
      <c r="J25" s="195"/>
      <c r="K25" s="195"/>
      <c r="L25" s="195"/>
      <c r="M25" s="11"/>
      <c r="N25" s="11"/>
      <c r="S25" s="11"/>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30" t="s">
        <v>186</v>
      </c>
      <c r="F26" s="30"/>
      <c r="G26" s="118">
        <v>54093601</v>
      </c>
      <c r="H26" s="195"/>
      <c r="I26" s="195"/>
      <c r="J26" s="195"/>
      <c r="K26" s="195"/>
      <c r="L26" s="195"/>
      <c r="M26" s="11"/>
      <c r="N26" s="11"/>
      <c r="S26" s="11"/>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30" t="s">
        <v>38</v>
      </c>
      <c r="F27" s="30"/>
      <c r="G27" s="120">
        <f>+G24-G25-G26</f>
        <v>48477622</v>
      </c>
      <c r="H27" s="195"/>
      <c r="I27" s="195"/>
      <c r="J27" s="195"/>
      <c r="K27" s="195"/>
      <c r="L27" s="195"/>
      <c r="M27" s="11"/>
      <c r="N27" s="11"/>
      <c r="S27" s="11"/>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v>4</v>
      </c>
      <c r="C28" s="21" t="s">
        <v>39</v>
      </c>
      <c r="D28" s="21"/>
      <c r="E28" s="30" t="s">
        <v>187</v>
      </c>
      <c r="F28" s="30"/>
      <c r="G28" s="38">
        <f>IF(G27=0,0,G27/G19)</f>
        <v>0.15549361928635519</v>
      </c>
      <c r="H28" s="195"/>
      <c r="I28" s="195"/>
      <c r="J28" s="195"/>
      <c r="K28" s="195"/>
      <c r="L28" s="198">
        <f>G28</f>
        <v>0.15549361928635519</v>
      </c>
      <c r="M28" s="11"/>
      <c r="N28" s="36"/>
      <c r="S28" s="36"/>
      <c r="T28" s="40"/>
      <c r="U28" s="41"/>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c r="C29" s="21"/>
      <c r="D29" s="21"/>
      <c r="E29" s="30"/>
      <c r="F29" s="30"/>
      <c r="G29" s="38"/>
      <c r="H29" s="195"/>
      <c r="I29" s="195"/>
      <c r="J29" s="195"/>
      <c r="K29" s="195"/>
      <c r="L29" s="198"/>
      <c r="M29" s="11"/>
      <c r="N29" s="36"/>
      <c r="S29" s="36"/>
      <c r="T29" s="40"/>
      <c r="U29" s="41"/>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t="s">
        <v>188</v>
      </c>
      <c r="D30" s="21"/>
      <c r="E30" s="30"/>
      <c r="F30" s="30"/>
      <c r="G30" s="38"/>
      <c r="H30" s="195"/>
      <c r="I30" s="195"/>
      <c r="J30" s="195"/>
      <c r="K30" s="195"/>
      <c r="L30" s="198"/>
      <c r="M30" s="11"/>
      <c r="N30" s="36"/>
      <c r="S30" s="36"/>
      <c r="T30" s="40"/>
      <c r="U30" s="41"/>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t="s">
        <v>42</v>
      </c>
      <c r="C31" s="21" t="s">
        <v>43</v>
      </c>
      <c r="D31" s="21"/>
      <c r="E31" s="30" t="s">
        <v>44</v>
      </c>
      <c r="F31" s="30"/>
      <c r="G31" s="34">
        <f>G23-G27</f>
        <v>11560973</v>
      </c>
      <c r="H31" s="195"/>
      <c r="I31" s="195"/>
      <c r="J31" s="195"/>
      <c r="K31" s="195"/>
      <c r="L31" s="198"/>
      <c r="M31" s="11"/>
      <c r="N31" s="36"/>
      <c r="S31" s="36"/>
      <c r="T31" s="40"/>
      <c r="U31" s="41"/>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t="s">
        <v>45</v>
      </c>
      <c r="C32" s="21" t="s">
        <v>46</v>
      </c>
      <c r="D32" s="21"/>
      <c r="E32" s="30" t="s">
        <v>47</v>
      </c>
      <c r="F32" s="30"/>
      <c r="G32" s="38">
        <f>IF(G31=0,0,G31/G18)</f>
        <v>1.0899995804703346E-2</v>
      </c>
      <c r="H32" s="195"/>
      <c r="I32" s="195"/>
      <c r="J32" s="195"/>
      <c r="K32" s="195"/>
      <c r="L32" s="198">
        <f>G32</f>
        <v>1.0899995804703346E-2</v>
      </c>
      <c r="M32" s="11"/>
      <c r="N32" s="36"/>
      <c r="S32" s="36"/>
      <c r="T32" s="40"/>
      <c r="U32" s="41"/>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c r="C33" s="21"/>
      <c r="D33" s="21"/>
      <c r="E33" s="30"/>
      <c r="F33" s="30"/>
      <c r="G33" s="38"/>
      <c r="H33" s="195"/>
      <c r="I33" s="195"/>
      <c r="J33" s="195"/>
      <c r="K33" s="195"/>
      <c r="L33" s="198"/>
      <c r="M33" s="11"/>
      <c r="N33" s="36"/>
      <c r="S33" s="36"/>
      <c r="T33" s="40"/>
      <c r="U33" s="41"/>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42"/>
      <c r="B34" s="10"/>
      <c r="C34" s="21" t="s">
        <v>189</v>
      </c>
      <c r="D34" s="21"/>
      <c r="E34" s="43"/>
      <c r="F34" s="43"/>
      <c r="G34" s="11"/>
      <c r="H34" s="195"/>
      <c r="I34" s="195"/>
      <c r="J34" s="195"/>
      <c r="K34" s="195"/>
      <c r="L34" s="11"/>
      <c r="M34" s="11"/>
      <c r="N34" s="36"/>
      <c r="S34" s="36"/>
      <c r="T34" s="40"/>
      <c r="U34" s="41"/>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42" t="s">
        <v>49</v>
      </c>
      <c r="B35" s="10"/>
      <c r="C35" s="21" t="s">
        <v>50</v>
      </c>
      <c r="D35" s="21"/>
      <c r="E35" s="30" t="s">
        <v>190</v>
      </c>
      <c r="F35" s="30"/>
      <c r="G35" s="118">
        <v>3557980</v>
      </c>
      <c r="H35" s="195"/>
      <c r="I35" s="195"/>
      <c r="J35" s="195"/>
      <c r="K35" s="195"/>
      <c r="L35" s="195"/>
      <c r="M35" s="11"/>
      <c r="N35" s="36"/>
      <c r="S35" s="36"/>
      <c r="T35" s="40"/>
      <c r="U35" s="41"/>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t="s">
        <v>52</v>
      </c>
      <c r="B36" s="10"/>
      <c r="C36" s="21" t="s">
        <v>53</v>
      </c>
      <c r="D36" s="21"/>
      <c r="E36" s="30" t="s">
        <v>54</v>
      </c>
      <c r="F36" s="30"/>
      <c r="G36" s="38">
        <f>IF(G35=0,0,G35/G18)</f>
        <v>3.3545590905902484E-3</v>
      </c>
      <c r="H36" s="195"/>
      <c r="I36" s="195"/>
      <c r="J36" s="195"/>
      <c r="K36" s="195"/>
      <c r="L36" s="198">
        <f>G36</f>
        <v>3.3545590905902484E-3</v>
      </c>
      <c r="M36" s="11"/>
      <c r="N36" s="36"/>
      <c r="S36" s="36"/>
      <c r="T36" s="40"/>
      <c r="U36" s="41"/>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29"/>
      <c r="C37" s="21"/>
      <c r="D37" s="21"/>
      <c r="E37" s="30"/>
      <c r="F37" s="30"/>
      <c r="G37" s="38"/>
      <c r="H37" s="195"/>
      <c r="I37" s="195"/>
      <c r="J37" s="195"/>
      <c r="K37" s="195"/>
      <c r="L37" s="198"/>
      <c r="M37" s="11"/>
      <c r="N37" s="36"/>
      <c r="S37" s="36"/>
      <c r="T37" s="40"/>
      <c r="U37" s="41"/>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4"/>
      <c r="C38" s="21" t="s">
        <v>55</v>
      </c>
      <c r="D38" s="21"/>
      <c r="E38" s="43"/>
      <c r="F38" s="43"/>
      <c r="G38" s="11"/>
      <c r="H38" s="195"/>
      <c r="I38" s="195"/>
      <c r="J38" s="195"/>
      <c r="K38" s="195"/>
      <c r="L38" s="11"/>
      <c r="M38" s="11"/>
      <c r="N38" s="11"/>
      <c r="S38" s="11"/>
      <c r="T38" s="19"/>
      <c r="U38" s="11"/>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44" t="s">
        <v>56</v>
      </c>
      <c r="C39" s="21" t="s">
        <v>57</v>
      </c>
      <c r="D39" s="21"/>
      <c r="E39" s="30" t="s">
        <v>58</v>
      </c>
      <c r="F39" s="30"/>
      <c r="G39" s="118">
        <v>2435000</v>
      </c>
      <c r="H39" s="195"/>
      <c r="I39" s="195"/>
      <c r="J39" s="195"/>
      <c r="K39" s="195"/>
      <c r="L39" s="195"/>
      <c r="M39" s="11"/>
      <c r="N39" s="45"/>
      <c r="S39" s="45"/>
      <c r="T39" s="19"/>
      <c r="U39" s="46"/>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t="s">
        <v>59</v>
      </c>
      <c r="C40" s="21" t="s">
        <v>60</v>
      </c>
      <c r="D40" s="21"/>
      <c r="E40" s="30" t="s">
        <v>61</v>
      </c>
      <c r="F40" s="30"/>
      <c r="G40" s="38">
        <f>IF(G39=0,0,G39/G18)</f>
        <v>2.295783389897429E-3</v>
      </c>
      <c r="H40" s="195"/>
      <c r="I40" s="195"/>
      <c r="J40" s="195"/>
      <c r="K40" s="195"/>
      <c r="L40" s="198">
        <f>G40</f>
        <v>2.295783389897429E-3</v>
      </c>
      <c r="M40" s="11"/>
      <c r="N40" s="36"/>
      <c r="S40" s="36"/>
      <c r="T40" s="19"/>
      <c r="U40" s="41"/>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c r="C41" s="21"/>
      <c r="D41" s="21"/>
      <c r="E41" s="30"/>
      <c r="F41" s="30"/>
      <c r="G41" s="11"/>
      <c r="H41" s="195"/>
      <c r="I41" s="195"/>
      <c r="J41" s="195"/>
      <c r="K41" s="195"/>
      <c r="L41" s="11"/>
      <c r="M41" s="11"/>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7" t="s">
        <v>62</v>
      </c>
      <c r="B42" s="48"/>
      <c r="C42" s="27" t="s">
        <v>63</v>
      </c>
      <c r="D42" s="27"/>
      <c r="E42" s="22" t="s">
        <v>191</v>
      </c>
      <c r="F42" s="22"/>
      <c r="G42" s="56"/>
      <c r="H42" s="195"/>
      <c r="I42" s="195"/>
      <c r="J42" s="195"/>
      <c r="K42" s="195"/>
      <c r="L42" s="49">
        <f>L32+L36+L40</f>
        <v>1.6550338285191025E-2</v>
      </c>
      <c r="M42" s="11"/>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30"/>
      <c r="F43" s="30"/>
      <c r="G43" s="11"/>
      <c r="H43" s="195"/>
      <c r="I43" s="195"/>
      <c r="J43" s="195"/>
      <c r="K43" s="195"/>
      <c r="L43" s="11"/>
      <c r="M43" s="11"/>
      <c r="N43" s="11"/>
      <c r="S43" s="11"/>
      <c r="T43" s="19"/>
      <c r="U43" s="50"/>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2"/>
      <c r="B44" s="51"/>
      <c r="C44" s="11" t="s">
        <v>65</v>
      </c>
      <c r="D44" s="11"/>
      <c r="E44" s="30"/>
      <c r="F44" s="30"/>
      <c r="G44" s="11"/>
      <c r="H44" s="195"/>
      <c r="I44" s="195"/>
      <c r="J44" s="195"/>
      <c r="K44" s="195"/>
      <c r="L44" s="11"/>
      <c r="M44" s="52"/>
      <c r="N44" s="51"/>
      <c r="S44" s="51"/>
      <c r="V44" s="19" t="s">
        <v>3</v>
      </c>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t="s">
        <v>66</v>
      </c>
      <c r="B45" s="51"/>
      <c r="C45" s="11" t="s">
        <v>67</v>
      </c>
      <c r="D45" s="11"/>
      <c r="E45" s="30" t="s">
        <v>68</v>
      </c>
      <c r="F45" s="30"/>
      <c r="G45" s="118">
        <v>0</v>
      </c>
      <c r="H45" s="195"/>
      <c r="I45" s="195"/>
      <c r="J45" s="195"/>
      <c r="K45" s="195"/>
      <c r="L45" s="11"/>
      <c r="M45" s="52"/>
      <c r="N45" s="51"/>
      <c r="S45" s="51"/>
      <c r="V45" s="19"/>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4" t="s">
        <v>69</v>
      </c>
      <c r="B46" s="51"/>
      <c r="C46" s="11" t="s">
        <v>70</v>
      </c>
      <c r="D46" s="11"/>
      <c r="E46" s="30" t="s">
        <v>71</v>
      </c>
      <c r="F46" s="30"/>
      <c r="G46" s="38">
        <f>IF(G45=0,0,G45/G20)</f>
        <v>0</v>
      </c>
      <c r="H46" s="195"/>
      <c r="I46" s="195"/>
      <c r="J46" s="195"/>
      <c r="K46" s="195"/>
      <c r="L46" s="198">
        <f>G46</f>
        <v>0</v>
      </c>
      <c r="M46" s="52"/>
      <c r="N46" s="51"/>
      <c r="S46" s="51"/>
      <c r="T46" s="19"/>
      <c r="U46" s="19"/>
      <c r="V46" s="19"/>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c r="C47" s="11"/>
      <c r="D47" s="11"/>
      <c r="E47" s="30"/>
      <c r="F47" s="30"/>
      <c r="G47" s="11"/>
      <c r="H47" s="195"/>
      <c r="I47" s="195"/>
      <c r="J47" s="195"/>
      <c r="K47" s="195"/>
      <c r="L47" s="11"/>
      <c r="M47" s="11"/>
      <c r="T47" s="8"/>
      <c r="U47" s="19"/>
      <c r="V47" s="2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c r="C48" s="21" t="s">
        <v>72</v>
      </c>
      <c r="D48" s="21"/>
      <c r="E48" s="53"/>
      <c r="F48" s="53"/>
      <c r="G48" s="195"/>
      <c r="H48" s="195"/>
      <c r="I48" s="195"/>
      <c r="J48" s="195"/>
      <c r="K48" s="195"/>
      <c r="L48" s="195"/>
      <c r="M48" s="11"/>
      <c r="T48" s="19"/>
      <c r="U48" s="19"/>
      <c r="V48" s="2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t="s">
        <v>73</v>
      </c>
      <c r="C49" s="21" t="s">
        <v>74</v>
      </c>
      <c r="D49" s="21"/>
      <c r="E49" s="30" t="s">
        <v>75</v>
      </c>
      <c r="F49" s="30"/>
      <c r="G49" s="118">
        <v>53085067</v>
      </c>
      <c r="H49" s="195"/>
      <c r="I49" s="195"/>
      <c r="J49" s="195"/>
      <c r="K49" s="195"/>
      <c r="L49" s="11"/>
      <c r="M49" s="11"/>
      <c r="T49" s="19"/>
      <c r="U49" s="19"/>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t="s">
        <v>76</v>
      </c>
      <c r="B50" s="51"/>
      <c r="C50" s="11" t="s">
        <v>77</v>
      </c>
      <c r="D50" s="11"/>
      <c r="E50" s="30" t="s">
        <v>78</v>
      </c>
      <c r="F50" s="30"/>
      <c r="G50" s="54">
        <f>IF(G49=0,0,G49/G20)</f>
        <v>7.088649998844132E-2</v>
      </c>
      <c r="H50" s="195"/>
      <c r="I50" s="195"/>
      <c r="J50" s="195"/>
      <c r="K50" s="195"/>
      <c r="L50" s="198">
        <f>G50</f>
        <v>7.088649998844132E-2</v>
      </c>
      <c r="M50" s="11"/>
      <c r="U50" s="55"/>
      <c r="V50" s="19"/>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c r="C51" s="21"/>
      <c r="D51" s="21"/>
      <c r="E51" s="30"/>
      <c r="F51" s="30"/>
      <c r="G51" s="11"/>
      <c r="H51" s="195"/>
      <c r="I51" s="195"/>
      <c r="J51" s="195"/>
      <c r="K51" s="195"/>
      <c r="L51" s="11"/>
      <c r="M51" s="11"/>
      <c r="N51" s="53"/>
      <c r="S51" s="53"/>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7" t="s">
        <v>79</v>
      </c>
      <c r="B52" s="48"/>
      <c r="C52" s="27" t="s">
        <v>80</v>
      </c>
      <c r="D52" s="27"/>
      <c r="E52" s="22" t="s">
        <v>192</v>
      </c>
      <c r="F52" s="22"/>
      <c r="G52" s="56"/>
      <c r="H52" s="195"/>
      <c r="I52" s="195"/>
      <c r="J52" s="195"/>
      <c r="K52" s="195"/>
      <c r="L52" s="49">
        <f>L46+L50</f>
        <v>7.088649998844132E-2</v>
      </c>
      <c r="M52" s="11"/>
      <c r="N52" s="53"/>
      <c r="S52" s="53"/>
      <c r="T52" s="19"/>
      <c r="U52" s="19"/>
      <c r="V52" s="2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G53" s="195"/>
      <c r="H53" s="195"/>
      <c r="I53" s="195"/>
      <c r="J53" s="195"/>
      <c r="K53" s="195"/>
      <c r="L53" s="195"/>
      <c r="M53" s="57"/>
      <c r="N53" s="57"/>
      <c r="S53" s="57"/>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121" t="s">
        <v>193</v>
      </c>
      <c r="B54" s="48"/>
      <c r="C54" s="56" t="s">
        <v>194</v>
      </c>
      <c r="D54" s="98"/>
      <c r="E54" s="30" t="s">
        <v>195</v>
      </c>
      <c r="F54" s="30"/>
      <c r="G54" s="292">
        <v>2.1121579004682728E-3</v>
      </c>
      <c r="H54" s="195"/>
      <c r="I54" s="195"/>
      <c r="J54" s="195"/>
      <c r="K54" s="195"/>
      <c r="L54" s="122">
        <f>G54</f>
        <v>2.1121579004682728E-3</v>
      </c>
      <c r="M54" s="57"/>
      <c r="N54" s="57"/>
      <c r="S54" s="57"/>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A55" s="48"/>
      <c r="B55" s="48"/>
      <c r="C55" s="123"/>
      <c r="G55" s="195"/>
      <c r="H55" s="195"/>
      <c r="I55" s="195"/>
      <c r="J55" s="195"/>
      <c r="K55" s="195"/>
      <c r="L55" s="195"/>
      <c r="M55" s="57"/>
      <c r="N55" s="57"/>
      <c r="S55" s="57"/>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M56" s="6"/>
      <c r="N56" s="6"/>
      <c r="S56" s="6"/>
      <c r="T56" s="20"/>
      <c r="U56" s="20"/>
      <c r="V56" s="2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ht="15.6">
      <c r="A57" s="102"/>
      <c r="B57" s="10"/>
      <c r="C57" s="42"/>
      <c r="D57" s="42"/>
      <c r="E57" s="43"/>
      <c r="F57" s="43"/>
      <c r="G57" s="43"/>
      <c r="H57" s="43"/>
      <c r="I57" s="43"/>
      <c r="J57" s="43"/>
      <c r="K57" s="11"/>
      <c r="L57" s="58"/>
      <c r="M57" s="58"/>
      <c r="N57" s="38"/>
      <c r="O57" s="58"/>
      <c r="Q57" s="11"/>
      <c r="R57" s="105"/>
      <c r="S57" s="124"/>
      <c r="T57" s="125"/>
      <c r="U57" s="19"/>
      <c r="V57" s="19"/>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row>
    <row r="58" spans="1:69" ht="15.6">
      <c r="A58" s="102"/>
      <c r="B58" s="10"/>
      <c r="C58" s="42"/>
      <c r="D58" s="42"/>
      <c r="E58" s="43"/>
      <c r="F58" s="43"/>
      <c r="G58" s="43"/>
      <c r="H58" s="43"/>
      <c r="I58" s="43"/>
      <c r="J58" s="43"/>
      <c r="K58" s="11"/>
      <c r="L58" s="58"/>
      <c r="M58" s="58"/>
      <c r="N58" s="38"/>
      <c r="O58" s="58"/>
      <c r="Q58" s="11"/>
      <c r="R58" s="36"/>
      <c r="S58" s="36"/>
      <c r="T58" s="125"/>
      <c r="U58" s="19"/>
      <c r="V58" s="19"/>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row>
    <row r="59" spans="1:69" ht="15.6">
      <c r="A59" s="126"/>
      <c r="B59" s="10"/>
      <c r="C59" s="42"/>
      <c r="D59" s="42"/>
      <c r="E59" s="43"/>
      <c r="F59" s="43"/>
      <c r="G59" s="43"/>
      <c r="H59" s="43"/>
      <c r="I59" s="43"/>
      <c r="J59" s="43"/>
      <c r="K59" s="11"/>
      <c r="L59" s="58"/>
      <c r="M59" s="58"/>
      <c r="N59" s="38"/>
      <c r="O59" s="58"/>
      <c r="Q59" s="11"/>
      <c r="R59" s="36"/>
      <c r="S59" s="36"/>
      <c r="T59" s="125"/>
      <c r="U59" s="19"/>
      <c r="V59" s="19"/>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c r="BD59" s="10"/>
      <c r="BE59" s="10"/>
      <c r="BF59" s="10"/>
      <c r="BG59" s="10"/>
      <c r="BH59" s="10"/>
      <c r="BI59" s="10"/>
      <c r="BJ59" s="10"/>
      <c r="BK59" s="10"/>
      <c r="BL59" s="10"/>
      <c r="BM59" s="10"/>
      <c r="BN59" s="10"/>
      <c r="BO59" s="10"/>
      <c r="BP59" s="10"/>
      <c r="BQ59" s="10"/>
    </row>
    <row r="60" spans="1:69" ht="15.6">
      <c r="A60" s="13"/>
      <c r="C60" s="58"/>
      <c r="D60" s="58"/>
      <c r="E60" s="58"/>
      <c r="F60" s="58"/>
      <c r="G60" s="58"/>
      <c r="H60" s="58"/>
      <c r="I60" s="58"/>
      <c r="J60" s="58"/>
      <c r="K60" s="11"/>
      <c r="L60" s="58"/>
      <c r="M60" s="58"/>
      <c r="N60" s="58"/>
      <c r="O60" s="58"/>
      <c r="Q60" s="11"/>
      <c r="R60" s="11"/>
      <c r="S60" s="11"/>
      <c r="T60" s="19"/>
      <c r="U60" s="19"/>
      <c r="V60" s="19" t="s">
        <v>3</v>
      </c>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03"/>
      <c r="R61" s="117"/>
      <c r="S61" s="2"/>
    </row>
    <row r="62" spans="1:69" ht="15.6">
      <c r="A62" s="103"/>
      <c r="R62" s="117"/>
      <c r="S62" s="2"/>
    </row>
    <row r="64" spans="1:69" ht="15.6">
      <c r="A64" s="13"/>
      <c r="C64" s="58"/>
      <c r="D64" s="58"/>
      <c r="E64" s="58"/>
      <c r="F64" s="58"/>
      <c r="G64" s="58"/>
      <c r="H64" s="58"/>
      <c r="I64" s="58"/>
      <c r="J64" s="58"/>
      <c r="K64" s="11"/>
      <c r="L64" s="58"/>
      <c r="M64" s="58"/>
      <c r="N64" s="58"/>
      <c r="O64" s="58"/>
      <c r="Q64" s="11"/>
      <c r="S64" s="2"/>
      <c r="T64" s="19"/>
      <c r="U64" s="214" t="s">
        <v>363</v>
      </c>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71" ht="15.6">
      <c r="A65" s="13"/>
      <c r="C65" s="21" t="str">
        <f>C5</f>
        <v>Formula Rate calculation</v>
      </c>
      <c r="D65" s="21"/>
      <c r="E65" s="58"/>
      <c r="F65" s="58"/>
      <c r="G65" s="58"/>
      <c r="H65" s="58"/>
      <c r="I65" s="58"/>
      <c r="J65" s="58"/>
      <c r="K65" s="58" t="str">
        <f>G5</f>
        <v xml:space="preserve">     Rate Formula Template</v>
      </c>
      <c r="L65" s="58"/>
      <c r="M65" s="58"/>
      <c r="N65" s="58"/>
      <c r="O65" s="58"/>
      <c r="Q65" s="11"/>
      <c r="S65" s="59"/>
      <c r="T65" s="19"/>
      <c r="U65" s="59" t="str">
        <f>N5</f>
        <v>For the 12 months ended 12/31/2016</v>
      </c>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71" ht="15.6">
      <c r="A66" s="13"/>
      <c r="C66" s="21"/>
      <c r="D66" s="21"/>
      <c r="E66" s="58"/>
      <c r="F66" s="58"/>
      <c r="G66" s="58"/>
      <c r="H66" s="58"/>
      <c r="I66" s="58"/>
      <c r="J66" s="58"/>
      <c r="K66" s="58" t="str">
        <f>G6</f>
        <v xml:space="preserve"> Utilizing Attachment O-GRE Data</v>
      </c>
      <c r="L66" s="58"/>
      <c r="M66" s="58"/>
      <c r="N66" s="58"/>
      <c r="O66" s="58"/>
      <c r="P66" s="11"/>
      <c r="Q66" s="11"/>
      <c r="T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71" ht="14.25" customHeight="1">
      <c r="A67" s="13"/>
      <c r="C67" s="58"/>
      <c r="D67" s="58"/>
      <c r="E67" s="58"/>
      <c r="F67" s="58"/>
      <c r="G67" s="58"/>
      <c r="H67" s="58"/>
      <c r="I67" s="58"/>
      <c r="J67" s="58"/>
      <c r="K67" s="58"/>
      <c r="L67" s="58"/>
      <c r="M67" s="58"/>
      <c r="N67" s="58"/>
      <c r="O67" s="58"/>
      <c r="Q67" s="11"/>
      <c r="S67" s="58"/>
      <c r="T67" s="19"/>
      <c r="U67" s="58" t="s">
        <v>82</v>
      </c>
      <c r="V67" s="2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71" ht="15.6">
      <c r="A68" s="13"/>
      <c r="E68" s="58"/>
      <c r="F68" s="58"/>
      <c r="G68" s="58"/>
      <c r="H68" s="58"/>
      <c r="I68" s="58"/>
      <c r="J68" s="58"/>
      <c r="K68" s="58" t="str">
        <f>G8</f>
        <v>Great River Energy</v>
      </c>
      <c r="L68" s="58"/>
      <c r="M68" s="58"/>
      <c r="N68" s="58"/>
      <c r="O68" s="58"/>
      <c r="P68" s="58"/>
      <c r="Q68" s="11"/>
      <c r="R68" s="11"/>
      <c r="S68" s="11"/>
      <c r="T68" s="19"/>
      <c r="U68" s="8"/>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71" ht="15.6">
      <c r="A69" s="13"/>
      <c r="E69" s="21"/>
      <c r="F69" s="21"/>
      <c r="G69" s="21"/>
      <c r="H69" s="21"/>
      <c r="I69" s="21"/>
      <c r="J69" s="21"/>
      <c r="K69" s="21"/>
      <c r="L69" s="21"/>
      <c r="M69" s="21"/>
      <c r="N69" s="21"/>
      <c r="O69" s="21"/>
      <c r="P69" s="21"/>
      <c r="Q69" s="21"/>
      <c r="R69" s="21"/>
      <c r="S69" s="21"/>
      <c r="T69" s="19"/>
      <c r="U69" s="8"/>
      <c r="V69" s="2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71" ht="15.6">
      <c r="A70" s="13"/>
      <c r="C70" s="58"/>
      <c r="D70" s="58"/>
      <c r="E70" s="27"/>
      <c r="F70" s="27"/>
      <c r="G70" s="27"/>
      <c r="H70" s="27"/>
      <c r="I70" s="27"/>
      <c r="J70" s="27"/>
      <c r="K70" s="45" t="s">
        <v>83</v>
      </c>
      <c r="L70" s="6"/>
      <c r="M70" s="6"/>
      <c r="N70" s="6"/>
      <c r="O70" s="6"/>
      <c r="P70" s="6"/>
      <c r="Q70" s="11"/>
      <c r="R70" s="11"/>
      <c r="S70" s="11"/>
      <c r="T70" s="19"/>
      <c r="U70" s="8"/>
      <c r="V70" s="2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71" ht="52.8">
      <c r="A71" s="13"/>
      <c r="C71" s="58"/>
      <c r="D71" s="58"/>
      <c r="E71" s="27"/>
      <c r="F71" s="27"/>
      <c r="G71" s="27"/>
      <c r="H71" s="27"/>
      <c r="I71" s="27"/>
      <c r="J71" s="27"/>
      <c r="L71" s="6"/>
      <c r="M71" s="6"/>
      <c r="N71" s="6"/>
      <c r="O71" s="6"/>
      <c r="P71" s="6"/>
      <c r="Q71" s="11"/>
      <c r="R71" s="11"/>
      <c r="S71" s="11"/>
      <c r="T71" s="19"/>
      <c r="U71" s="8"/>
      <c r="V71" s="20"/>
      <c r="W71" s="10"/>
      <c r="X71" s="10"/>
      <c r="Y71" s="307" t="s">
        <v>434</v>
      </c>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71" ht="15.6">
      <c r="A72" s="13"/>
      <c r="C72" s="127">
        <v>-1</v>
      </c>
      <c r="D72" s="127">
        <v>-2</v>
      </c>
      <c r="E72" s="127">
        <v>-3</v>
      </c>
      <c r="F72" s="127">
        <v>-4</v>
      </c>
      <c r="G72" s="61" t="s">
        <v>84</v>
      </c>
      <c r="H72" s="61" t="s">
        <v>85</v>
      </c>
      <c r="I72" s="61" t="s">
        <v>86</v>
      </c>
      <c r="J72" s="127">
        <v>-8</v>
      </c>
      <c r="K72" s="127">
        <v>-9</v>
      </c>
      <c r="L72" s="127">
        <v>-10</v>
      </c>
      <c r="M72" s="127">
        <v>-11</v>
      </c>
      <c r="N72" s="127">
        <v>-12</v>
      </c>
      <c r="O72" s="127" t="s">
        <v>196</v>
      </c>
      <c r="P72" s="127" t="s">
        <v>197</v>
      </c>
      <c r="Q72" s="127">
        <v>-13</v>
      </c>
      <c r="R72" s="127">
        <v>-14</v>
      </c>
      <c r="S72" s="127" t="s">
        <v>198</v>
      </c>
      <c r="T72" s="127">
        <v>-15</v>
      </c>
      <c r="U72" s="127">
        <v>-16</v>
      </c>
      <c r="V72" s="8"/>
      <c r="W72" s="19"/>
      <c r="X72" s="2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c r="BS72" s="10"/>
    </row>
    <row r="73" spans="1:71" ht="99.75" customHeight="1">
      <c r="A73" s="62" t="s">
        <v>96</v>
      </c>
      <c r="B73" s="63"/>
      <c r="C73" s="63" t="s">
        <v>97</v>
      </c>
      <c r="D73" s="64" t="s">
        <v>98</v>
      </c>
      <c r="E73" s="65" t="s">
        <v>199</v>
      </c>
      <c r="F73" s="64" t="s">
        <v>100</v>
      </c>
      <c r="G73" s="64" t="s">
        <v>101</v>
      </c>
      <c r="H73" s="65" t="s">
        <v>102</v>
      </c>
      <c r="I73" s="65" t="s">
        <v>103</v>
      </c>
      <c r="J73" s="65" t="s">
        <v>63</v>
      </c>
      <c r="K73" s="67" t="s">
        <v>105</v>
      </c>
      <c r="L73" s="65" t="s">
        <v>106</v>
      </c>
      <c r="M73" s="65" t="s">
        <v>80</v>
      </c>
      <c r="N73" s="67" t="s">
        <v>107</v>
      </c>
      <c r="O73" s="68" t="s">
        <v>194</v>
      </c>
      <c r="P73" s="67" t="s">
        <v>200</v>
      </c>
      <c r="Q73" s="65" t="s">
        <v>108</v>
      </c>
      <c r="R73" s="68" t="s">
        <v>109</v>
      </c>
      <c r="S73" s="68" t="s">
        <v>201</v>
      </c>
      <c r="T73" s="69" t="s">
        <v>110</v>
      </c>
      <c r="U73" s="68" t="s">
        <v>111</v>
      </c>
      <c r="V73" s="8"/>
      <c r="W73" s="19"/>
      <c r="X73" s="20"/>
      <c r="Y73" s="68" t="s">
        <v>298</v>
      </c>
      <c r="Z73" s="68" t="s">
        <v>433</v>
      </c>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row>
    <row r="74" spans="1:71" s="136" customFormat="1" ht="48" customHeight="1">
      <c r="A74" s="128"/>
      <c r="B74" s="129"/>
      <c r="C74" s="129"/>
      <c r="D74" s="129"/>
      <c r="E74" s="130" t="s">
        <v>112</v>
      </c>
      <c r="F74" s="346" t="s">
        <v>474</v>
      </c>
      <c r="G74" s="71" t="s">
        <v>113</v>
      </c>
      <c r="H74" s="72" t="s">
        <v>114</v>
      </c>
      <c r="I74" s="73" t="s">
        <v>115</v>
      </c>
      <c r="J74" s="72" t="s">
        <v>116</v>
      </c>
      <c r="K74" s="74" t="s">
        <v>117</v>
      </c>
      <c r="L74" s="72" t="s">
        <v>118</v>
      </c>
      <c r="M74" s="130" t="s">
        <v>119</v>
      </c>
      <c r="N74" s="75" t="s">
        <v>120</v>
      </c>
      <c r="O74" s="131" t="s">
        <v>202</v>
      </c>
      <c r="P74" s="131" t="s">
        <v>203</v>
      </c>
      <c r="Q74" s="130" t="s">
        <v>121</v>
      </c>
      <c r="R74" s="131" t="s">
        <v>204</v>
      </c>
      <c r="S74" s="131" t="s">
        <v>205</v>
      </c>
      <c r="T74" s="132" t="s">
        <v>123</v>
      </c>
      <c r="U74" s="77" t="s">
        <v>124</v>
      </c>
      <c r="V74" s="133"/>
      <c r="W74" s="134"/>
      <c r="X74" s="133"/>
      <c r="Y74" s="133"/>
      <c r="Z74" s="135"/>
      <c r="AA74" s="135"/>
      <c r="AB74" s="135"/>
      <c r="AC74" s="135"/>
      <c r="AD74" s="135"/>
      <c r="AE74" s="135"/>
      <c r="AF74" s="135"/>
      <c r="AG74" s="135"/>
      <c r="AH74" s="135"/>
      <c r="AI74" s="135"/>
      <c r="AJ74" s="135"/>
      <c r="AK74" s="135"/>
      <c r="AL74" s="135"/>
      <c r="AM74" s="135"/>
      <c r="AN74" s="135"/>
      <c r="AO74" s="135"/>
      <c r="AP74" s="135"/>
      <c r="AQ74" s="135"/>
      <c r="AR74" s="135"/>
      <c r="AS74" s="135"/>
      <c r="AT74" s="135"/>
      <c r="AU74" s="135"/>
      <c r="AV74" s="135"/>
      <c r="AW74" s="135"/>
      <c r="AX74" s="135"/>
      <c r="AY74" s="135"/>
      <c r="AZ74" s="135"/>
      <c r="BA74" s="135"/>
      <c r="BB74" s="135"/>
      <c r="BC74" s="135"/>
      <c r="BD74" s="135"/>
      <c r="BE74" s="135"/>
      <c r="BF74" s="135"/>
      <c r="BG74" s="135"/>
      <c r="BH74" s="135"/>
      <c r="BI74" s="135"/>
      <c r="BJ74" s="135"/>
      <c r="BK74" s="135"/>
      <c r="BL74" s="135"/>
      <c r="BM74" s="135"/>
      <c r="BN74" s="135"/>
      <c r="BO74" s="135"/>
      <c r="BP74" s="135"/>
      <c r="BQ74" s="135"/>
      <c r="BR74" s="135"/>
      <c r="BS74" s="135"/>
    </row>
    <row r="75" spans="1:71" ht="15.6">
      <c r="A75" s="78"/>
      <c r="B75" s="6"/>
      <c r="C75" s="6"/>
      <c r="D75" s="6"/>
      <c r="E75" s="6"/>
      <c r="F75" s="6"/>
      <c r="G75" s="6"/>
      <c r="H75" s="6"/>
      <c r="I75" s="6"/>
      <c r="J75" s="6"/>
      <c r="K75" s="79"/>
      <c r="L75" s="6"/>
      <c r="M75" s="6"/>
      <c r="N75" s="79"/>
      <c r="O75" s="79"/>
      <c r="P75" s="79"/>
      <c r="Q75" s="6"/>
      <c r="R75" s="79"/>
      <c r="S75" s="79"/>
      <c r="T75" s="11"/>
      <c r="U75" s="80"/>
      <c r="V75" s="8"/>
      <c r="W75" s="19"/>
      <c r="X75" s="20"/>
      <c r="Y75" s="2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row>
    <row r="76" spans="1:71" ht="15.6">
      <c r="A76" s="194" t="s">
        <v>20</v>
      </c>
      <c r="B76" s="195"/>
      <c r="C76" s="195" t="s">
        <v>229</v>
      </c>
      <c r="D76" s="196">
        <v>1203</v>
      </c>
      <c r="E76" s="197">
        <v>117909143</v>
      </c>
      <c r="F76" s="197">
        <v>5482901</v>
      </c>
      <c r="G76" s="198">
        <f>$L$28</f>
        <v>0.15549361928635519</v>
      </c>
      <c r="H76" s="199">
        <f>F76*G76</f>
        <v>852556.12067877618</v>
      </c>
      <c r="I76" s="198">
        <f>$L$42</f>
        <v>1.6550338285191025E-2</v>
      </c>
      <c r="J76" s="207">
        <f>E76*I76</f>
        <v>1951436.2035669633</v>
      </c>
      <c r="K76" s="201">
        <f>+H76+J76</f>
        <v>2803992.3242457397</v>
      </c>
      <c r="L76" s="199">
        <f>+E76-F76</f>
        <v>112426242</v>
      </c>
      <c r="M76" s="198">
        <f>$L$52</f>
        <v>7.088649998844132E-2</v>
      </c>
      <c r="N76" s="201">
        <f>L76*M76</f>
        <v>7969502.8022335013</v>
      </c>
      <c r="O76" s="202">
        <f>L$54</f>
        <v>2.1121579004682728E-3</v>
      </c>
      <c r="P76" s="201">
        <f>O76*L76</f>
        <v>237461.97526025795</v>
      </c>
      <c r="Q76" s="203">
        <v>3168389</v>
      </c>
      <c r="R76" s="200">
        <f>K76+N76+P76+Q76</f>
        <v>14179346.1017395</v>
      </c>
      <c r="S76" s="200">
        <f>+R76-P76</f>
        <v>13941884.126479242</v>
      </c>
      <c r="T76" s="204">
        <v>-333671</v>
      </c>
      <c r="U76" s="205">
        <f>R76+T76</f>
        <v>13845675.1017395</v>
      </c>
      <c r="V76" s="86"/>
      <c r="W76" s="86"/>
      <c r="X76" s="86"/>
      <c r="Y76" s="249">
        <f>E76+Z76</f>
        <v>123609480.97</v>
      </c>
      <c r="Z76" s="249">
        <v>5700337.9699999997</v>
      </c>
      <c r="AA76" s="86" t="s">
        <v>168</v>
      </c>
    </row>
    <row r="77" spans="1:71" ht="15.6">
      <c r="A77" s="194" t="s">
        <v>126</v>
      </c>
      <c r="B77" s="195"/>
      <c r="C77" s="195"/>
      <c r="D77" s="196"/>
      <c r="E77" s="197">
        <v>0</v>
      </c>
      <c r="F77" s="197">
        <v>0</v>
      </c>
      <c r="G77" s="198">
        <f>$L$28</f>
        <v>0.15549361928635519</v>
      </c>
      <c r="H77" s="199">
        <f>F77*G77</f>
        <v>0</v>
      </c>
      <c r="I77" s="198">
        <f>$L$42</f>
        <v>1.6550338285191025E-2</v>
      </c>
      <c r="J77" s="207">
        <f t="shared" ref="J77:J78" si="0">E77*I77</f>
        <v>0</v>
      </c>
      <c r="K77" s="201">
        <f t="shared" ref="K77:K78" si="1">+H77+J77</f>
        <v>0</v>
      </c>
      <c r="L77" s="199">
        <v>0</v>
      </c>
      <c r="M77" s="198">
        <f>$L$52</f>
        <v>7.088649998844132E-2</v>
      </c>
      <c r="N77" s="201">
        <f>L77*M77</f>
        <v>0</v>
      </c>
      <c r="O77" s="202">
        <f>L$54</f>
        <v>2.1121579004682728E-3</v>
      </c>
      <c r="P77" s="201">
        <f>O77*L77</f>
        <v>0</v>
      </c>
      <c r="Q77" s="203">
        <v>0</v>
      </c>
      <c r="R77" s="200">
        <f>K77+N77+P77+Q77</f>
        <v>0</v>
      </c>
      <c r="S77" s="200">
        <f>+R77-P77</f>
        <v>0</v>
      </c>
      <c r="T77" s="204">
        <v>0</v>
      </c>
      <c r="U77" s="205">
        <f>R77+T77</f>
        <v>0</v>
      </c>
      <c r="V77" s="86"/>
      <c r="W77" s="86"/>
      <c r="X77" s="86"/>
      <c r="Y77" s="248">
        <f t="shared" ref="Y77:Y83" si="2">+E77</f>
        <v>0</v>
      </c>
      <c r="Z77" s="249"/>
      <c r="AA77" s="86"/>
    </row>
    <row r="78" spans="1:71" ht="15.6">
      <c r="A78" s="194" t="s">
        <v>127</v>
      </c>
      <c r="B78" s="195"/>
      <c r="C78" s="195"/>
      <c r="D78" s="196"/>
      <c r="E78" s="197">
        <v>0</v>
      </c>
      <c r="F78" s="197">
        <v>0</v>
      </c>
      <c r="G78" s="198">
        <f>$L$28</f>
        <v>0.15549361928635519</v>
      </c>
      <c r="H78" s="199">
        <f>F78*G78</f>
        <v>0</v>
      </c>
      <c r="I78" s="198">
        <f>$L$42</f>
        <v>1.6550338285191025E-2</v>
      </c>
      <c r="J78" s="207">
        <f t="shared" si="0"/>
        <v>0</v>
      </c>
      <c r="K78" s="201">
        <f t="shared" si="1"/>
        <v>0</v>
      </c>
      <c r="L78" s="199">
        <v>0</v>
      </c>
      <c r="M78" s="198">
        <f>$L$52</f>
        <v>7.088649998844132E-2</v>
      </c>
      <c r="N78" s="201">
        <f>L78*M78</f>
        <v>0</v>
      </c>
      <c r="O78" s="202">
        <f>L$54</f>
        <v>2.1121579004682728E-3</v>
      </c>
      <c r="P78" s="201">
        <f>O78*L78</f>
        <v>0</v>
      </c>
      <c r="Q78" s="203">
        <v>0</v>
      </c>
      <c r="R78" s="200">
        <f>K78+N78+P78+Q78</f>
        <v>0</v>
      </c>
      <c r="S78" s="200">
        <f>+R78-P78</f>
        <v>0</v>
      </c>
      <c r="T78" s="206">
        <v>0</v>
      </c>
      <c r="U78" s="205">
        <f>R78+T78</f>
        <v>0</v>
      </c>
      <c r="V78" s="86"/>
      <c r="W78" s="86"/>
      <c r="X78" s="86"/>
      <c r="Y78" s="248">
        <f t="shared" si="2"/>
        <v>0</v>
      </c>
      <c r="Z78" s="249"/>
      <c r="AA78" s="86"/>
    </row>
    <row r="79" spans="1:71" ht="15.6">
      <c r="A79" s="81"/>
      <c r="J79" s="55"/>
      <c r="K79" s="137"/>
      <c r="N79" s="137"/>
      <c r="O79" s="138"/>
      <c r="P79" s="139"/>
      <c r="Q79" s="55"/>
      <c r="R79" s="137"/>
      <c r="S79" s="139"/>
      <c r="T79" s="55"/>
      <c r="U79" s="137"/>
      <c r="V79" s="86"/>
      <c r="W79" s="86"/>
      <c r="X79" s="86"/>
      <c r="Y79" s="248">
        <f t="shared" si="2"/>
        <v>0</v>
      </c>
      <c r="Z79" s="249"/>
      <c r="AA79" s="86"/>
    </row>
    <row r="80" spans="1:71" ht="15.6">
      <c r="A80" s="81"/>
      <c r="K80" s="83"/>
      <c r="N80" s="137"/>
      <c r="O80" s="138"/>
      <c r="P80" s="139"/>
      <c r="Q80" s="55"/>
      <c r="R80" s="137"/>
      <c r="S80" s="139"/>
      <c r="T80" s="55"/>
      <c r="U80" s="137"/>
      <c r="V80" s="86"/>
      <c r="W80" s="86"/>
      <c r="X80" s="86"/>
      <c r="Y80" s="248">
        <f t="shared" si="2"/>
        <v>0</v>
      </c>
      <c r="Z80" s="249"/>
      <c r="AA80" s="86"/>
    </row>
    <row r="81" spans="1:27" ht="15.6">
      <c r="A81" s="81"/>
      <c r="K81" s="83"/>
      <c r="N81" s="137"/>
      <c r="O81" s="138"/>
      <c r="P81" s="139"/>
      <c r="Q81" s="55"/>
      <c r="R81" s="137"/>
      <c r="S81" s="139"/>
      <c r="T81" s="55"/>
      <c r="U81" s="137"/>
      <c r="V81" s="86"/>
      <c r="W81" s="86"/>
      <c r="X81" s="86"/>
      <c r="Y81" s="248">
        <f t="shared" si="2"/>
        <v>0</v>
      </c>
      <c r="Z81" s="249"/>
      <c r="AA81" s="86"/>
    </row>
    <row r="82" spans="1:27" ht="15.6">
      <c r="A82" s="81"/>
      <c r="K82" s="83"/>
      <c r="N82" s="137"/>
      <c r="O82" s="138"/>
      <c r="P82" s="139"/>
      <c r="Q82" s="55"/>
      <c r="R82" s="137"/>
      <c r="S82" s="139"/>
      <c r="T82" s="55"/>
      <c r="U82" s="137"/>
      <c r="V82" s="86"/>
      <c r="W82" s="86"/>
      <c r="X82" s="86"/>
      <c r="Y82" s="248">
        <f t="shared" si="2"/>
        <v>0</v>
      </c>
      <c r="Z82" s="249"/>
      <c r="AA82" s="86"/>
    </row>
    <row r="83" spans="1:27" ht="15.6">
      <c r="A83" s="81"/>
      <c r="K83" s="83"/>
      <c r="N83" s="137"/>
      <c r="O83" s="138"/>
      <c r="P83" s="139"/>
      <c r="Q83" s="55"/>
      <c r="R83" s="137"/>
      <c r="S83" s="139"/>
      <c r="T83" s="55"/>
      <c r="U83" s="137"/>
      <c r="V83" s="86"/>
      <c r="W83" s="86"/>
      <c r="X83" s="86"/>
      <c r="Y83" s="248">
        <f t="shared" si="2"/>
        <v>0</v>
      </c>
      <c r="Z83" s="249"/>
      <c r="AA83" s="86"/>
    </row>
    <row r="84" spans="1:27">
      <c r="A84" s="81"/>
      <c r="C84" s="86"/>
      <c r="D84" s="86"/>
      <c r="E84" s="86"/>
      <c r="F84" s="86"/>
      <c r="G84" s="86"/>
      <c r="H84" s="86"/>
      <c r="I84" s="86"/>
      <c r="J84" s="86"/>
      <c r="K84" s="88"/>
      <c r="L84" s="86"/>
      <c r="M84" s="86"/>
      <c r="N84" s="140"/>
      <c r="O84" s="141"/>
      <c r="P84" s="142"/>
      <c r="Q84" s="143"/>
      <c r="R84" s="140"/>
      <c r="S84" s="142"/>
      <c r="T84" s="143"/>
      <c r="U84" s="140"/>
      <c r="V84" s="86"/>
      <c r="W84" s="86"/>
      <c r="X84" s="86"/>
      <c r="Y84" s="246"/>
      <c r="Z84" s="86"/>
      <c r="AA84" s="86"/>
    </row>
    <row r="85" spans="1:27">
      <c r="A85" s="81"/>
      <c r="C85" s="86"/>
      <c r="D85" s="86"/>
      <c r="E85" s="86"/>
      <c r="F85" s="86"/>
      <c r="G85" s="86"/>
      <c r="H85" s="86"/>
      <c r="I85" s="86"/>
      <c r="J85" s="86"/>
      <c r="K85" s="88"/>
      <c r="L85" s="86"/>
      <c r="M85" s="86"/>
      <c r="N85" s="140"/>
      <c r="O85" s="141"/>
      <c r="P85" s="142"/>
      <c r="Q85" s="143"/>
      <c r="R85" s="140"/>
      <c r="S85" s="142"/>
      <c r="T85" s="143"/>
      <c r="U85" s="140"/>
      <c r="V85" s="86"/>
      <c r="W85" s="86"/>
      <c r="X85" s="86"/>
      <c r="Y85" s="246"/>
      <c r="Z85" s="86"/>
      <c r="AA85" s="86"/>
    </row>
    <row r="86" spans="1:27">
      <c r="A86" s="81"/>
      <c r="C86" s="86"/>
      <c r="D86" s="86"/>
      <c r="E86" s="86"/>
      <c r="F86" s="86"/>
      <c r="G86" s="86"/>
      <c r="H86" s="86"/>
      <c r="I86" s="86"/>
      <c r="J86" s="86"/>
      <c r="K86" s="88"/>
      <c r="L86" s="86"/>
      <c r="M86" s="86"/>
      <c r="N86" s="140"/>
      <c r="O86" s="141"/>
      <c r="P86" s="142"/>
      <c r="Q86" s="143"/>
      <c r="R86" s="140"/>
      <c r="S86" s="142"/>
      <c r="T86" s="143"/>
      <c r="U86" s="140"/>
      <c r="V86" s="86"/>
      <c r="W86" s="86"/>
      <c r="X86" s="86"/>
      <c r="Y86" s="246"/>
      <c r="Z86" s="86"/>
      <c r="AA86" s="86"/>
    </row>
    <row r="87" spans="1:27">
      <c r="A87" s="81"/>
      <c r="C87" s="86"/>
      <c r="D87" s="86"/>
      <c r="E87" s="86"/>
      <c r="F87" s="86"/>
      <c r="G87" s="86"/>
      <c r="H87" s="86"/>
      <c r="I87" s="86"/>
      <c r="J87" s="86"/>
      <c r="K87" s="88"/>
      <c r="L87" s="86"/>
      <c r="M87" s="86"/>
      <c r="N87" s="140"/>
      <c r="O87" s="141"/>
      <c r="P87" s="142"/>
      <c r="Q87" s="143"/>
      <c r="R87" s="140"/>
      <c r="S87" s="142"/>
      <c r="T87" s="143"/>
      <c r="U87" s="140"/>
      <c r="V87" s="86"/>
      <c r="W87" s="86"/>
      <c r="X87" s="86"/>
      <c r="Y87" s="246"/>
      <c r="Z87" s="86"/>
      <c r="AA87" s="86"/>
    </row>
    <row r="88" spans="1:27">
      <c r="A88" s="81"/>
      <c r="C88" s="86"/>
      <c r="D88" s="86"/>
      <c r="E88" s="86"/>
      <c r="F88" s="86"/>
      <c r="G88" s="86"/>
      <c r="H88" s="86"/>
      <c r="I88" s="86"/>
      <c r="J88" s="86"/>
      <c r="K88" s="88"/>
      <c r="L88" s="86"/>
      <c r="M88" s="86"/>
      <c r="N88" s="140"/>
      <c r="O88" s="141"/>
      <c r="P88" s="142"/>
      <c r="Q88" s="143"/>
      <c r="R88" s="140"/>
      <c r="S88" s="142"/>
      <c r="T88" s="143"/>
      <c r="U88" s="140"/>
      <c r="V88" s="86"/>
      <c r="W88" s="86"/>
      <c r="X88" s="86"/>
      <c r="Y88" s="246"/>
      <c r="Z88" s="86"/>
      <c r="AA88" s="86"/>
    </row>
    <row r="89" spans="1:27">
      <c r="A89" s="81"/>
      <c r="C89" s="86"/>
      <c r="D89" s="86"/>
      <c r="E89" s="86"/>
      <c r="F89" s="86"/>
      <c r="G89" s="86"/>
      <c r="H89" s="86"/>
      <c r="I89" s="86"/>
      <c r="J89" s="86"/>
      <c r="K89" s="88"/>
      <c r="L89" s="86"/>
      <c r="M89" s="86"/>
      <c r="N89" s="140"/>
      <c r="O89" s="141"/>
      <c r="P89" s="142"/>
      <c r="Q89" s="143"/>
      <c r="R89" s="140"/>
      <c r="S89" s="142"/>
      <c r="T89" s="143"/>
      <c r="U89" s="140"/>
      <c r="V89" s="86"/>
      <c r="W89" s="86"/>
      <c r="X89" s="86"/>
      <c r="Y89" s="246"/>
      <c r="Z89" s="86"/>
      <c r="AA89" s="86"/>
    </row>
    <row r="90" spans="1:27">
      <c r="A90" s="81"/>
      <c r="C90" s="86"/>
      <c r="D90" s="86"/>
      <c r="E90" s="86"/>
      <c r="F90" s="86"/>
      <c r="G90" s="86"/>
      <c r="H90" s="86"/>
      <c r="I90" s="86"/>
      <c r="J90" s="86"/>
      <c r="K90" s="88"/>
      <c r="L90" s="86"/>
      <c r="M90" s="86"/>
      <c r="N90" s="140"/>
      <c r="O90" s="141"/>
      <c r="P90" s="142"/>
      <c r="Q90" s="143"/>
      <c r="R90" s="140"/>
      <c r="S90" s="142"/>
      <c r="T90" s="143"/>
      <c r="U90" s="140"/>
      <c r="V90" s="86"/>
      <c r="W90" s="86"/>
      <c r="X90" s="86"/>
      <c r="Y90" s="246"/>
      <c r="Z90" s="86"/>
      <c r="AA90" s="86"/>
    </row>
    <row r="91" spans="1:27">
      <c r="A91" s="81"/>
      <c r="C91" s="86"/>
      <c r="D91" s="86"/>
      <c r="E91" s="86"/>
      <c r="F91" s="86"/>
      <c r="G91" s="86"/>
      <c r="H91" s="86"/>
      <c r="I91" s="86"/>
      <c r="J91" s="86"/>
      <c r="K91" s="88"/>
      <c r="L91" s="86"/>
      <c r="M91" s="86"/>
      <c r="N91" s="140"/>
      <c r="O91" s="141"/>
      <c r="P91" s="142"/>
      <c r="Q91" s="143"/>
      <c r="R91" s="140"/>
      <c r="S91" s="142"/>
      <c r="T91" s="143"/>
      <c r="U91" s="140"/>
      <c r="V91" s="86"/>
      <c r="W91" s="86"/>
      <c r="X91" s="86"/>
      <c r="Y91" s="246"/>
      <c r="Z91" s="86"/>
      <c r="AA91" s="86"/>
    </row>
    <row r="92" spans="1:27">
      <c r="A92" s="81"/>
      <c r="C92" s="86"/>
      <c r="D92" s="86"/>
      <c r="E92" s="86"/>
      <c r="F92" s="86"/>
      <c r="G92" s="86"/>
      <c r="H92" s="86"/>
      <c r="I92" s="86"/>
      <c r="J92" s="86"/>
      <c r="K92" s="88"/>
      <c r="L92" s="86"/>
      <c r="M92" s="86"/>
      <c r="N92" s="140"/>
      <c r="O92" s="141"/>
      <c r="P92" s="142"/>
      <c r="Q92" s="143"/>
      <c r="R92" s="140"/>
      <c r="S92" s="142"/>
      <c r="T92" s="143"/>
      <c r="U92" s="140"/>
      <c r="V92" s="86"/>
      <c r="W92" s="86"/>
      <c r="X92" s="86"/>
      <c r="Y92" s="246"/>
      <c r="Z92" s="86"/>
      <c r="AA92" s="86"/>
    </row>
    <row r="93" spans="1:27">
      <c r="A93" s="81"/>
      <c r="C93" s="86"/>
      <c r="D93" s="86"/>
      <c r="E93" s="86"/>
      <c r="F93" s="86"/>
      <c r="G93" s="86"/>
      <c r="H93" s="86"/>
      <c r="I93" s="86"/>
      <c r="J93" s="86"/>
      <c r="K93" s="88"/>
      <c r="L93" s="86"/>
      <c r="M93" s="86"/>
      <c r="N93" s="140"/>
      <c r="O93" s="141"/>
      <c r="P93" s="142"/>
      <c r="Q93" s="143"/>
      <c r="R93" s="140"/>
      <c r="S93" s="142"/>
      <c r="T93" s="143"/>
      <c r="U93" s="140"/>
      <c r="V93" s="86"/>
      <c r="W93" s="86"/>
      <c r="X93" s="86"/>
      <c r="Y93" s="246"/>
      <c r="Z93" s="86"/>
      <c r="AA93" s="86"/>
    </row>
    <row r="94" spans="1:27">
      <c r="A94" s="81"/>
      <c r="C94" s="86"/>
      <c r="D94" s="86"/>
      <c r="E94" s="86"/>
      <c r="F94" s="86"/>
      <c r="G94" s="86"/>
      <c r="H94" s="86"/>
      <c r="I94" s="86"/>
      <c r="J94" s="86"/>
      <c r="K94" s="88"/>
      <c r="L94" s="86"/>
      <c r="M94" s="86"/>
      <c r="N94" s="140"/>
      <c r="O94" s="141"/>
      <c r="P94" s="142"/>
      <c r="Q94" s="143"/>
      <c r="R94" s="140"/>
      <c r="S94" s="142"/>
      <c r="T94" s="143"/>
      <c r="U94" s="140"/>
      <c r="V94" s="86"/>
      <c r="W94" s="86"/>
      <c r="X94" s="86"/>
      <c r="Y94" s="246"/>
      <c r="Z94" s="86"/>
      <c r="AA94" s="86"/>
    </row>
    <row r="95" spans="1:27">
      <c r="A95" s="89"/>
      <c r="B95" s="90"/>
      <c r="C95" s="91"/>
      <c r="D95" s="91"/>
      <c r="E95" s="91"/>
      <c r="F95" s="91"/>
      <c r="G95" s="91"/>
      <c r="H95" s="91"/>
      <c r="I95" s="91"/>
      <c r="J95" s="91"/>
      <c r="K95" s="92"/>
      <c r="L95" s="91"/>
      <c r="M95" s="91"/>
      <c r="N95" s="144"/>
      <c r="O95" s="145"/>
      <c r="P95" s="146"/>
      <c r="Q95" s="147"/>
      <c r="R95" s="144"/>
      <c r="S95" s="146"/>
      <c r="T95" s="147"/>
      <c r="U95" s="144"/>
      <c r="V95" s="86"/>
      <c r="W95" s="86"/>
      <c r="X95" s="86"/>
      <c r="Y95" s="246"/>
      <c r="Z95" s="86"/>
      <c r="AA95" s="86"/>
    </row>
    <row r="96" spans="1:27" ht="15.6">
      <c r="A96" s="44" t="s">
        <v>128</v>
      </c>
      <c r="B96" s="51"/>
      <c r="C96" s="21" t="s">
        <v>129</v>
      </c>
      <c r="D96" s="21"/>
      <c r="E96" s="43"/>
      <c r="F96" s="43"/>
      <c r="G96" s="43"/>
      <c r="H96" s="43"/>
      <c r="I96" s="43"/>
      <c r="J96" s="43"/>
      <c r="K96" s="11"/>
      <c r="L96" s="11"/>
      <c r="M96" s="11"/>
      <c r="N96" s="11"/>
      <c r="O96" s="11"/>
      <c r="P96" s="93">
        <f>SUM(P76:P95)</f>
        <v>237461.97526025795</v>
      </c>
      <c r="Q96" s="11"/>
      <c r="R96" s="233">
        <f>SUM(R76:R95)</f>
        <v>14179346.1017395</v>
      </c>
      <c r="S96" s="233">
        <f>SUM(S76:S95)</f>
        <v>13941884.126479242</v>
      </c>
      <c r="T96" s="233">
        <f>SUM(T76:T95)</f>
        <v>-333671</v>
      </c>
      <c r="U96" s="233">
        <f>ROUND(SUM(U76:U95),2)</f>
        <v>13845675.1</v>
      </c>
      <c r="V96" s="86"/>
      <c r="W96" s="86"/>
      <c r="X96" s="86"/>
      <c r="Y96" s="247">
        <f>SUM(Y76:Y95)</f>
        <v>123609480.97</v>
      </c>
      <c r="Z96" s="247">
        <f>SUM(Z76:Z95)</f>
        <v>5700337.9699999997</v>
      </c>
      <c r="AA96" s="86"/>
    </row>
    <row r="97" spans="1:27" ht="15.6">
      <c r="A97" s="86"/>
      <c r="B97" s="86"/>
      <c r="C97" s="86"/>
      <c r="D97" s="86"/>
      <c r="E97" s="143">
        <f>SUM(E76:E94)</f>
        <v>117909143</v>
      </c>
      <c r="F97" s="86"/>
      <c r="G97" s="86"/>
      <c r="H97" s="86"/>
      <c r="I97" s="86"/>
      <c r="J97" s="86"/>
      <c r="K97" s="86"/>
      <c r="L97" s="86"/>
      <c r="M97" s="86"/>
      <c r="N97" s="86"/>
      <c r="O97" s="86"/>
      <c r="P97" s="86"/>
      <c r="Q97" s="86"/>
      <c r="R97" s="86"/>
      <c r="S97" s="86"/>
      <c r="T97" s="86"/>
      <c r="U97" s="86"/>
      <c r="V97" s="86"/>
      <c r="W97" s="86"/>
      <c r="X97" s="86"/>
      <c r="Y97" s="294">
        <f>+E97-Y96+Z76</f>
        <v>0</v>
      </c>
      <c r="Z97" s="294" t="s">
        <v>242</v>
      </c>
      <c r="AA97" s="86"/>
    </row>
    <row r="98" spans="1:27" ht="15.6">
      <c r="A98" s="95">
        <v>3</v>
      </c>
      <c r="B98" s="58"/>
      <c r="C98" s="58" t="s">
        <v>130</v>
      </c>
      <c r="D98" s="86"/>
      <c r="E98" s="86"/>
      <c r="F98" s="86"/>
      <c r="G98" s="86"/>
      <c r="H98" s="86"/>
      <c r="I98" s="86"/>
      <c r="J98" s="86"/>
      <c r="K98" s="86"/>
      <c r="L98" s="86"/>
      <c r="M98" s="86"/>
      <c r="N98" s="86"/>
      <c r="O98" s="86"/>
      <c r="P98" s="86"/>
      <c r="Q98" s="86"/>
      <c r="R98" s="58"/>
      <c r="S98" s="58">
        <f>S96</f>
        <v>13941884.126479242</v>
      </c>
      <c r="T98" s="86"/>
      <c r="U98" s="86"/>
      <c r="V98" s="86"/>
      <c r="W98" s="86"/>
      <c r="X98" s="86"/>
      <c r="Y98" s="295" t="s">
        <v>402</v>
      </c>
      <c r="Z98" s="296"/>
      <c r="AA98" s="86"/>
    </row>
    <row r="99" spans="1:27">
      <c r="A99" s="86"/>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7">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row>
    <row r="101" spans="1:27">
      <c r="A101" s="86" t="s">
        <v>131</v>
      </c>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row>
    <row r="102" spans="1:27" ht="15" thickBot="1">
      <c r="A102" s="148" t="s">
        <v>132</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row>
    <row r="103" spans="1:27" ht="33" customHeight="1">
      <c r="A103" s="97" t="s">
        <v>133</v>
      </c>
      <c r="B103" s="98"/>
      <c r="C103" s="355" t="s">
        <v>475</v>
      </c>
      <c r="D103" s="355"/>
      <c r="E103" s="355"/>
      <c r="F103" s="355"/>
      <c r="G103" s="355"/>
      <c r="H103" s="355"/>
      <c r="I103" s="355"/>
      <c r="J103" s="355"/>
      <c r="K103" s="355"/>
      <c r="L103" s="355"/>
      <c r="M103" s="355"/>
      <c r="N103" s="355"/>
      <c r="O103" s="355"/>
      <c r="P103" s="355"/>
      <c r="Q103" s="355"/>
      <c r="R103" s="355"/>
      <c r="S103" s="149"/>
      <c r="T103" s="86"/>
      <c r="U103" s="86"/>
      <c r="V103" s="86"/>
      <c r="W103" s="86"/>
      <c r="X103" s="86"/>
      <c r="Y103" s="86"/>
    </row>
    <row r="104" spans="1:27" ht="15.75" customHeight="1">
      <c r="A104" s="97" t="s">
        <v>134</v>
      </c>
      <c r="B104" s="98"/>
      <c r="C104" s="355" t="s">
        <v>206</v>
      </c>
      <c r="D104" s="355"/>
      <c r="E104" s="355"/>
      <c r="F104" s="355"/>
      <c r="G104" s="355"/>
      <c r="H104" s="355"/>
      <c r="I104" s="355"/>
      <c r="J104" s="355"/>
      <c r="K104" s="355"/>
      <c r="L104" s="355"/>
      <c r="M104" s="355"/>
      <c r="N104" s="355"/>
      <c r="O104" s="355"/>
      <c r="P104" s="355"/>
      <c r="Q104" s="355"/>
      <c r="R104" s="355"/>
      <c r="S104" s="149"/>
      <c r="T104" s="86"/>
      <c r="U104" s="86"/>
      <c r="V104" s="86"/>
      <c r="W104" s="86"/>
      <c r="X104" s="86"/>
      <c r="Y104" s="86"/>
    </row>
    <row r="105" spans="1:27" ht="33" customHeight="1">
      <c r="A105" s="97" t="s">
        <v>135</v>
      </c>
      <c r="B105" s="98"/>
      <c r="C105" s="355" t="s">
        <v>207</v>
      </c>
      <c r="D105" s="355"/>
      <c r="E105" s="355"/>
      <c r="F105" s="355"/>
      <c r="G105" s="355"/>
      <c r="H105" s="355"/>
      <c r="I105" s="355"/>
      <c r="J105" s="355"/>
      <c r="K105" s="355"/>
      <c r="L105" s="355"/>
      <c r="M105" s="355"/>
      <c r="N105" s="355"/>
      <c r="O105" s="355"/>
      <c r="P105" s="355"/>
      <c r="Q105" s="355"/>
      <c r="R105" s="355"/>
      <c r="S105" s="150"/>
      <c r="T105" s="86"/>
      <c r="U105" s="86"/>
      <c r="V105" s="86"/>
      <c r="W105" s="86"/>
      <c r="X105" s="86"/>
      <c r="Y105" s="86"/>
    </row>
    <row r="106" spans="1:27" ht="15.6">
      <c r="A106" s="97" t="s">
        <v>138</v>
      </c>
      <c r="B106" s="98"/>
      <c r="C106" s="355" t="s">
        <v>139</v>
      </c>
      <c r="D106" s="355"/>
      <c r="E106" s="355"/>
      <c r="F106" s="355"/>
      <c r="G106" s="355"/>
      <c r="H106" s="355"/>
      <c r="I106" s="355"/>
      <c r="J106" s="355"/>
      <c r="K106" s="355"/>
      <c r="L106" s="355"/>
      <c r="M106" s="355"/>
      <c r="N106" s="355"/>
      <c r="O106" s="355"/>
      <c r="P106" s="355"/>
      <c r="Q106" s="355"/>
      <c r="R106" s="355"/>
      <c r="S106" s="150"/>
      <c r="T106" s="86"/>
      <c r="U106" s="86"/>
      <c r="V106" s="86"/>
      <c r="W106" s="86"/>
      <c r="X106" s="86"/>
      <c r="Y106" s="86"/>
    </row>
    <row r="107" spans="1:27" ht="15.6">
      <c r="A107" s="97" t="s">
        <v>140</v>
      </c>
      <c r="B107" s="98"/>
      <c r="C107" s="366" t="s">
        <v>476</v>
      </c>
      <c r="D107" s="366"/>
      <c r="E107" s="366"/>
      <c r="F107" s="366"/>
      <c r="G107" s="366"/>
      <c r="H107" s="366"/>
      <c r="I107" s="366"/>
      <c r="J107" s="366"/>
      <c r="K107" s="366"/>
      <c r="L107" s="366"/>
      <c r="M107" s="366"/>
      <c r="N107" s="366"/>
      <c r="O107" s="366"/>
      <c r="P107" s="366"/>
      <c r="Q107" s="366"/>
      <c r="R107" s="366"/>
      <c r="S107" s="149"/>
      <c r="T107" s="86"/>
      <c r="U107" s="86"/>
      <c r="V107" s="86"/>
      <c r="W107" s="86"/>
      <c r="X107" s="86"/>
      <c r="Y107" s="86"/>
    </row>
    <row r="108" spans="1:27" ht="15.6">
      <c r="A108" s="97" t="s">
        <v>141</v>
      </c>
      <c r="B108" s="98"/>
      <c r="C108" s="367" t="s">
        <v>142</v>
      </c>
      <c r="D108" s="367"/>
      <c r="E108" s="367"/>
      <c r="F108" s="367"/>
      <c r="G108" s="367"/>
      <c r="H108" s="367"/>
      <c r="I108" s="367"/>
      <c r="J108" s="367"/>
      <c r="K108" s="367"/>
      <c r="L108" s="367"/>
      <c r="M108" s="367"/>
      <c r="N108" s="367"/>
      <c r="O108" s="367"/>
      <c r="P108" s="367"/>
      <c r="Q108" s="367"/>
      <c r="R108" s="367"/>
      <c r="S108" s="149"/>
      <c r="T108" s="86"/>
      <c r="U108" s="86"/>
      <c r="V108" s="86"/>
      <c r="W108" s="86"/>
      <c r="X108" s="86"/>
      <c r="Y108" s="86"/>
    </row>
    <row r="109" spans="1:27" ht="15.6">
      <c r="A109" s="97" t="s">
        <v>143</v>
      </c>
      <c r="B109" s="98"/>
      <c r="C109" s="366" t="s">
        <v>378</v>
      </c>
      <c r="D109" s="366"/>
      <c r="E109" s="366"/>
      <c r="F109" s="366"/>
      <c r="G109" s="366"/>
      <c r="H109" s="366"/>
      <c r="I109" s="366"/>
      <c r="J109" s="366"/>
      <c r="K109" s="366"/>
      <c r="L109" s="366"/>
      <c r="M109" s="366"/>
      <c r="N109" s="366"/>
      <c r="O109" s="366"/>
      <c r="P109" s="366"/>
      <c r="Q109" s="366"/>
      <c r="R109" s="366"/>
      <c r="S109" s="149"/>
      <c r="T109" s="86"/>
      <c r="U109" s="86"/>
      <c r="V109" s="86"/>
      <c r="W109" s="86"/>
      <c r="X109" s="86"/>
      <c r="Y109" s="86"/>
    </row>
    <row r="110" spans="1:27" ht="15.6">
      <c r="A110" s="97" t="s">
        <v>145</v>
      </c>
      <c r="B110" s="98"/>
      <c r="C110" s="366" t="s">
        <v>146</v>
      </c>
      <c r="D110" s="366"/>
      <c r="E110" s="366"/>
      <c r="F110" s="366"/>
      <c r="G110" s="366"/>
      <c r="H110" s="366"/>
      <c r="I110" s="366"/>
      <c r="J110" s="366"/>
      <c r="K110" s="366"/>
      <c r="L110" s="366"/>
      <c r="M110" s="366"/>
      <c r="N110" s="366"/>
      <c r="O110" s="366"/>
      <c r="P110" s="366"/>
      <c r="Q110" s="366"/>
      <c r="R110" s="366"/>
      <c r="S110" s="86"/>
      <c r="T110" s="86"/>
      <c r="U110" s="86"/>
      <c r="V110" s="86"/>
      <c r="W110" s="86"/>
      <c r="X110" s="86"/>
      <c r="Y110" s="86"/>
    </row>
    <row r="111" spans="1:27" ht="15">
      <c r="A111" s="97" t="s">
        <v>208</v>
      </c>
      <c r="B111" s="10"/>
      <c r="C111" s="366" t="s">
        <v>209</v>
      </c>
      <c r="D111" s="366"/>
      <c r="E111" s="366"/>
      <c r="F111" s="366"/>
      <c r="G111" s="366"/>
      <c r="H111" s="366"/>
      <c r="I111" s="366"/>
      <c r="J111" s="366"/>
      <c r="K111" s="366"/>
      <c r="L111" s="366"/>
      <c r="M111" s="366"/>
      <c r="N111" s="366"/>
      <c r="O111" s="366"/>
      <c r="P111" s="366"/>
      <c r="Q111" s="366"/>
      <c r="R111" s="366"/>
      <c r="S111" s="124"/>
      <c r="T111" s="86"/>
      <c r="U111" s="86"/>
      <c r="V111" s="86"/>
      <c r="W111" s="86"/>
      <c r="X111" s="86"/>
      <c r="Y111" s="86"/>
    </row>
    <row r="112" spans="1:27" ht="15.6">
      <c r="A112" s="339" t="s">
        <v>214</v>
      </c>
      <c r="B112" s="340"/>
      <c r="C112" s="341" t="s">
        <v>477</v>
      </c>
      <c r="D112" s="42"/>
      <c r="E112" s="43"/>
      <c r="F112" s="43"/>
      <c r="G112" s="43"/>
      <c r="H112" s="43"/>
      <c r="I112" s="43"/>
      <c r="J112" s="43"/>
      <c r="K112" s="11"/>
      <c r="L112" s="58"/>
      <c r="M112" s="58"/>
      <c r="N112" s="38"/>
      <c r="O112" s="58"/>
      <c r="Q112" s="11"/>
      <c r="R112" s="124"/>
      <c r="S112" s="124"/>
      <c r="T112" s="86"/>
      <c r="U112" s="86"/>
      <c r="V112" s="86"/>
      <c r="W112" s="86"/>
      <c r="X112" s="86"/>
      <c r="Y112" s="86"/>
    </row>
    <row r="113" spans="1:25" ht="15.6">
      <c r="A113" s="339" t="s">
        <v>216</v>
      </c>
      <c r="B113" s="340"/>
      <c r="C113" s="340" t="s">
        <v>472</v>
      </c>
      <c r="D113" s="42"/>
      <c r="E113" s="43"/>
      <c r="F113" s="43"/>
      <c r="G113" s="43"/>
      <c r="H113" s="43"/>
      <c r="I113" s="43"/>
      <c r="J113" s="43"/>
      <c r="K113" s="11"/>
      <c r="L113" s="58"/>
      <c r="M113" s="58"/>
      <c r="N113" s="38"/>
      <c r="O113" s="58"/>
      <c r="Q113" s="11"/>
      <c r="R113" s="124"/>
      <c r="S113" s="124"/>
      <c r="T113" s="86"/>
      <c r="U113" s="86"/>
      <c r="V113" s="86"/>
      <c r="W113" s="86"/>
      <c r="X113" s="86"/>
      <c r="Y113" s="86"/>
    </row>
    <row r="114" spans="1:25" ht="15.6">
      <c r="B114" s="10"/>
      <c r="C114" s="42"/>
      <c r="D114" s="42"/>
      <c r="E114" s="43"/>
      <c r="F114" s="43"/>
      <c r="G114" s="43"/>
      <c r="H114" s="43"/>
      <c r="I114" s="43"/>
      <c r="J114" s="43"/>
      <c r="K114" s="11"/>
      <c r="L114" s="58"/>
      <c r="M114" s="58"/>
      <c r="N114" s="38"/>
      <c r="O114" s="58"/>
      <c r="Q114" s="11"/>
      <c r="R114" s="124"/>
      <c r="S114" s="124"/>
      <c r="T114" s="86"/>
      <c r="U114" s="86"/>
      <c r="V114" s="86"/>
      <c r="W114" s="86"/>
      <c r="X114" s="86"/>
      <c r="Y114" s="86"/>
    </row>
    <row r="115" spans="1:25" ht="15.6">
      <c r="B115" s="10"/>
      <c r="C115" s="42"/>
      <c r="D115" s="42"/>
      <c r="E115" s="43"/>
      <c r="F115" s="43"/>
      <c r="G115" s="43"/>
      <c r="H115" s="43"/>
      <c r="I115" s="43"/>
      <c r="J115" s="43"/>
      <c r="K115" s="11"/>
      <c r="L115" s="58"/>
      <c r="M115" s="58"/>
      <c r="N115" s="38"/>
      <c r="O115" s="58"/>
      <c r="Q115" s="11"/>
      <c r="R115" s="124"/>
      <c r="S115" s="124"/>
      <c r="T115" s="86"/>
      <c r="U115" s="86"/>
      <c r="V115" s="86"/>
      <c r="W115" s="86"/>
      <c r="X115" s="86"/>
      <c r="Y115" s="86"/>
    </row>
    <row r="116" spans="1:25" ht="15.6">
      <c r="B116" s="10"/>
      <c r="C116" s="42"/>
      <c r="D116" s="42"/>
      <c r="E116" s="43"/>
      <c r="F116" s="43"/>
      <c r="G116" s="43"/>
      <c r="H116" s="43"/>
      <c r="I116" s="43"/>
      <c r="J116" s="43"/>
      <c r="K116" s="11"/>
      <c r="L116" s="58"/>
      <c r="M116" s="58"/>
      <c r="N116" s="38"/>
      <c r="O116" s="58"/>
      <c r="Q116" s="11"/>
      <c r="R116" s="124"/>
      <c r="S116" s="124"/>
      <c r="T116" s="86"/>
      <c r="U116" s="86"/>
      <c r="V116" s="86"/>
      <c r="W116" s="86"/>
      <c r="X116" s="86"/>
      <c r="Y116" s="86"/>
    </row>
    <row r="117" spans="1:25" ht="15.6">
      <c r="B117" s="10"/>
      <c r="C117" s="42"/>
      <c r="D117" s="42"/>
      <c r="E117" s="43"/>
      <c r="F117" s="43"/>
      <c r="G117" s="43"/>
      <c r="H117" s="43"/>
      <c r="I117" s="43"/>
      <c r="J117" s="43"/>
      <c r="K117" s="11"/>
      <c r="L117" s="58"/>
      <c r="M117" s="58"/>
      <c r="N117" s="38"/>
      <c r="O117" s="58"/>
      <c r="Q117" s="11"/>
      <c r="R117" s="124"/>
      <c r="S117" s="124"/>
      <c r="T117" s="86"/>
      <c r="U117" s="86"/>
      <c r="V117" s="86"/>
      <c r="W117" s="86"/>
      <c r="X117" s="86"/>
      <c r="Y117" s="86"/>
    </row>
    <row r="118" spans="1:25" ht="15.6">
      <c r="B118" s="10"/>
      <c r="C118" s="42"/>
      <c r="D118" s="42"/>
      <c r="E118" s="43"/>
      <c r="F118" s="43"/>
      <c r="G118" s="43"/>
      <c r="H118" s="43"/>
      <c r="I118" s="43"/>
      <c r="J118" s="43"/>
      <c r="K118" s="11"/>
      <c r="L118" s="58"/>
      <c r="M118" s="58"/>
      <c r="N118" s="38"/>
      <c r="O118" s="58"/>
      <c r="Q118" s="11"/>
      <c r="R118" s="124"/>
      <c r="S118" s="124"/>
      <c r="T118" s="86"/>
      <c r="U118" s="86"/>
      <c r="V118" s="86"/>
      <c r="W118" s="86"/>
      <c r="X118" s="86"/>
      <c r="Y118" s="86"/>
    </row>
    <row r="119" spans="1:25" ht="15.6">
      <c r="B119" s="10"/>
      <c r="C119" s="42"/>
      <c r="D119" s="42"/>
      <c r="E119" s="43"/>
      <c r="F119" s="43"/>
      <c r="G119" s="43"/>
      <c r="H119" s="43"/>
      <c r="I119" s="43"/>
      <c r="J119" s="43"/>
      <c r="K119" s="11"/>
      <c r="L119" s="58"/>
      <c r="M119" s="58"/>
      <c r="N119" s="38"/>
      <c r="O119" s="58"/>
      <c r="Q119" s="11"/>
      <c r="R119" s="124"/>
      <c r="S119" s="124"/>
      <c r="T119" s="86"/>
      <c r="U119" s="86"/>
      <c r="V119" s="86"/>
      <c r="W119" s="86"/>
      <c r="X119" s="86"/>
      <c r="Y119" s="86"/>
    </row>
    <row r="120" spans="1:25" ht="15.6">
      <c r="B120" s="10"/>
      <c r="C120" s="42"/>
      <c r="D120" s="42"/>
      <c r="E120" s="43"/>
      <c r="F120" s="43"/>
      <c r="G120" s="43"/>
      <c r="H120" s="43"/>
      <c r="I120" s="43"/>
      <c r="J120" s="43"/>
      <c r="K120" s="11"/>
      <c r="L120" s="58"/>
      <c r="M120" s="58"/>
      <c r="N120" s="38"/>
      <c r="O120" s="58"/>
      <c r="Q120" s="11"/>
      <c r="R120" s="124"/>
      <c r="S120" s="124"/>
      <c r="T120" s="86"/>
      <c r="U120" s="86"/>
      <c r="V120" s="86"/>
      <c r="W120" s="86"/>
      <c r="X120" s="86"/>
      <c r="Y120" s="86"/>
    </row>
    <row r="121" spans="1:25" ht="15.6">
      <c r="B121" s="10"/>
      <c r="C121" s="42"/>
      <c r="D121" s="42"/>
      <c r="E121" s="43"/>
      <c r="F121" s="43"/>
      <c r="G121" s="43"/>
      <c r="H121" s="43"/>
      <c r="I121" s="43"/>
      <c r="J121" s="43"/>
      <c r="K121" s="11"/>
      <c r="L121" s="58"/>
      <c r="M121" s="58"/>
      <c r="N121" s="38"/>
      <c r="O121" s="58"/>
      <c r="Q121" s="11"/>
      <c r="R121" s="124"/>
      <c r="S121" s="124"/>
      <c r="T121" s="86"/>
      <c r="U121" s="86"/>
      <c r="V121" s="86"/>
      <c r="W121" s="86"/>
      <c r="X121" s="86"/>
      <c r="Y121" s="86"/>
    </row>
    <row r="122" spans="1:25" ht="15.6">
      <c r="A122" s="102"/>
      <c r="B122" s="10"/>
      <c r="C122" s="42"/>
      <c r="D122" s="42"/>
      <c r="E122" s="43"/>
      <c r="F122" s="43"/>
      <c r="G122" s="43"/>
      <c r="H122" s="43"/>
      <c r="I122" s="43"/>
      <c r="J122" s="43"/>
      <c r="K122" s="11"/>
      <c r="L122" s="58"/>
      <c r="M122" s="58"/>
      <c r="N122" s="38"/>
      <c r="O122" s="58"/>
      <c r="Q122" s="11"/>
      <c r="R122" s="105"/>
      <c r="S122" s="36"/>
      <c r="T122" s="86"/>
      <c r="U122" s="86"/>
      <c r="V122" s="86"/>
      <c r="W122" s="86"/>
      <c r="X122" s="86"/>
      <c r="Y122" s="86"/>
    </row>
    <row r="123" spans="1:25" ht="15.6">
      <c r="A123" s="102"/>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1: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1: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1: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1: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1: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c r="S300" s="86"/>
      <c r="T300" s="86"/>
      <c r="U300" s="86"/>
      <c r="V300" s="86"/>
      <c r="W300" s="86"/>
      <c r="X300" s="86"/>
      <c r="Y300" s="86"/>
    </row>
    <row r="301" spans="3:25">
      <c r="C301" s="86"/>
      <c r="D301" s="86"/>
      <c r="E301" s="86"/>
      <c r="F301" s="86"/>
      <c r="G301" s="86"/>
      <c r="H301" s="86"/>
      <c r="I301" s="86"/>
      <c r="J301" s="86"/>
      <c r="K301" s="86"/>
      <c r="L301" s="86"/>
      <c r="M301" s="86"/>
      <c r="N301" s="86"/>
      <c r="O301" s="86"/>
      <c r="P301" s="86"/>
      <c r="Q301" s="86"/>
      <c r="R301" s="86"/>
      <c r="S301" s="86"/>
      <c r="T301" s="86"/>
      <c r="U301" s="86"/>
      <c r="V301" s="86"/>
      <c r="W301" s="86"/>
      <c r="X301" s="86"/>
      <c r="Y301" s="86"/>
    </row>
    <row r="302" spans="3:25">
      <c r="C302" s="86"/>
      <c r="D302" s="86"/>
      <c r="E302" s="86"/>
      <c r="F302" s="86"/>
      <c r="G302" s="86"/>
      <c r="H302" s="86"/>
      <c r="I302" s="86"/>
      <c r="J302" s="86"/>
      <c r="K302" s="86"/>
      <c r="L302" s="86"/>
      <c r="M302" s="86"/>
      <c r="N302" s="86"/>
      <c r="O302" s="86"/>
      <c r="P302" s="86"/>
      <c r="Q302" s="86"/>
      <c r="R302" s="86"/>
      <c r="S302" s="86"/>
      <c r="T302" s="86"/>
      <c r="U302" s="86"/>
      <c r="V302" s="86"/>
      <c r="W302" s="86"/>
      <c r="X302" s="86"/>
      <c r="Y302" s="86"/>
    </row>
    <row r="303" spans="3:25">
      <c r="C303" s="86"/>
      <c r="D303" s="86"/>
      <c r="E303" s="86"/>
      <c r="F303" s="86"/>
      <c r="G303" s="86"/>
      <c r="H303" s="86"/>
      <c r="I303" s="86"/>
      <c r="J303" s="86"/>
      <c r="K303" s="86"/>
      <c r="L303" s="86"/>
      <c r="M303" s="86"/>
      <c r="N303" s="86"/>
      <c r="O303" s="86"/>
      <c r="P303" s="86"/>
      <c r="Q303" s="86"/>
      <c r="R303" s="86"/>
      <c r="S303" s="86"/>
      <c r="T303" s="86"/>
      <c r="U303" s="86"/>
      <c r="V303" s="86"/>
      <c r="W303" s="86"/>
      <c r="X303" s="86"/>
      <c r="Y303" s="86"/>
    </row>
    <row r="304" spans="3:25">
      <c r="C304" s="86"/>
      <c r="D304" s="86"/>
      <c r="E304" s="86"/>
      <c r="F304" s="86"/>
      <c r="G304" s="86"/>
      <c r="H304" s="86"/>
      <c r="I304" s="86"/>
      <c r="J304" s="86"/>
      <c r="K304" s="86"/>
      <c r="L304" s="86"/>
      <c r="M304" s="86"/>
      <c r="N304" s="86"/>
      <c r="O304" s="86"/>
      <c r="P304" s="86"/>
      <c r="Q304" s="86"/>
      <c r="R304" s="86"/>
      <c r="S304" s="86"/>
      <c r="T304" s="86"/>
      <c r="U304" s="86"/>
      <c r="V304" s="86"/>
      <c r="W304" s="86"/>
      <c r="X304" s="86"/>
      <c r="Y304" s="86"/>
    </row>
    <row r="305" spans="3:25">
      <c r="C305" s="86"/>
      <c r="D305" s="86"/>
      <c r="E305" s="86"/>
      <c r="F305" s="86"/>
      <c r="G305" s="86"/>
      <c r="H305" s="86"/>
      <c r="I305" s="86"/>
      <c r="J305" s="86"/>
      <c r="K305" s="86"/>
      <c r="L305" s="86"/>
      <c r="M305" s="86"/>
      <c r="N305" s="86"/>
      <c r="O305" s="86"/>
      <c r="P305" s="86"/>
      <c r="Q305" s="86"/>
      <c r="R305" s="86"/>
      <c r="S305" s="86"/>
      <c r="T305" s="86"/>
      <c r="U305" s="86"/>
      <c r="V305" s="86"/>
      <c r="W305" s="86"/>
      <c r="X305" s="86"/>
      <c r="Y305" s="86"/>
    </row>
    <row r="306" spans="3:25">
      <c r="C306" s="86"/>
      <c r="D306" s="86"/>
      <c r="E306" s="86"/>
      <c r="F306" s="86"/>
      <c r="G306" s="86"/>
      <c r="H306" s="86"/>
      <c r="I306" s="86"/>
      <c r="J306" s="86"/>
      <c r="K306" s="86"/>
      <c r="L306" s="86"/>
      <c r="M306" s="86"/>
      <c r="N306" s="86"/>
      <c r="O306" s="86"/>
      <c r="P306" s="86"/>
      <c r="Q306" s="86"/>
      <c r="R306" s="86"/>
      <c r="S306" s="86"/>
      <c r="T306" s="86"/>
      <c r="U306" s="86"/>
      <c r="V306" s="86"/>
      <c r="W306" s="86"/>
      <c r="X306" s="86"/>
      <c r="Y306" s="86"/>
    </row>
    <row r="307" spans="3:25">
      <c r="C307" s="86"/>
      <c r="D307" s="86"/>
      <c r="E307" s="86"/>
      <c r="F307" s="86"/>
      <c r="G307" s="86"/>
      <c r="H307" s="86"/>
      <c r="I307" s="86"/>
      <c r="J307" s="86"/>
      <c r="K307" s="86"/>
      <c r="L307" s="86"/>
      <c r="M307" s="86"/>
      <c r="N307" s="86"/>
      <c r="O307" s="86"/>
      <c r="P307" s="86"/>
      <c r="Q307" s="86"/>
      <c r="R307" s="86"/>
      <c r="S307" s="86"/>
      <c r="T307" s="86"/>
      <c r="U307" s="86"/>
      <c r="V307" s="86"/>
      <c r="W307" s="86"/>
      <c r="X307" s="86"/>
      <c r="Y307" s="86"/>
    </row>
    <row r="308" spans="3:25">
      <c r="C308" s="86"/>
      <c r="D308" s="86"/>
      <c r="E308" s="86"/>
      <c r="F308" s="86"/>
      <c r="G308" s="86"/>
      <c r="H308" s="86"/>
      <c r="I308" s="86"/>
      <c r="J308" s="86"/>
      <c r="K308" s="86"/>
      <c r="L308" s="86"/>
      <c r="M308" s="86"/>
      <c r="N308" s="86"/>
      <c r="O308" s="86"/>
      <c r="P308" s="86"/>
      <c r="Q308" s="86"/>
      <c r="R308" s="86"/>
      <c r="S308" s="86"/>
      <c r="T308" s="86"/>
      <c r="U308" s="86"/>
      <c r="V308" s="86"/>
      <c r="W308" s="86"/>
      <c r="X308" s="86"/>
      <c r="Y308" s="86"/>
    </row>
    <row r="309" spans="3:25">
      <c r="C309" s="86"/>
      <c r="D309" s="86"/>
      <c r="E309" s="86"/>
      <c r="F309" s="86"/>
      <c r="G309" s="86"/>
      <c r="H309" s="86"/>
      <c r="I309" s="86"/>
      <c r="J309" s="86"/>
      <c r="K309" s="86"/>
      <c r="L309" s="86"/>
      <c r="M309" s="86"/>
      <c r="N309" s="86"/>
      <c r="O309" s="86"/>
      <c r="P309" s="86"/>
      <c r="Q309" s="86"/>
      <c r="R309" s="86"/>
      <c r="S309" s="86"/>
      <c r="T309" s="86"/>
      <c r="U309" s="86"/>
      <c r="V309" s="86"/>
      <c r="W309" s="86"/>
      <c r="X309" s="86"/>
      <c r="Y309" s="86"/>
    </row>
    <row r="310" spans="3:25">
      <c r="C310" s="86"/>
      <c r="D310" s="86"/>
      <c r="E310" s="86"/>
      <c r="F310" s="86"/>
      <c r="G310" s="86"/>
      <c r="H310" s="86"/>
      <c r="I310" s="86"/>
      <c r="J310" s="86"/>
      <c r="K310" s="86"/>
      <c r="L310" s="86"/>
      <c r="M310" s="86"/>
      <c r="N310" s="86"/>
      <c r="O310" s="86"/>
      <c r="P310" s="86"/>
      <c r="Q310" s="86"/>
      <c r="R310" s="86"/>
      <c r="S310" s="86"/>
      <c r="T310" s="86"/>
      <c r="U310" s="86"/>
      <c r="V310" s="86"/>
      <c r="W310" s="86"/>
      <c r="X310" s="86"/>
      <c r="Y310" s="86"/>
    </row>
    <row r="311" spans="3:25">
      <c r="C311" s="86"/>
      <c r="D311" s="86"/>
      <c r="E311" s="86"/>
      <c r="F311" s="86"/>
      <c r="G311" s="86"/>
      <c r="H311" s="86"/>
      <c r="I311" s="86"/>
      <c r="J311" s="86"/>
      <c r="K311" s="86"/>
      <c r="L311" s="86"/>
      <c r="M311" s="86"/>
      <c r="N311" s="86"/>
      <c r="O311" s="86"/>
      <c r="P311" s="86"/>
      <c r="Q311" s="86"/>
      <c r="R311" s="86"/>
      <c r="S311" s="86"/>
    </row>
    <row r="312" spans="3:25">
      <c r="C312" s="86"/>
      <c r="D312" s="86"/>
      <c r="E312" s="86"/>
      <c r="F312" s="86"/>
      <c r="G312" s="86"/>
      <c r="H312" s="86"/>
      <c r="I312" s="86"/>
      <c r="J312" s="86"/>
      <c r="K312" s="86"/>
      <c r="L312" s="86"/>
      <c r="M312" s="86"/>
      <c r="N312" s="86"/>
      <c r="O312" s="86"/>
      <c r="P312" s="86"/>
      <c r="Q312" s="86"/>
      <c r="R312" s="86"/>
      <c r="S312" s="86"/>
    </row>
    <row r="313" spans="3:25">
      <c r="C313" s="86"/>
      <c r="D313" s="86"/>
      <c r="E313" s="86"/>
      <c r="F313" s="86"/>
      <c r="G313" s="86"/>
      <c r="H313" s="86"/>
      <c r="I313" s="86"/>
      <c r="J313" s="86"/>
      <c r="K313" s="86"/>
      <c r="L313" s="86"/>
      <c r="M313" s="86"/>
      <c r="N313" s="86"/>
      <c r="O313" s="86"/>
      <c r="P313" s="86"/>
      <c r="Q313" s="86"/>
      <c r="R313" s="86"/>
      <c r="S313" s="86"/>
    </row>
    <row r="314" spans="3:25">
      <c r="C314" s="86"/>
      <c r="D314" s="86"/>
      <c r="E314" s="86"/>
      <c r="F314" s="86"/>
      <c r="G314" s="86"/>
      <c r="H314" s="86"/>
      <c r="I314" s="86"/>
      <c r="J314" s="86"/>
      <c r="K314" s="86"/>
      <c r="L314" s="86"/>
      <c r="M314" s="86"/>
      <c r="N314" s="86"/>
      <c r="O314" s="86"/>
      <c r="P314" s="86"/>
      <c r="Q314" s="86"/>
      <c r="R314" s="86"/>
      <c r="S314" s="86"/>
    </row>
    <row r="315" spans="3:25">
      <c r="C315" s="86"/>
      <c r="D315" s="86"/>
      <c r="E315" s="86"/>
      <c r="F315" s="86"/>
      <c r="G315" s="86"/>
      <c r="H315" s="86"/>
      <c r="I315" s="86"/>
      <c r="J315" s="86"/>
      <c r="K315" s="86"/>
      <c r="L315" s="86"/>
      <c r="M315" s="86"/>
      <c r="N315" s="86"/>
      <c r="O315" s="86"/>
      <c r="P315" s="86"/>
      <c r="Q315" s="86"/>
      <c r="R315" s="86"/>
      <c r="S315" s="86"/>
    </row>
    <row r="316" spans="3:25">
      <c r="C316" s="86"/>
      <c r="D316" s="86"/>
      <c r="E316" s="86"/>
      <c r="F316" s="86"/>
      <c r="G316" s="86"/>
      <c r="H316" s="86"/>
      <c r="I316" s="86"/>
      <c r="J316" s="86"/>
      <c r="K316" s="86"/>
      <c r="L316" s="86"/>
      <c r="M316" s="86"/>
      <c r="N316" s="86"/>
      <c r="O316" s="86"/>
      <c r="P316" s="86"/>
      <c r="Q316" s="86"/>
      <c r="R316" s="86"/>
      <c r="S316" s="86"/>
    </row>
    <row r="317" spans="3:25">
      <c r="C317" s="86"/>
      <c r="D317" s="86"/>
      <c r="E317" s="86"/>
      <c r="F317" s="86"/>
      <c r="G317" s="86"/>
      <c r="H317" s="86"/>
      <c r="I317" s="86"/>
      <c r="J317" s="86"/>
      <c r="K317" s="86"/>
      <c r="L317" s="86"/>
      <c r="M317" s="86"/>
      <c r="N317" s="86"/>
      <c r="O317" s="86"/>
      <c r="P317" s="86"/>
      <c r="Q317" s="86"/>
      <c r="R317" s="86"/>
      <c r="S317" s="86"/>
    </row>
    <row r="318" spans="3:25">
      <c r="C318" s="86"/>
      <c r="D318" s="86"/>
      <c r="E318" s="86"/>
      <c r="F318" s="86"/>
      <c r="G318" s="86"/>
      <c r="H318" s="86"/>
      <c r="I318" s="86"/>
      <c r="J318" s="86"/>
      <c r="K318" s="86"/>
      <c r="L318" s="86"/>
      <c r="M318" s="86"/>
      <c r="N318" s="86"/>
      <c r="O318" s="86"/>
      <c r="P318" s="86"/>
      <c r="Q318" s="86"/>
      <c r="R318" s="86"/>
      <c r="S318" s="86"/>
    </row>
  </sheetData>
  <mergeCells count="9">
    <mergeCell ref="C109:R109"/>
    <mergeCell ref="C110:R110"/>
    <mergeCell ref="C111:R111"/>
    <mergeCell ref="C103:R103"/>
    <mergeCell ref="C104:R104"/>
    <mergeCell ref="C105:R105"/>
    <mergeCell ref="C106:R106"/>
    <mergeCell ref="C107:R107"/>
    <mergeCell ref="C108:R108"/>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rowBreaks count="1" manualBreakCount="1">
    <brk id="61"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4D79B"/>
  </sheetPr>
  <dimension ref="A1:BQ307"/>
  <sheetViews>
    <sheetView tabSelected="1"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5.886718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7"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9.664062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160</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2298646000</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666999000</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1631647000</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62955506</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30070506</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30070506</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45">
        <v>4</v>
      </c>
      <c r="C29" s="27" t="s">
        <v>39</v>
      </c>
      <c r="D29" s="27"/>
      <c r="E29" s="27"/>
      <c r="F29" s="27"/>
      <c r="G29" s="21"/>
      <c r="H29" s="30" t="s">
        <v>40</v>
      </c>
      <c r="I29" s="30"/>
      <c r="J29" s="36">
        <f>IF(J27=0,0,J27/J19)</f>
        <v>4.5083284982436259E-2</v>
      </c>
      <c r="K29" s="36"/>
      <c r="L29" s="37">
        <f>J29</f>
        <v>4.5083284982436259E-2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32885000</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1.4306248113019577E-2</v>
      </c>
      <c r="K34" s="38"/>
      <c r="L34" s="39">
        <f>J34</f>
        <v>1.4306248113019577E-2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19998602</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8.7001660977810407E-3</v>
      </c>
      <c r="K38" s="38"/>
      <c r="L38" s="39">
        <f>J38</f>
        <v>8.7001660977810407E-3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192" t="s">
        <v>56</v>
      </c>
      <c r="C41" s="21" t="s">
        <v>57</v>
      </c>
      <c r="D41" s="21"/>
      <c r="E41" s="21"/>
      <c r="F41" s="21"/>
      <c r="G41" s="21"/>
      <c r="H41" s="30" t="s">
        <v>58</v>
      </c>
      <c r="I41" s="30"/>
      <c r="J41" s="31">
        <v>48779000</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192" t="s">
        <v>59</v>
      </c>
      <c r="C42" s="21" t="s">
        <v>60</v>
      </c>
      <c r="D42" s="21"/>
      <c r="E42" s="21"/>
      <c r="F42" s="21"/>
      <c r="G42" s="21"/>
      <c r="H42" s="30" t="s">
        <v>61</v>
      </c>
      <c r="I42" s="30"/>
      <c r="J42" s="38">
        <f>IF(J41=0,0,J41/J18)</f>
        <v>2.1220753434848166E-2</v>
      </c>
      <c r="K42" s="38"/>
      <c r="L42" s="39">
        <f>J42</f>
        <v>2.1220753434848166E-2</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4.4227167645648782E-2</v>
      </c>
      <c r="K44" s="49"/>
      <c r="L44" s="49">
        <f>L34+L38+L42</f>
        <v>4.4227167645648782E-2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89479069</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5.4839722685115104E-2</v>
      </c>
      <c r="K48" s="38"/>
      <c r="L48" s="39">
        <f>J48</f>
        <v>5.4839722685115104E-2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169742916</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0.10403164164797901</v>
      </c>
      <c r="K52" s="54"/>
      <c r="L52" s="39">
        <f>J52</f>
        <v>0.10403164164797901</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0.15887136433309412</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58" t="str">
        <f>J8</f>
        <v>ITC</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230</v>
      </c>
      <c r="D72" s="208">
        <v>3168</v>
      </c>
      <c r="E72" s="197">
        <v>495042832</v>
      </c>
      <c r="F72" s="197">
        <v>16318798</v>
      </c>
      <c r="G72" s="198">
        <f>$L$29</f>
        <v>4.5083284982436259E-2</v>
      </c>
      <c r="H72" s="199">
        <f>F72*G72</f>
        <v>735705.0208048108</v>
      </c>
      <c r="I72" s="198">
        <f>$L$44</f>
        <v>4.4227167645648782E-2</v>
      </c>
      <c r="J72" s="195">
        <f>E72*I72</f>
        <v>21894342.322640747</v>
      </c>
      <c r="K72" s="200">
        <f>H72+J72</f>
        <v>22630047.343445558</v>
      </c>
      <c r="L72" s="199">
        <f>E72-F72</f>
        <v>478724034</v>
      </c>
      <c r="M72" s="198">
        <f>$L$54</f>
        <v>0.15887136433309412</v>
      </c>
      <c r="N72" s="209">
        <f>L72*M72</f>
        <v>76055540.420622543</v>
      </c>
      <c r="O72" s="197">
        <v>7373778</v>
      </c>
      <c r="P72" s="210">
        <f>K72+N72+O72</f>
        <v>106059365.7640681</v>
      </c>
      <c r="Q72" s="211">
        <v>8477382</v>
      </c>
      <c r="R72" s="212">
        <f>P72+Q72</f>
        <v>114536747.7640681</v>
      </c>
      <c r="S72" s="86"/>
      <c r="T72" s="86"/>
      <c r="U72" s="86"/>
      <c r="V72" s="248">
        <f>+E72</f>
        <v>495042832</v>
      </c>
      <c r="W72" s="86"/>
      <c r="X72" s="86"/>
      <c r="Y72" s="86"/>
    </row>
    <row r="73" spans="1:69" ht="15.6">
      <c r="A73" s="194" t="s">
        <v>126</v>
      </c>
      <c r="B73" s="195"/>
      <c r="C73" s="195"/>
      <c r="D73" s="208"/>
      <c r="E73" s="197">
        <v>0</v>
      </c>
      <c r="F73" s="197">
        <v>0</v>
      </c>
      <c r="G73" s="198">
        <f t="shared" ref="G73:G74" si="0">$L$29</f>
        <v>4.5083284982436259E-2</v>
      </c>
      <c r="H73" s="199">
        <f>F73*G73</f>
        <v>0</v>
      </c>
      <c r="I73" s="198">
        <f t="shared" ref="I73:I74" si="1">$L$44</f>
        <v>4.4227167645648782E-2</v>
      </c>
      <c r="J73" s="195">
        <f>E73*I73</f>
        <v>0</v>
      </c>
      <c r="K73" s="200">
        <f>H73+J73</f>
        <v>0</v>
      </c>
      <c r="L73" s="199">
        <f>E73-F73</f>
        <v>0</v>
      </c>
      <c r="M73" s="198">
        <f t="shared" ref="M73:M74" si="2">$L$54</f>
        <v>0.15887136433309412</v>
      </c>
      <c r="N73" s="209">
        <f>L73*M73</f>
        <v>0</v>
      </c>
      <c r="O73" s="197">
        <v>0</v>
      </c>
      <c r="P73" s="210">
        <f>K73+N73+O73</f>
        <v>0</v>
      </c>
      <c r="Q73" s="211">
        <v>0</v>
      </c>
      <c r="R73" s="212">
        <f>P73+Q73</f>
        <v>0</v>
      </c>
      <c r="S73" s="86"/>
      <c r="T73" s="86"/>
      <c r="U73" s="86"/>
      <c r="V73" s="248">
        <f t="shared" ref="V73:V79" si="3">+E73</f>
        <v>0</v>
      </c>
      <c r="W73" s="86"/>
      <c r="X73" s="86"/>
      <c r="Y73" s="86"/>
    </row>
    <row r="74" spans="1:69" ht="15.6">
      <c r="A74" s="194" t="s">
        <v>127</v>
      </c>
      <c r="B74" s="195"/>
      <c r="C74" s="195"/>
      <c r="D74" s="208"/>
      <c r="E74" s="197">
        <v>0</v>
      </c>
      <c r="F74" s="197">
        <v>0</v>
      </c>
      <c r="G74" s="198">
        <f t="shared" si="0"/>
        <v>4.5083284982436259E-2</v>
      </c>
      <c r="H74" s="199">
        <f>F74*G74</f>
        <v>0</v>
      </c>
      <c r="I74" s="198">
        <f t="shared" si="1"/>
        <v>4.4227167645648782E-2</v>
      </c>
      <c r="J74" s="195">
        <f>E74*I74</f>
        <v>0</v>
      </c>
      <c r="K74" s="200">
        <f>H74+J74</f>
        <v>0</v>
      </c>
      <c r="L74" s="199">
        <f>E74-F74</f>
        <v>0</v>
      </c>
      <c r="M74" s="198">
        <f t="shared" si="2"/>
        <v>0.15887136433309412</v>
      </c>
      <c r="N74" s="209">
        <f>L74*M74</f>
        <v>0</v>
      </c>
      <c r="O74" s="197">
        <v>0</v>
      </c>
      <c r="P74" s="210">
        <f>K74+N74+O74</f>
        <v>0</v>
      </c>
      <c r="Q74" s="213">
        <v>0</v>
      </c>
      <c r="R74" s="212">
        <f>P74+Q74</f>
        <v>0</v>
      </c>
      <c r="S74" s="86"/>
      <c r="T74" s="86"/>
      <c r="U74" s="86"/>
      <c r="V74" s="248">
        <f t="shared" si="3"/>
        <v>0</v>
      </c>
      <c r="W74" s="86"/>
      <c r="X74" s="86"/>
      <c r="Y74" s="86"/>
    </row>
    <row r="75" spans="1:69" ht="15.6">
      <c r="A75" s="194"/>
      <c r="B75" s="195"/>
      <c r="C75" s="195"/>
      <c r="D75" s="208"/>
      <c r="E75" s="195"/>
      <c r="F75" s="195"/>
      <c r="G75" s="195"/>
      <c r="H75" s="195"/>
      <c r="I75" s="195"/>
      <c r="J75" s="195"/>
      <c r="K75" s="200"/>
      <c r="L75" s="195"/>
      <c r="M75" s="195"/>
      <c r="N75" s="200"/>
      <c r="O75" s="195"/>
      <c r="P75" s="200"/>
      <c r="Q75" s="195"/>
      <c r="R75" s="200"/>
      <c r="S75" s="86"/>
      <c r="T75" s="86"/>
      <c r="U75" s="86"/>
      <c r="V75" s="248">
        <f t="shared" si="3"/>
        <v>0</v>
      </c>
      <c r="W75" s="86"/>
      <c r="X75" s="86"/>
      <c r="Y75" s="86"/>
    </row>
    <row r="76" spans="1:69" ht="15.6">
      <c r="A76" s="194"/>
      <c r="B76" s="195"/>
      <c r="C76" s="195"/>
      <c r="D76" s="208"/>
      <c r="E76" s="195"/>
      <c r="F76" s="195"/>
      <c r="G76" s="195"/>
      <c r="H76" s="195"/>
      <c r="I76" s="195"/>
      <c r="J76" s="195"/>
      <c r="K76" s="200"/>
      <c r="L76" s="195"/>
      <c r="M76" s="195"/>
      <c r="N76" s="200"/>
      <c r="O76" s="195"/>
      <c r="P76" s="200"/>
      <c r="Q76" s="195"/>
      <c r="R76" s="200"/>
      <c r="S76" s="86"/>
      <c r="T76" s="86"/>
      <c r="U76" s="86"/>
      <c r="V76" s="248">
        <f t="shared" si="3"/>
        <v>0</v>
      </c>
      <c r="W76" s="86"/>
      <c r="X76" s="86"/>
      <c r="Y76" s="86"/>
    </row>
    <row r="77" spans="1:69" ht="15.6">
      <c r="A77" s="194"/>
      <c r="B77" s="195"/>
      <c r="C77" s="195"/>
      <c r="D77" s="208"/>
      <c r="E77" s="195"/>
      <c r="F77" s="195"/>
      <c r="G77" s="195"/>
      <c r="H77" s="195"/>
      <c r="I77" s="195"/>
      <c r="J77" s="195"/>
      <c r="K77" s="200"/>
      <c r="L77" s="195"/>
      <c r="M77" s="195"/>
      <c r="N77" s="200"/>
      <c r="O77" s="195"/>
      <c r="P77" s="200"/>
      <c r="Q77" s="195"/>
      <c r="R77" s="200"/>
      <c r="S77" s="86"/>
      <c r="T77" s="86"/>
      <c r="U77" s="86"/>
      <c r="V77" s="248">
        <f t="shared" si="3"/>
        <v>0</v>
      </c>
      <c r="W77" s="86"/>
      <c r="X77" s="86"/>
      <c r="Y77" s="86"/>
    </row>
    <row r="78" spans="1:69" ht="15.6">
      <c r="A78" s="194"/>
      <c r="B78" s="195"/>
      <c r="C78" s="195"/>
      <c r="D78" s="208"/>
      <c r="E78" s="195"/>
      <c r="F78" s="195"/>
      <c r="G78" s="195"/>
      <c r="H78" s="195"/>
      <c r="I78" s="195"/>
      <c r="J78" s="195"/>
      <c r="K78" s="200"/>
      <c r="L78" s="195"/>
      <c r="M78" s="195"/>
      <c r="N78" s="200"/>
      <c r="O78" s="195"/>
      <c r="P78" s="200"/>
      <c r="Q78" s="195"/>
      <c r="R78" s="200"/>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58">
        <f>SUM(P72:P91)</f>
        <v>106059365.7640681</v>
      </c>
      <c r="Q92" s="58">
        <f>SUM(Q72:Q91)</f>
        <v>8477382</v>
      </c>
      <c r="R92" s="58">
        <f>ROUND(SUM(R72:R91),2)</f>
        <v>114536747.76000001</v>
      </c>
      <c r="S92" s="86"/>
      <c r="T92" s="86"/>
      <c r="U92" s="86"/>
      <c r="V92" s="247">
        <f>SUM(V72:V91)</f>
        <v>495042832</v>
      </c>
      <c r="W92" s="86"/>
      <c r="X92" s="86"/>
      <c r="Y92" s="86"/>
    </row>
    <row r="93" spans="1:25" ht="15.6">
      <c r="A93" s="94"/>
      <c r="B93" s="86"/>
      <c r="C93" s="86"/>
      <c r="D93" s="86"/>
      <c r="E93" s="143">
        <f>SUM(E72:E90)</f>
        <v>495042832</v>
      </c>
      <c r="F93" s="86"/>
      <c r="G93" s="86"/>
      <c r="H93" s="86"/>
      <c r="I93" s="86"/>
      <c r="J93" s="86"/>
      <c r="K93" s="86"/>
      <c r="L93" s="86"/>
      <c r="M93" s="86"/>
      <c r="N93" s="86"/>
      <c r="O93" s="86"/>
      <c r="P93" s="86"/>
      <c r="Q93" s="86"/>
      <c r="R93" s="86"/>
      <c r="S93" s="86"/>
      <c r="T93" s="86"/>
      <c r="U93" s="86"/>
      <c r="V93" s="294">
        <f>+E93-V92</f>
        <v>0</v>
      </c>
      <c r="W93" s="294" t="s">
        <v>242</v>
      </c>
      <c r="X93" s="86"/>
      <c r="Y93" s="86"/>
    </row>
    <row r="94" spans="1:25" ht="15.6">
      <c r="A94" s="95">
        <v>3</v>
      </c>
      <c r="B94" s="86"/>
      <c r="C94" s="58" t="s">
        <v>130</v>
      </c>
      <c r="D94" s="58"/>
      <c r="E94" s="58"/>
      <c r="F94" s="58"/>
      <c r="G94" s="86"/>
      <c r="H94" s="86"/>
      <c r="I94" s="86"/>
      <c r="J94" s="86"/>
      <c r="K94" s="86"/>
      <c r="L94" s="86"/>
      <c r="M94" s="86"/>
      <c r="N94" s="86"/>
      <c r="O94" s="86"/>
      <c r="P94" s="58">
        <f>P92</f>
        <v>106059365.7640681</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5" t="s">
        <v>136</v>
      </c>
      <c r="D102" s="355"/>
      <c r="E102" s="355"/>
      <c r="F102" s="355"/>
      <c r="G102" s="355"/>
      <c r="H102" s="355"/>
      <c r="I102" s="355"/>
      <c r="J102" s="355"/>
      <c r="K102" s="355"/>
      <c r="L102" s="355"/>
      <c r="M102" s="355"/>
      <c r="N102" s="355"/>
      <c r="O102" s="355"/>
      <c r="P102" s="355"/>
      <c r="Q102" s="355"/>
      <c r="R102" s="355"/>
      <c r="S102" s="86"/>
      <c r="T102" s="86"/>
      <c r="U102" s="86"/>
      <c r="V102" s="86"/>
      <c r="W102" s="86"/>
      <c r="X102" s="86"/>
      <c r="Y102" s="86"/>
    </row>
    <row r="103" spans="1:25" ht="15.6">
      <c r="A103" s="97"/>
      <c r="B103" s="98"/>
      <c r="C103" s="355" t="s">
        <v>137</v>
      </c>
      <c r="D103" s="355"/>
      <c r="E103" s="355"/>
      <c r="F103" s="355"/>
      <c r="G103" s="355"/>
      <c r="H103" s="355"/>
      <c r="I103" s="355"/>
      <c r="J103" s="355"/>
      <c r="K103" s="355"/>
      <c r="L103" s="355"/>
      <c r="M103" s="355"/>
      <c r="N103" s="355"/>
      <c r="O103" s="355"/>
      <c r="P103" s="355"/>
      <c r="Q103" s="355"/>
      <c r="R103" s="355"/>
      <c r="S103" s="86"/>
      <c r="T103" s="86"/>
      <c r="U103" s="86"/>
      <c r="V103" s="86"/>
      <c r="W103" s="86"/>
      <c r="X103" s="86"/>
      <c r="Y103" s="86"/>
    </row>
    <row r="104" spans="1:25" ht="15.75" customHeight="1">
      <c r="A104" s="97" t="s">
        <v>138</v>
      </c>
      <c r="B104" s="98"/>
      <c r="C104" s="355" t="s">
        <v>139</v>
      </c>
      <c r="D104" s="355"/>
      <c r="E104" s="355"/>
      <c r="F104" s="355"/>
      <c r="G104" s="355"/>
      <c r="H104" s="355"/>
      <c r="I104" s="355"/>
      <c r="J104" s="355"/>
      <c r="K104" s="355"/>
      <c r="L104" s="355"/>
      <c r="M104" s="355"/>
      <c r="N104" s="355"/>
      <c r="O104" s="355"/>
      <c r="P104" s="355"/>
      <c r="Q104" s="355"/>
      <c r="R104" s="355"/>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5" t="s">
        <v>142</v>
      </c>
      <c r="D106" s="355"/>
      <c r="E106" s="355"/>
      <c r="F106" s="355"/>
      <c r="G106" s="355"/>
      <c r="H106" s="355"/>
      <c r="I106" s="355"/>
      <c r="J106" s="355"/>
      <c r="K106" s="355"/>
      <c r="L106" s="355"/>
      <c r="M106" s="355"/>
      <c r="N106" s="355"/>
      <c r="O106" s="355"/>
      <c r="P106" s="355"/>
      <c r="Q106" s="355"/>
      <c r="R106" s="355"/>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6">
      <c r="A108" s="99" t="s">
        <v>145</v>
      </c>
      <c r="B108" s="10"/>
      <c r="C108" s="355" t="s">
        <v>146</v>
      </c>
      <c r="D108" s="355"/>
      <c r="E108" s="355"/>
      <c r="F108" s="355"/>
      <c r="G108" s="355"/>
      <c r="H108" s="355"/>
      <c r="I108" s="355"/>
      <c r="J108" s="355"/>
      <c r="K108" s="355"/>
      <c r="L108" s="355"/>
      <c r="M108" s="355"/>
      <c r="N108" s="355"/>
      <c r="O108" s="355"/>
      <c r="P108" s="355"/>
      <c r="Q108" s="355"/>
      <c r="R108" s="355"/>
      <c r="S108" s="86"/>
      <c r="T108" s="86"/>
      <c r="U108" s="86"/>
      <c r="V108" s="86"/>
      <c r="W108" s="86"/>
      <c r="X108" s="86"/>
      <c r="Y108" s="86"/>
    </row>
    <row r="109" spans="1:25" ht="15.6">
      <c r="A109" s="43" t="s">
        <v>208</v>
      </c>
      <c r="B109" s="58"/>
      <c r="C109" s="58" t="s">
        <v>470</v>
      </c>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342"/>
      <c r="E110" s="104"/>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342"/>
      <c r="E111" s="104"/>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9">
    <mergeCell ref="C107:R107"/>
    <mergeCell ref="C108:R108"/>
    <mergeCell ref="C99:R99"/>
    <mergeCell ref="C101:R101"/>
    <mergeCell ref="C102:R102"/>
    <mergeCell ref="C104:R104"/>
    <mergeCell ref="C105:R105"/>
    <mergeCell ref="C106:R106"/>
    <mergeCell ref="C103:R103"/>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abSelected="1" zoomScale="55" zoomScaleNormal="55"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4414062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161</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2526875298</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379875685</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2146999613</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68614221</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33893615</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33893615</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45">
        <v>4</v>
      </c>
      <c r="C29" s="27" t="s">
        <v>39</v>
      </c>
      <c r="D29" s="27"/>
      <c r="E29" s="27"/>
      <c r="F29" s="27"/>
      <c r="G29" s="21"/>
      <c r="H29" s="30" t="s">
        <v>40</v>
      </c>
      <c r="I29" s="30"/>
      <c r="J29" s="36">
        <f>IF(J27=0,0,J27/J19)</f>
        <v>8.9222912490437498E-2</v>
      </c>
      <c r="K29" s="36"/>
      <c r="L29" s="37">
        <f>J29</f>
        <v>8.9222912490437498E-2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34720606</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1.3740530063941447E-2</v>
      </c>
      <c r="K34" s="38"/>
      <c r="L34" s="39">
        <f>J34</f>
        <v>1.3740530063941447E-2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3893565</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1.5408615546171681E-3</v>
      </c>
      <c r="K38" s="38"/>
      <c r="L38" s="39">
        <f>J38</f>
        <v>1.5408615546171681E-3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192" t="s">
        <v>56</v>
      </c>
      <c r="C41" s="21" t="s">
        <v>57</v>
      </c>
      <c r="D41" s="21"/>
      <c r="E41" s="21"/>
      <c r="F41" s="21"/>
      <c r="G41" s="21"/>
      <c r="H41" s="30" t="s">
        <v>58</v>
      </c>
      <c r="I41" s="30"/>
      <c r="J41" s="31">
        <v>12196861</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192" t="s">
        <v>59</v>
      </c>
      <c r="C42" s="21" t="s">
        <v>60</v>
      </c>
      <c r="D42" s="21"/>
      <c r="E42" s="21"/>
      <c r="F42" s="21"/>
      <c r="G42" s="21"/>
      <c r="H42" s="30" t="s">
        <v>61</v>
      </c>
      <c r="I42" s="30"/>
      <c r="J42" s="38">
        <f>IF(J41=0,0,J41/J18)</f>
        <v>4.8268551319701888E-3</v>
      </c>
      <c r="K42" s="38"/>
      <c r="L42" s="39">
        <f>J42</f>
        <v>4.8268551319701888E-3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2.0108246750528802E-2</v>
      </c>
      <c r="K44" s="49"/>
      <c r="L44" s="49">
        <f>L34+L38+L42</f>
        <v>2.0108246750528802E-2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106864526</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4.9773891598740592E-2</v>
      </c>
      <c r="K48" s="38"/>
      <c r="L48" s="39">
        <f>J48</f>
        <v>4.9773891598740592E-2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184515910</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8.5941287032733155E-2</v>
      </c>
      <c r="K52" s="54"/>
      <c r="L52" s="39">
        <f>J52</f>
        <v>8.5941287032733155E-2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0.13571517863147375</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58" t="str">
        <f>J8</f>
        <v>ITCM</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229</v>
      </c>
      <c r="D72" s="208">
        <v>2248</v>
      </c>
      <c r="E72" s="197">
        <v>0</v>
      </c>
      <c r="F72" s="197">
        <v>0</v>
      </c>
      <c r="G72" s="198">
        <f>$L$29</f>
        <v>8.9222912490437498E-2</v>
      </c>
      <c r="H72" s="199">
        <f>F72*G72</f>
        <v>0</v>
      </c>
      <c r="I72" s="198">
        <f>$L$44</f>
        <v>2.0108246750528802E-2</v>
      </c>
      <c r="J72" s="195">
        <f>E72*I72</f>
        <v>0</v>
      </c>
      <c r="K72" s="200">
        <f>H72+J72</f>
        <v>0</v>
      </c>
      <c r="L72" s="199">
        <f>E72-F72</f>
        <v>0</v>
      </c>
      <c r="M72" s="198">
        <f>$L$54</f>
        <v>0.13571517863147375</v>
      </c>
      <c r="N72" s="209">
        <f>L72*M72</f>
        <v>0</v>
      </c>
      <c r="O72" s="197">
        <v>0</v>
      </c>
      <c r="P72" s="210">
        <f>K72+N72+O72</f>
        <v>0</v>
      </c>
      <c r="Q72" s="211">
        <v>0</v>
      </c>
      <c r="R72" s="212">
        <f>P72+Q72</f>
        <v>0</v>
      </c>
      <c r="S72" s="86"/>
      <c r="T72" s="86"/>
      <c r="U72" s="86"/>
      <c r="V72" s="248">
        <f>+E72</f>
        <v>0</v>
      </c>
      <c r="W72" s="86"/>
      <c r="X72" s="86"/>
      <c r="Y72" s="86"/>
    </row>
    <row r="73" spans="1:69" ht="15.6">
      <c r="A73" s="194" t="s">
        <v>126</v>
      </c>
      <c r="B73" s="195"/>
      <c r="C73" s="195" t="s">
        <v>229</v>
      </c>
      <c r="D73" s="208">
        <v>3127</v>
      </c>
      <c r="E73" s="197">
        <v>10980564</v>
      </c>
      <c r="F73" s="197">
        <v>21322</v>
      </c>
      <c r="G73" s="198">
        <f t="shared" ref="G73:G77" si="0">$L$29</f>
        <v>8.9222912490437498E-2</v>
      </c>
      <c r="H73" s="199">
        <f>F73*G73</f>
        <v>1902.4109401211083</v>
      </c>
      <c r="I73" s="198">
        <f t="shared" ref="I73:I77" si="1">$L$44</f>
        <v>2.0108246750528802E-2</v>
      </c>
      <c r="J73" s="195">
        <f>E73*I73</f>
        <v>220799.89037197354</v>
      </c>
      <c r="K73" s="200">
        <f>H73+J73</f>
        <v>222702.30131209464</v>
      </c>
      <c r="L73" s="199">
        <f>E73-F73</f>
        <v>10959242</v>
      </c>
      <c r="M73" s="198">
        <f t="shared" ref="M73:M77" si="2">$L$54</f>
        <v>0.13571517863147375</v>
      </c>
      <c r="N73" s="209">
        <f>L73*M73</f>
        <v>1487335.4856955498</v>
      </c>
      <c r="O73" s="197">
        <v>30101</v>
      </c>
      <c r="P73" s="210">
        <f>K73+N73+O73</f>
        <v>1740138.7870076443</v>
      </c>
      <c r="Q73" s="211">
        <v>0</v>
      </c>
      <c r="R73" s="212">
        <f>P73+Q73</f>
        <v>1740138.7870076443</v>
      </c>
      <c r="S73" s="86"/>
      <c r="T73" s="86"/>
      <c r="U73" s="86"/>
      <c r="V73" s="248">
        <f t="shared" ref="V73:V79" si="3">+E73</f>
        <v>10980564</v>
      </c>
      <c r="W73" s="86"/>
      <c r="X73" s="86"/>
      <c r="Y73" s="86"/>
    </row>
    <row r="74" spans="1:69" ht="15.6">
      <c r="A74" s="194" t="s">
        <v>127</v>
      </c>
      <c r="B74" s="195"/>
      <c r="C74" s="195" t="s">
        <v>229</v>
      </c>
      <c r="D74" s="208">
        <v>3205</v>
      </c>
      <c r="E74" s="197">
        <v>5129083</v>
      </c>
      <c r="F74" s="197">
        <v>35308</v>
      </c>
      <c r="G74" s="198">
        <f t="shared" si="0"/>
        <v>8.9222912490437498E-2</v>
      </c>
      <c r="H74" s="199">
        <f>F74*G74</f>
        <v>3150.2825942123673</v>
      </c>
      <c r="I74" s="198">
        <f t="shared" si="1"/>
        <v>2.0108246750528802E-2</v>
      </c>
      <c r="J74" s="195">
        <f>E74*I74</f>
        <v>103136.86656794252</v>
      </c>
      <c r="K74" s="200">
        <f>H74+J74</f>
        <v>106287.14916215488</v>
      </c>
      <c r="L74" s="199">
        <f>E74-F74</f>
        <v>5093775</v>
      </c>
      <c r="M74" s="198">
        <f t="shared" si="2"/>
        <v>0.13571517863147375</v>
      </c>
      <c r="N74" s="209">
        <f>L74*M74</f>
        <v>691302.58403353521</v>
      </c>
      <c r="O74" s="197">
        <v>61215</v>
      </c>
      <c r="P74" s="210">
        <f>K74+N74+O74</f>
        <v>858804.73319569009</v>
      </c>
      <c r="Q74" s="213">
        <v>0</v>
      </c>
      <c r="R74" s="212">
        <f>P74+Q74</f>
        <v>858804.73319569009</v>
      </c>
      <c r="S74" s="86"/>
      <c r="T74" s="86"/>
      <c r="U74" s="86"/>
      <c r="V74" s="248">
        <f t="shared" si="3"/>
        <v>5129083</v>
      </c>
      <c r="W74" s="86"/>
      <c r="X74" s="86"/>
      <c r="Y74" s="86"/>
    </row>
    <row r="75" spans="1:69" ht="15.6">
      <c r="A75" s="194" t="s">
        <v>237</v>
      </c>
      <c r="B75" s="195"/>
      <c r="C75" s="195" t="s">
        <v>229</v>
      </c>
      <c r="D75" s="208">
        <v>3213</v>
      </c>
      <c r="E75" s="197">
        <v>112340808</v>
      </c>
      <c r="F75" s="197">
        <v>2087128</v>
      </c>
      <c r="G75" s="198">
        <f t="shared" si="0"/>
        <v>8.9222912490437498E-2</v>
      </c>
      <c r="H75" s="199">
        <f>F75*G75</f>
        <v>186219.63890034184</v>
      </c>
      <c r="I75" s="198">
        <f t="shared" si="1"/>
        <v>2.0108246750528802E-2</v>
      </c>
      <c r="J75" s="195">
        <f>E75*I75</f>
        <v>2258976.68741778</v>
      </c>
      <c r="K75" s="200">
        <f>H75+J75</f>
        <v>2445196.326318122</v>
      </c>
      <c r="L75" s="199">
        <f>E75-F75</f>
        <v>110253680</v>
      </c>
      <c r="M75" s="198">
        <f t="shared" si="2"/>
        <v>0.13571517863147375</v>
      </c>
      <c r="N75" s="209">
        <f>L75*M75</f>
        <v>14963097.875977345</v>
      </c>
      <c r="O75" s="197">
        <v>2018588</v>
      </c>
      <c r="P75" s="284">
        <f>K75+N75+O75</f>
        <v>19426882.202295467</v>
      </c>
      <c r="Q75" s="213">
        <v>-172153</v>
      </c>
      <c r="R75" s="212">
        <f>P75+Q75</f>
        <v>19254729.202295467</v>
      </c>
      <c r="S75" s="86"/>
      <c r="T75" s="86"/>
      <c r="U75" s="86"/>
      <c r="V75" s="248">
        <f t="shared" si="3"/>
        <v>112340808</v>
      </c>
      <c r="W75" s="86"/>
      <c r="X75" s="86"/>
      <c r="Y75" s="86"/>
    </row>
    <row r="76" spans="1:69" ht="15.6">
      <c r="A76" s="194" t="s">
        <v>238</v>
      </c>
      <c r="B76" s="195"/>
      <c r="C76" s="195"/>
      <c r="D76" s="208"/>
      <c r="E76" s="197">
        <v>0</v>
      </c>
      <c r="F76" s="197">
        <v>0</v>
      </c>
      <c r="G76" s="198">
        <f t="shared" si="0"/>
        <v>8.9222912490437498E-2</v>
      </c>
      <c r="H76" s="199">
        <f t="shared" ref="H76:H77" si="4">F76*G76</f>
        <v>0</v>
      </c>
      <c r="I76" s="198">
        <f t="shared" si="1"/>
        <v>2.0108246750528802E-2</v>
      </c>
      <c r="J76" s="195">
        <f t="shared" ref="J76:J77" si="5">E76*I76</f>
        <v>0</v>
      </c>
      <c r="K76" s="200">
        <f t="shared" ref="K76:K77" si="6">H76+J76</f>
        <v>0</v>
      </c>
      <c r="L76" s="199">
        <f t="shared" ref="L76:L77" si="7">E76-F76</f>
        <v>0</v>
      </c>
      <c r="M76" s="198">
        <f t="shared" si="2"/>
        <v>0.13571517863147375</v>
      </c>
      <c r="N76" s="209">
        <f t="shared" ref="N76:N77" si="8">L76*M76</f>
        <v>0</v>
      </c>
      <c r="O76" s="197">
        <v>0</v>
      </c>
      <c r="P76" s="210">
        <f t="shared" ref="P76:P77" si="9">K76+N76+O76</f>
        <v>0</v>
      </c>
      <c r="Q76" s="213">
        <v>0</v>
      </c>
      <c r="R76" s="212">
        <f t="shared" ref="R76:R77" si="10">P76+Q76</f>
        <v>0</v>
      </c>
      <c r="S76" s="86"/>
      <c r="T76" s="86"/>
      <c r="U76" s="86"/>
      <c r="V76" s="248">
        <f t="shared" si="3"/>
        <v>0</v>
      </c>
      <c r="W76" s="86"/>
      <c r="X76" s="86"/>
      <c r="Y76" s="86"/>
    </row>
    <row r="77" spans="1:69" ht="15.6">
      <c r="A77" s="194" t="s">
        <v>239</v>
      </c>
      <c r="B77" s="195"/>
      <c r="C77" s="195"/>
      <c r="D77" s="208"/>
      <c r="E77" s="197">
        <v>0</v>
      </c>
      <c r="F77" s="197">
        <v>0</v>
      </c>
      <c r="G77" s="198">
        <f t="shared" si="0"/>
        <v>8.9222912490437498E-2</v>
      </c>
      <c r="H77" s="199">
        <f t="shared" si="4"/>
        <v>0</v>
      </c>
      <c r="I77" s="198">
        <f t="shared" si="1"/>
        <v>2.0108246750528802E-2</v>
      </c>
      <c r="J77" s="195">
        <f t="shared" si="5"/>
        <v>0</v>
      </c>
      <c r="K77" s="200">
        <f t="shared" si="6"/>
        <v>0</v>
      </c>
      <c r="L77" s="199">
        <f t="shared" si="7"/>
        <v>0</v>
      </c>
      <c r="M77" s="198">
        <f t="shared" si="2"/>
        <v>0.13571517863147375</v>
      </c>
      <c r="N77" s="209">
        <f t="shared" si="8"/>
        <v>0</v>
      </c>
      <c r="O77" s="197">
        <v>0</v>
      </c>
      <c r="P77" s="210">
        <f t="shared" si="9"/>
        <v>0</v>
      </c>
      <c r="Q77" s="213">
        <v>0</v>
      </c>
      <c r="R77" s="212">
        <f t="shared" si="10"/>
        <v>0</v>
      </c>
      <c r="S77" s="86"/>
      <c r="T77" s="86"/>
      <c r="U77" s="86"/>
      <c r="V77" s="248">
        <f t="shared" si="3"/>
        <v>0</v>
      </c>
      <c r="W77" s="86"/>
      <c r="X77" s="86"/>
      <c r="Y77" s="86"/>
    </row>
    <row r="78" spans="1:69" ht="15.6">
      <c r="A78" s="194" t="s">
        <v>240</v>
      </c>
      <c r="B78" s="195"/>
      <c r="C78" s="195"/>
      <c r="D78" s="208"/>
      <c r="E78" s="195"/>
      <c r="F78" s="195"/>
      <c r="G78" s="195"/>
      <c r="H78" s="195"/>
      <c r="I78" s="195"/>
      <c r="J78" s="195"/>
      <c r="K78" s="200"/>
      <c r="L78" s="195"/>
      <c r="M78" s="195"/>
      <c r="N78" s="200"/>
      <c r="O78" s="195"/>
      <c r="P78" s="200"/>
      <c r="Q78" s="195"/>
      <c r="R78" s="200"/>
      <c r="S78" s="86"/>
      <c r="T78" s="86"/>
      <c r="U78" s="86"/>
      <c r="V78" s="248">
        <f t="shared" si="3"/>
        <v>0</v>
      </c>
      <c r="W78" s="86"/>
      <c r="X78" s="86"/>
      <c r="Y78" s="86"/>
    </row>
    <row r="79" spans="1:69" ht="15.6">
      <c r="A79" s="194"/>
      <c r="B79" s="195"/>
      <c r="C79" s="195"/>
      <c r="D79" s="208"/>
      <c r="E79" s="195"/>
      <c r="F79" s="195"/>
      <c r="G79" s="195"/>
      <c r="H79" s="195"/>
      <c r="I79" s="195"/>
      <c r="J79" s="195"/>
      <c r="K79" s="200"/>
      <c r="L79" s="195"/>
      <c r="M79" s="195"/>
      <c r="N79" s="200"/>
      <c r="O79" s="195"/>
      <c r="P79" s="200"/>
      <c r="Q79" s="195"/>
      <c r="R79" s="200"/>
      <c r="S79" s="86"/>
      <c r="T79" s="86"/>
      <c r="U79" s="86"/>
      <c r="V79" s="248">
        <f t="shared" si="3"/>
        <v>0</v>
      </c>
      <c r="W79" s="86"/>
      <c r="X79" s="86"/>
      <c r="Y79" s="86"/>
    </row>
    <row r="80" spans="1:69" ht="15.6">
      <c r="A80" s="194"/>
      <c r="B80" s="195"/>
      <c r="C80" s="98"/>
      <c r="D80" s="224"/>
      <c r="E80" s="98"/>
      <c r="F80" s="98"/>
      <c r="G80" s="98"/>
      <c r="H80" s="98"/>
      <c r="I80" s="98"/>
      <c r="J80" s="98"/>
      <c r="K80" s="225"/>
      <c r="L80" s="98"/>
      <c r="M80" s="98"/>
      <c r="N80" s="225"/>
      <c r="O80" s="98"/>
      <c r="P80" s="225"/>
      <c r="Q80" s="98"/>
      <c r="R80" s="225"/>
      <c r="S80" s="86"/>
      <c r="T80" s="86"/>
      <c r="U80" s="86"/>
      <c r="V80" s="246"/>
      <c r="W80" s="86"/>
      <c r="X80" s="86"/>
      <c r="Y80" s="86"/>
    </row>
    <row r="81" spans="1:25" ht="15.6">
      <c r="A81" s="194"/>
      <c r="B81" s="195"/>
      <c r="C81" s="98"/>
      <c r="D81" s="224"/>
      <c r="E81" s="98"/>
      <c r="F81" s="98"/>
      <c r="G81" s="98"/>
      <c r="H81" s="98"/>
      <c r="I81" s="98"/>
      <c r="J81" s="98"/>
      <c r="K81" s="225"/>
      <c r="L81" s="98"/>
      <c r="M81" s="98"/>
      <c r="N81" s="225"/>
      <c r="O81" s="98"/>
      <c r="P81" s="225"/>
      <c r="Q81" s="98"/>
      <c r="R81" s="225"/>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93">
        <f>SUM(P72:P91)</f>
        <v>22025825.722498801</v>
      </c>
      <c r="Q92" s="93">
        <f>SUM(Q72:Q91)</f>
        <v>-172153</v>
      </c>
      <c r="R92" s="93">
        <f>ROUND(SUM(R72:R91),2)</f>
        <v>21853672.719999999</v>
      </c>
      <c r="S92" s="86"/>
      <c r="T92" s="86"/>
      <c r="U92" s="86"/>
      <c r="V92" s="247">
        <f>SUM(V72:V91)</f>
        <v>128450455</v>
      </c>
      <c r="W92" s="86"/>
      <c r="X92" s="86"/>
      <c r="Y92" s="86"/>
    </row>
    <row r="93" spans="1:25" ht="15.6">
      <c r="A93" s="94"/>
      <c r="B93" s="86"/>
      <c r="C93" s="86"/>
      <c r="D93" s="86"/>
      <c r="E93" s="143">
        <f>SUM(E72:E90)</f>
        <v>128450455</v>
      </c>
      <c r="F93" s="86"/>
      <c r="G93" s="86"/>
      <c r="H93" s="86"/>
      <c r="I93" s="86"/>
      <c r="J93" s="86"/>
      <c r="K93" s="86"/>
      <c r="L93" s="86"/>
      <c r="M93" s="86"/>
      <c r="N93" s="86"/>
      <c r="O93" s="86"/>
      <c r="P93" s="86"/>
      <c r="Q93" s="86"/>
      <c r="R93" s="86"/>
      <c r="S93" s="86"/>
      <c r="T93" s="86"/>
      <c r="U93" s="86"/>
      <c r="V93" s="294">
        <f>+E93-V92</f>
        <v>0</v>
      </c>
      <c r="W93" s="294" t="s">
        <v>242</v>
      </c>
      <c r="X93" s="86"/>
      <c r="Y93" s="86"/>
    </row>
    <row r="94" spans="1:25" ht="15.6">
      <c r="A94" s="95">
        <v>3</v>
      </c>
      <c r="B94" s="86"/>
      <c r="C94" s="58" t="s">
        <v>130</v>
      </c>
      <c r="D94" s="58"/>
      <c r="E94" s="58"/>
      <c r="F94" s="58"/>
      <c r="G94" s="86"/>
      <c r="H94" s="86"/>
      <c r="I94" s="86"/>
      <c r="J94" s="86"/>
      <c r="K94" s="86"/>
      <c r="L94" s="86"/>
      <c r="M94" s="86"/>
      <c r="N94" s="86"/>
      <c r="O94" s="86"/>
      <c r="P94" s="93">
        <f>P92</f>
        <v>22025825.722498801</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5" t="s">
        <v>136</v>
      </c>
      <c r="D102" s="355"/>
      <c r="E102" s="355"/>
      <c r="F102" s="355"/>
      <c r="G102" s="355"/>
      <c r="H102" s="355"/>
      <c r="I102" s="355"/>
      <c r="J102" s="355"/>
      <c r="K102" s="355"/>
      <c r="L102" s="355"/>
      <c r="M102" s="355"/>
      <c r="N102" s="355"/>
      <c r="O102" s="355"/>
      <c r="P102" s="355"/>
      <c r="Q102" s="355"/>
      <c r="R102" s="355"/>
      <c r="S102" s="86"/>
      <c r="T102" s="86"/>
      <c r="U102" s="86"/>
      <c r="V102" s="86"/>
      <c r="W102" s="86"/>
      <c r="X102" s="86"/>
      <c r="Y102" s="86"/>
    </row>
    <row r="103" spans="1:25" ht="15.6">
      <c r="A103" s="97"/>
      <c r="B103" s="98"/>
      <c r="C103" s="355" t="s">
        <v>137</v>
      </c>
      <c r="D103" s="355"/>
      <c r="E103" s="355"/>
      <c r="F103" s="355"/>
      <c r="G103" s="355"/>
      <c r="H103" s="355"/>
      <c r="I103" s="355"/>
      <c r="J103" s="355"/>
      <c r="K103" s="355"/>
      <c r="L103" s="355"/>
      <c r="M103" s="355"/>
      <c r="N103" s="355"/>
      <c r="O103" s="355"/>
      <c r="P103" s="355"/>
      <c r="Q103" s="355"/>
      <c r="R103" s="355"/>
      <c r="S103" s="86"/>
      <c r="T103" s="86"/>
      <c r="U103" s="86"/>
      <c r="V103" s="86"/>
      <c r="W103" s="86"/>
      <c r="X103" s="86"/>
      <c r="Y103" s="86"/>
    </row>
    <row r="104" spans="1:25" ht="15.75" customHeight="1">
      <c r="A104" s="97" t="s">
        <v>138</v>
      </c>
      <c r="B104" s="98"/>
      <c r="C104" s="355" t="s">
        <v>139</v>
      </c>
      <c r="D104" s="355"/>
      <c r="E104" s="355"/>
      <c r="F104" s="355"/>
      <c r="G104" s="355"/>
      <c r="H104" s="355"/>
      <c r="I104" s="355"/>
      <c r="J104" s="355"/>
      <c r="K104" s="355"/>
      <c r="L104" s="355"/>
      <c r="M104" s="355"/>
      <c r="N104" s="355"/>
      <c r="O104" s="355"/>
      <c r="P104" s="355"/>
      <c r="Q104" s="355"/>
      <c r="R104" s="355"/>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6">
      <c r="A106" s="99" t="s">
        <v>141</v>
      </c>
      <c r="B106" s="98"/>
      <c r="C106" s="355" t="s">
        <v>142</v>
      </c>
      <c r="D106" s="355"/>
      <c r="E106" s="355"/>
      <c r="F106" s="355"/>
      <c r="G106" s="355"/>
      <c r="H106" s="355"/>
      <c r="I106" s="355"/>
      <c r="J106" s="355"/>
      <c r="K106" s="355"/>
      <c r="L106" s="355"/>
      <c r="M106" s="355"/>
      <c r="N106" s="355"/>
      <c r="O106" s="355"/>
      <c r="P106" s="355"/>
      <c r="Q106" s="355"/>
      <c r="R106" s="355"/>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6">
      <c r="A108" s="99" t="s">
        <v>145</v>
      </c>
      <c r="B108" s="10"/>
      <c r="C108" s="355" t="s">
        <v>146</v>
      </c>
      <c r="D108" s="355"/>
      <c r="E108" s="355"/>
      <c r="F108" s="355"/>
      <c r="G108" s="355"/>
      <c r="H108" s="355"/>
      <c r="I108" s="355"/>
      <c r="J108" s="355"/>
      <c r="K108" s="355"/>
      <c r="L108" s="355"/>
      <c r="M108" s="355"/>
      <c r="N108" s="355"/>
      <c r="O108" s="355"/>
      <c r="P108" s="355"/>
      <c r="Q108" s="355"/>
      <c r="R108" s="355"/>
      <c r="S108" s="86"/>
      <c r="T108" s="86"/>
      <c r="U108" s="86"/>
      <c r="V108" s="86"/>
      <c r="W108" s="86"/>
      <c r="X108" s="86"/>
      <c r="Y108" s="86"/>
    </row>
    <row r="109" spans="1:25" ht="15.6">
      <c r="A109" s="43" t="s">
        <v>208</v>
      </c>
      <c r="B109" s="58"/>
      <c r="C109" s="58" t="s">
        <v>470</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104"/>
      <c r="E110" s="104"/>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104"/>
      <c r="E111" s="104"/>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9">
    <mergeCell ref="C106:R106"/>
    <mergeCell ref="C107:R107"/>
    <mergeCell ref="C108:R108"/>
    <mergeCell ref="C99:R99"/>
    <mergeCell ref="C101:R101"/>
    <mergeCell ref="C102:R102"/>
    <mergeCell ref="C103:R103"/>
    <mergeCell ref="C104:R104"/>
    <mergeCell ref="C105:R105"/>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abSelected="1" topLeftCell="A55"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2.3320312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162</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1694643000</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401250000</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1293393000</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76473000</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45414000</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45414000</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0.11318130841121496</v>
      </c>
      <c r="K29" s="36"/>
      <c r="L29" s="37">
        <f>J29</f>
        <v>0.11318130841121496</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31059000</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1.8327753987122952E-2</v>
      </c>
      <c r="K34" s="38"/>
      <c r="L34" s="39">
        <f>J34</f>
        <v>1.8327753987122952E-2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2428000</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1.4327501426554148E-3</v>
      </c>
      <c r="K38" s="38"/>
      <c r="L38" s="39">
        <f>J38</f>
        <v>1.4327501426554148E-3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29062000</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1.7149334697632482E-2</v>
      </c>
      <c r="K42" s="38"/>
      <c r="L42" s="39">
        <f>J42</f>
        <v>1.7149334697632482E-2</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3.6909838827410849E-2</v>
      </c>
      <c r="K44" s="49"/>
      <c r="L44" s="49">
        <f>L34+L38+L42</f>
        <v>3.6909838827410849E-2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63574074</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4.9152944232727411E-2</v>
      </c>
      <c r="K48" s="38"/>
      <c r="L48" s="39">
        <f>J48</f>
        <v>4.9152944232727411E-2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121690507</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9.4086257618527389E-2</v>
      </c>
      <c r="K52" s="54"/>
      <c r="L52" s="39">
        <f>J52</f>
        <v>9.4086257618527389E-2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0.1432392018512548</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58" t="str">
        <f>J8</f>
        <v>METC</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230</v>
      </c>
      <c r="D72" s="208">
        <v>3168</v>
      </c>
      <c r="E72" s="197">
        <v>377946</v>
      </c>
      <c r="F72" s="197">
        <v>32324</v>
      </c>
      <c r="G72" s="198">
        <f>$L$29</f>
        <v>0.11318130841121496</v>
      </c>
      <c r="H72" s="199">
        <f>F72*G72</f>
        <v>3658.4726130841123</v>
      </c>
      <c r="I72" s="198">
        <f>$L$44</f>
        <v>3.6909838827410849E-2</v>
      </c>
      <c r="J72" s="195">
        <f>E72*I72</f>
        <v>13949.92594546462</v>
      </c>
      <c r="K72" s="200">
        <f>H72+J72</f>
        <v>17608.398558548732</v>
      </c>
      <c r="L72" s="199">
        <f>E72-F72</f>
        <v>345622</v>
      </c>
      <c r="M72" s="198">
        <f>$L$54</f>
        <v>0.1432392018512548</v>
      </c>
      <c r="N72" s="209">
        <f>L72*M72</f>
        <v>49506.619422234384</v>
      </c>
      <c r="O72" s="197">
        <v>8126</v>
      </c>
      <c r="P72" s="209">
        <f>K72+N72+O72</f>
        <v>75241.017980783115</v>
      </c>
      <c r="Q72" s="84">
        <v>8689</v>
      </c>
      <c r="R72" s="85">
        <f>P72+Q72</f>
        <v>83930.017980783115</v>
      </c>
      <c r="S72" s="86"/>
      <c r="T72" s="86"/>
      <c r="U72" s="86"/>
      <c r="V72" s="248">
        <f>+E72</f>
        <v>377946</v>
      </c>
      <c r="W72" s="86"/>
      <c r="X72" s="86"/>
      <c r="Y72" s="86"/>
    </row>
    <row r="73" spans="1:69" ht="15.6">
      <c r="A73" s="194" t="s">
        <v>126</v>
      </c>
      <c r="B73" s="195"/>
      <c r="C73" s="195"/>
      <c r="D73" s="208"/>
      <c r="E73" s="197">
        <v>0</v>
      </c>
      <c r="F73" s="197">
        <v>0</v>
      </c>
      <c r="G73" s="198">
        <f t="shared" ref="G73:G74" si="0">$L$29</f>
        <v>0.11318130841121496</v>
      </c>
      <c r="H73" s="199">
        <f>F73*G73</f>
        <v>0</v>
      </c>
      <c r="I73" s="198">
        <f t="shared" ref="I73:I74" si="1">$L$44</f>
        <v>3.6909838827410849E-2</v>
      </c>
      <c r="J73" s="195">
        <f>E73*I73</f>
        <v>0</v>
      </c>
      <c r="K73" s="200">
        <f>H73+J73</f>
        <v>0</v>
      </c>
      <c r="L73" s="199">
        <f>E73-F73</f>
        <v>0</v>
      </c>
      <c r="M73" s="198">
        <f t="shared" ref="M73:M74" si="2">$L$54</f>
        <v>0.1432392018512548</v>
      </c>
      <c r="N73" s="209">
        <f>L73*M73</f>
        <v>0</v>
      </c>
      <c r="O73" s="197">
        <v>0</v>
      </c>
      <c r="P73" s="209">
        <f>K73+N73+O73</f>
        <v>0</v>
      </c>
      <c r="Q73" s="84">
        <v>0</v>
      </c>
      <c r="R73" s="85">
        <f>P73+Q73</f>
        <v>0</v>
      </c>
      <c r="S73" s="86"/>
      <c r="T73" s="86"/>
      <c r="U73" s="86"/>
      <c r="V73" s="248">
        <f t="shared" ref="V73:V79" si="3">+E73</f>
        <v>0</v>
      </c>
      <c r="W73" s="86"/>
      <c r="X73" s="86"/>
      <c r="Y73" s="86"/>
    </row>
    <row r="74" spans="1:69" ht="15.6">
      <c r="A74" s="194" t="s">
        <v>127</v>
      </c>
      <c r="B74" s="195"/>
      <c r="C74" s="195"/>
      <c r="D74" s="208"/>
      <c r="E74" s="197">
        <v>0</v>
      </c>
      <c r="F74" s="197">
        <v>0</v>
      </c>
      <c r="G74" s="198">
        <f t="shared" si="0"/>
        <v>0.11318130841121496</v>
      </c>
      <c r="H74" s="199">
        <f>F74*G74</f>
        <v>0</v>
      </c>
      <c r="I74" s="198">
        <f t="shared" si="1"/>
        <v>3.6909838827410849E-2</v>
      </c>
      <c r="J74" s="195">
        <f>E74*I74</f>
        <v>0</v>
      </c>
      <c r="K74" s="200">
        <f>H74+J74</f>
        <v>0</v>
      </c>
      <c r="L74" s="199">
        <f>E74-F74</f>
        <v>0</v>
      </c>
      <c r="M74" s="198">
        <f t="shared" si="2"/>
        <v>0.1432392018512548</v>
      </c>
      <c r="N74" s="209">
        <f>L74*M74</f>
        <v>0</v>
      </c>
      <c r="O74" s="197">
        <v>0</v>
      </c>
      <c r="P74" s="209">
        <f>K74+N74+O74</f>
        <v>0</v>
      </c>
      <c r="Q74" s="197">
        <v>0</v>
      </c>
      <c r="R74" s="85">
        <f>P74+Q74</f>
        <v>0</v>
      </c>
      <c r="S74" s="86"/>
      <c r="T74" s="86"/>
      <c r="U74" s="86"/>
      <c r="V74" s="248">
        <f t="shared" si="3"/>
        <v>0</v>
      </c>
      <c r="W74" s="86"/>
      <c r="X74" s="86"/>
      <c r="Y74" s="86"/>
    </row>
    <row r="75" spans="1:69" ht="15.6">
      <c r="A75" s="194"/>
      <c r="B75" s="195"/>
      <c r="C75" s="195"/>
      <c r="D75" s="208"/>
      <c r="E75" s="195"/>
      <c r="F75" s="195"/>
      <c r="G75" s="195"/>
      <c r="H75" s="195"/>
      <c r="I75" s="195"/>
      <c r="J75" s="195"/>
      <c r="K75" s="200"/>
      <c r="L75" s="195"/>
      <c r="M75" s="195"/>
      <c r="N75" s="200"/>
      <c r="O75" s="195"/>
      <c r="P75" s="200"/>
      <c r="Q75" s="195"/>
      <c r="R75" s="200"/>
      <c r="S75" s="86"/>
      <c r="T75" s="86"/>
      <c r="U75" s="86"/>
      <c r="V75" s="248">
        <f t="shared" si="3"/>
        <v>0</v>
      </c>
      <c r="W75" s="86"/>
      <c r="X75" s="86"/>
      <c r="Y75" s="86"/>
    </row>
    <row r="76" spans="1:69" ht="15.6">
      <c r="A76" s="194"/>
      <c r="B76" s="195"/>
      <c r="C76" s="195"/>
      <c r="D76" s="208"/>
      <c r="E76" s="195"/>
      <c r="F76" s="195"/>
      <c r="G76" s="195"/>
      <c r="H76" s="195"/>
      <c r="I76" s="195"/>
      <c r="J76" s="195"/>
      <c r="K76" s="200"/>
      <c r="L76" s="195"/>
      <c r="M76" s="195"/>
      <c r="N76" s="200"/>
      <c r="O76" s="195"/>
      <c r="P76" s="200"/>
      <c r="Q76" s="195"/>
      <c r="R76" s="200"/>
      <c r="S76" s="86"/>
      <c r="T76" s="86"/>
      <c r="U76" s="86"/>
      <c r="V76" s="248">
        <f t="shared" si="3"/>
        <v>0</v>
      </c>
      <c r="W76" s="86"/>
      <c r="X76" s="86"/>
      <c r="Y76" s="86"/>
    </row>
    <row r="77" spans="1:69" ht="15.6">
      <c r="A77" s="81"/>
      <c r="D77" s="82"/>
      <c r="K77" s="83"/>
      <c r="N77" s="83"/>
      <c r="P77" s="83"/>
      <c r="R77" s="83"/>
      <c r="S77" s="86"/>
      <c r="T77" s="86"/>
      <c r="U77" s="86"/>
      <c r="V77" s="248">
        <f t="shared" si="3"/>
        <v>0</v>
      </c>
      <c r="W77" s="86"/>
      <c r="X77" s="86"/>
      <c r="Y77" s="86"/>
    </row>
    <row r="78" spans="1:69" ht="15.6">
      <c r="A78" s="81"/>
      <c r="D78" s="82"/>
      <c r="K78" s="83"/>
      <c r="N78" s="83"/>
      <c r="P78" s="83"/>
      <c r="R78" s="83"/>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93">
        <f>SUM(P72:P91)</f>
        <v>75241.017980783115</v>
      </c>
      <c r="Q92" s="93">
        <f>SUM(Q72:Q91)</f>
        <v>8689</v>
      </c>
      <c r="R92" s="93">
        <f>ROUND(SUM(R72:R91),2)</f>
        <v>83930.02</v>
      </c>
      <c r="S92" s="86"/>
      <c r="T92" s="86"/>
      <c r="U92" s="86"/>
      <c r="V92" s="247">
        <f>SUM(V72:V91)</f>
        <v>377946</v>
      </c>
      <c r="W92" s="86"/>
      <c r="X92" s="86"/>
      <c r="Y92" s="86"/>
    </row>
    <row r="93" spans="1:25" ht="15.6">
      <c r="A93" s="94"/>
      <c r="B93" s="86"/>
      <c r="C93" s="86"/>
      <c r="D93" s="86"/>
      <c r="E93" s="143">
        <f>SUM(E72:E90)</f>
        <v>377946</v>
      </c>
      <c r="F93" s="86"/>
      <c r="G93" s="86"/>
      <c r="H93" s="86"/>
      <c r="I93" s="86"/>
      <c r="J93" s="86"/>
      <c r="K93" s="86"/>
      <c r="L93" s="86"/>
      <c r="M93" s="86"/>
      <c r="N93" s="86"/>
      <c r="O93" s="86"/>
      <c r="P93" s="86"/>
      <c r="Q93" s="86"/>
      <c r="R93" s="86"/>
      <c r="S93" s="86"/>
      <c r="T93" s="86"/>
      <c r="U93" s="86"/>
      <c r="V93" s="294">
        <f>+E93-V92</f>
        <v>0</v>
      </c>
      <c r="W93" s="294" t="s">
        <v>242</v>
      </c>
      <c r="X93" s="86"/>
      <c r="Y93" s="86"/>
    </row>
    <row r="94" spans="1:25" ht="15.6">
      <c r="A94" s="95">
        <v>3</v>
      </c>
      <c r="B94" s="86"/>
      <c r="C94" s="58" t="s">
        <v>130</v>
      </c>
      <c r="D94" s="58"/>
      <c r="E94" s="58"/>
      <c r="F94" s="58"/>
      <c r="G94" s="86"/>
      <c r="H94" s="86"/>
      <c r="I94" s="86"/>
      <c r="J94" s="86"/>
      <c r="K94" s="86"/>
      <c r="L94" s="86"/>
      <c r="M94" s="86"/>
      <c r="N94" s="86"/>
      <c r="O94" s="86"/>
      <c r="P94" s="93">
        <f>P92</f>
        <v>75241.017980783115</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5" t="s">
        <v>136</v>
      </c>
      <c r="D102" s="355"/>
      <c r="E102" s="355"/>
      <c r="F102" s="355"/>
      <c r="G102" s="355"/>
      <c r="H102" s="355"/>
      <c r="I102" s="355"/>
      <c r="J102" s="355"/>
      <c r="K102" s="355"/>
      <c r="L102" s="355"/>
      <c r="M102" s="355"/>
      <c r="N102" s="355"/>
      <c r="O102" s="355"/>
      <c r="P102" s="355"/>
      <c r="Q102" s="355"/>
      <c r="R102" s="355"/>
      <c r="S102" s="86"/>
      <c r="T102" s="86"/>
      <c r="U102" s="86"/>
      <c r="V102" s="86"/>
      <c r="W102" s="86"/>
      <c r="X102" s="86"/>
      <c r="Y102" s="86"/>
    </row>
    <row r="103" spans="1:25" ht="15.6">
      <c r="A103" s="97"/>
      <c r="B103" s="98"/>
      <c r="C103" s="355" t="s">
        <v>137</v>
      </c>
      <c r="D103" s="355"/>
      <c r="E103" s="355"/>
      <c r="F103" s="355"/>
      <c r="G103" s="355"/>
      <c r="H103" s="355"/>
      <c r="I103" s="355"/>
      <c r="J103" s="355"/>
      <c r="K103" s="355"/>
      <c r="L103" s="355"/>
      <c r="M103" s="355"/>
      <c r="N103" s="355"/>
      <c r="O103" s="355"/>
      <c r="P103" s="355"/>
      <c r="Q103" s="355"/>
      <c r="R103" s="355"/>
      <c r="S103" s="86"/>
      <c r="T103" s="86"/>
      <c r="U103" s="86"/>
      <c r="V103" s="86"/>
      <c r="W103" s="86"/>
      <c r="X103" s="86"/>
      <c r="Y103" s="86"/>
    </row>
    <row r="104" spans="1:25" ht="15.75" customHeight="1">
      <c r="A104" s="97" t="s">
        <v>138</v>
      </c>
      <c r="B104" s="98"/>
      <c r="C104" s="355" t="s">
        <v>139</v>
      </c>
      <c r="D104" s="355"/>
      <c r="E104" s="355"/>
      <c r="F104" s="355"/>
      <c r="G104" s="355"/>
      <c r="H104" s="355"/>
      <c r="I104" s="355"/>
      <c r="J104" s="355"/>
      <c r="K104" s="355"/>
      <c r="L104" s="355"/>
      <c r="M104" s="355"/>
      <c r="N104" s="355"/>
      <c r="O104" s="355"/>
      <c r="P104" s="355"/>
      <c r="Q104" s="355"/>
      <c r="R104" s="355"/>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6">
      <c r="A106" s="99" t="s">
        <v>141</v>
      </c>
      <c r="B106" s="98"/>
      <c r="C106" s="355" t="s">
        <v>142</v>
      </c>
      <c r="D106" s="355"/>
      <c r="E106" s="355"/>
      <c r="F106" s="355"/>
      <c r="G106" s="355"/>
      <c r="H106" s="355"/>
      <c r="I106" s="355"/>
      <c r="J106" s="355"/>
      <c r="K106" s="355"/>
      <c r="L106" s="355"/>
      <c r="M106" s="355"/>
      <c r="N106" s="355"/>
      <c r="O106" s="355"/>
      <c r="P106" s="355"/>
      <c r="Q106" s="355"/>
      <c r="R106" s="355"/>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6">
      <c r="A108" s="99" t="s">
        <v>145</v>
      </c>
      <c r="B108" s="10"/>
      <c r="C108" s="355" t="s">
        <v>146</v>
      </c>
      <c r="D108" s="355"/>
      <c r="E108" s="355"/>
      <c r="F108" s="355"/>
      <c r="G108" s="355"/>
      <c r="H108" s="355"/>
      <c r="I108" s="355"/>
      <c r="J108" s="355"/>
      <c r="K108" s="355"/>
      <c r="L108" s="355"/>
      <c r="M108" s="355"/>
      <c r="N108" s="355"/>
      <c r="O108" s="355"/>
      <c r="P108" s="355"/>
      <c r="Q108" s="355"/>
      <c r="R108" s="355"/>
      <c r="S108" s="86"/>
      <c r="T108" s="86"/>
      <c r="U108" s="86"/>
      <c r="V108" s="86"/>
      <c r="W108" s="86"/>
      <c r="X108" s="86"/>
      <c r="Y108" s="86"/>
    </row>
    <row r="109" spans="1:25" ht="15.6">
      <c r="A109" s="43" t="s">
        <v>208</v>
      </c>
      <c r="B109" s="58"/>
      <c r="C109" s="58" t="s">
        <v>470</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104"/>
      <c r="E110" s="104"/>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104"/>
      <c r="E111" s="104"/>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9">
    <mergeCell ref="C106:R106"/>
    <mergeCell ref="C107:R107"/>
    <mergeCell ref="C108:R108"/>
    <mergeCell ref="C99:R99"/>
    <mergeCell ref="C101:R101"/>
    <mergeCell ref="C102:R102"/>
    <mergeCell ref="C103:R103"/>
    <mergeCell ref="C104:R104"/>
    <mergeCell ref="C105:R105"/>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abSelected="1" topLeftCell="A55"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23" width="13" style="1" customWidth="1"/>
    <col min="24"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164</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278849715</v>
      </c>
      <c r="K18" s="11"/>
      <c r="L18" s="195"/>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93194807</v>
      </c>
      <c r="K19" s="33"/>
      <c r="L19" s="195"/>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185654908</v>
      </c>
      <c r="K20" s="35"/>
      <c r="L20" s="19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5"/>
      <c r="K21" s="195"/>
      <c r="L21" s="195"/>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12824792</v>
      </c>
      <c r="K23" s="11"/>
      <c r="L23" s="195"/>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25708458</v>
      </c>
      <c r="K24" s="11"/>
      <c r="L24" s="195"/>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644022</v>
      </c>
      <c r="K25" s="11"/>
      <c r="L25" s="195"/>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15787569</v>
      </c>
      <c r="K26" s="33"/>
      <c r="L26" s="195"/>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9276867</v>
      </c>
      <c r="K27" s="11"/>
      <c r="L27" s="195"/>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5"/>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9.9542745981543806E-2</v>
      </c>
      <c r="K29" s="36"/>
      <c r="L29" s="37">
        <f>J29</f>
        <v>9.9542745981543806E-2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5"/>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5"/>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8"/>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3547925</v>
      </c>
      <c r="K33" s="38"/>
      <c r="L33" s="198"/>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1.272343061207719E-2</v>
      </c>
      <c r="K34" s="38"/>
      <c r="L34" s="198">
        <f>J34</f>
        <v>1.272343061207719E-2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8"/>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512984</v>
      </c>
      <c r="K37" s="11"/>
      <c r="L37" s="195"/>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1.8396432644731231E-3</v>
      </c>
      <c r="K38" s="38"/>
      <c r="L38" s="198">
        <f>J38</f>
        <v>1.8396432644731231E-3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8"/>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1717001</v>
      </c>
      <c r="K41" s="11"/>
      <c r="L41" s="195"/>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6.1574421906796638E-3</v>
      </c>
      <c r="K42" s="38"/>
      <c r="L42" s="198">
        <f>J42</f>
        <v>6.1574421906796638E-3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2.0720516067229976E-2</v>
      </c>
      <c r="K44" s="49"/>
      <c r="L44" s="49">
        <f>L34+L38+L42</f>
        <v>2.0720516067229976E-2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6318381</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3.403293275715609E-2</v>
      </c>
      <c r="K48" s="38"/>
      <c r="L48" s="198">
        <f>J48</f>
        <v>3.403293275715609E-2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5"/>
      <c r="K50" s="195"/>
      <c r="L50" s="195"/>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14211008</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7.654528583752819E-2</v>
      </c>
      <c r="K52" s="54"/>
      <c r="L52" s="198">
        <f>J52</f>
        <v>7.654528583752819E-2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0.11057821859468428</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5"/>
      <c r="K55" s="195"/>
      <c r="L55" s="195"/>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MDU</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229</v>
      </c>
      <c r="D72" s="208">
        <v>2220</v>
      </c>
      <c r="E72" s="197">
        <v>28626407</v>
      </c>
      <c r="F72" s="197">
        <v>0</v>
      </c>
      <c r="G72" s="198">
        <f>$L$29</f>
        <v>9.9542745981543806E-2</v>
      </c>
      <c r="H72" s="199">
        <f>F72*G72</f>
        <v>0</v>
      </c>
      <c r="I72" s="198">
        <f>$L$44</f>
        <v>2.0720516067229976E-2</v>
      </c>
      <c r="J72" s="195">
        <f>E72*I72</f>
        <v>593153.92619056464</v>
      </c>
      <c r="K72" s="200">
        <f>H72+J72</f>
        <v>593153.92619056464</v>
      </c>
      <c r="L72" s="199">
        <f>E72-F72</f>
        <v>28626407</v>
      </c>
      <c r="M72" s="198">
        <f>$L$54</f>
        <v>0.11057821859468428</v>
      </c>
      <c r="N72" s="209">
        <f>L72*M72</f>
        <v>3165457.0908264001</v>
      </c>
      <c r="O72" s="197">
        <v>0</v>
      </c>
      <c r="P72" s="210">
        <f>K72+N72+O72</f>
        <v>3758611.017016965</v>
      </c>
      <c r="Q72" s="211">
        <v>-304210</v>
      </c>
      <c r="R72" s="212">
        <f>P72+Q72</f>
        <v>3454401.017016965</v>
      </c>
      <c r="S72" s="86"/>
      <c r="T72" s="86"/>
      <c r="U72" s="86"/>
      <c r="V72" s="285">
        <f>E72-28626407</f>
        <v>0</v>
      </c>
      <c r="W72" s="86"/>
      <c r="X72" s="86"/>
      <c r="Y72" s="86"/>
    </row>
    <row r="73" spans="1:69" ht="15.6">
      <c r="A73" s="194" t="s">
        <v>126</v>
      </c>
      <c r="B73" s="195"/>
      <c r="C73" s="195"/>
      <c r="D73" s="208"/>
      <c r="E73" s="197">
        <v>0</v>
      </c>
      <c r="F73" s="197">
        <v>0</v>
      </c>
      <c r="G73" s="198">
        <f t="shared" ref="G73:G74" si="0">$L$29</f>
        <v>9.9542745981543806E-2</v>
      </c>
      <c r="H73" s="199">
        <f>F73*G73</f>
        <v>0</v>
      </c>
      <c r="I73" s="198">
        <f t="shared" ref="I73:I74" si="1">$L$44</f>
        <v>2.0720516067229976E-2</v>
      </c>
      <c r="J73" s="195">
        <f>E73*I73</f>
        <v>0</v>
      </c>
      <c r="K73" s="200">
        <f>H73+J73</f>
        <v>0</v>
      </c>
      <c r="L73" s="199">
        <f>E73-F73</f>
        <v>0</v>
      </c>
      <c r="M73" s="198">
        <f t="shared" ref="M73:M74" si="2">$L$54</f>
        <v>0.11057821859468428</v>
      </c>
      <c r="N73" s="209">
        <f>L73*M73</f>
        <v>0</v>
      </c>
      <c r="O73" s="197">
        <v>0</v>
      </c>
      <c r="P73" s="210">
        <f>K73+N73+O73</f>
        <v>0</v>
      </c>
      <c r="Q73" s="211">
        <v>0</v>
      </c>
      <c r="R73" s="212">
        <f>P73+Q73</f>
        <v>0</v>
      </c>
      <c r="S73" s="86"/>
      <c r="T73" s="86"/>
      <c r="U73" s="86"/>
      <c r="V73" s="248">
        <f t="shared" ref="V73:V79" si="3">+E73</f>
        <v>0</v>
      </c>
      <c r="W73" s="86"/>
      <c r="X73" s="86"/>
      <c r="Y73" s="86"/>
    </row>
    <row r="74" spans="1:69" ht="15.6">
      <c r="A74" s="194" t="s">
        <v>127</v>
      </c>
      <c r="B74" s="195"/>
      <c r="C74" s="195"/>
      <c r="D74" s="208"/>
      <c r="E74" s="197">
        <v>0</v>
      </c>
      <c r="F74" s="197">
        <v>0</v>
      </c>
      <c r="G74" s="198">
        <f t="shared" si="0"/>
        <v>9.9542745981543806E-2</v>
      </c>
      <c r="H74" s="199">
        <f>F74*G74</f>
        <v>0</v>
      </c>
      <c r="I74" s="198">
        <f t="shared" si="1"/>
        <v>2.0720516067229976E-2</v>
      </c>
      <c r="J74" s="195">
        <f>E74*I74</f>
        <v>0</v>
      </c>
      <c r="K74" s="200">
        <f>H74+J74</f>
        <v>0</v>
      </c>
      <c r="L74" s="199">
        <f>E74-F74</f>
        <v>0</v>
      </c>
      <c r="M74" s="198">
        <f t="shared" si="2"/>
        <v>0.11057821859468428</v>
      </c>
      <c r="N74" s="209">
        <f>L74*M74</f>
        <v>0</v>
      </c>
      <c r="O74" s="197">
        <v>0</v>
      </c>
      <c r="P74" s="210">
        <f>K74+N74+O74</f>
        <v>0</v>
      </c>
      <c r="Q74" s="213">
        <v>0</v>
      </c>
      <c r="R74" s="212">
        <f>P74+Q74</f>
        <v>0</v>
      </c>
      <c r="S74" s="86"/>
      <c r="T74" s="86"/>
      <c r="U74" s="86"/>
      <c r="V74" s="248">
        <f t="shared" si="3"/>
        <v>0</v>
      </c>
      <c r="W74" s="86"/>
      <c r="X74" s="86"/>
      <c r="Y74" s="86"/>
    </row>
    <row r="75" spans="1:69" ht="15.6">
      <c r="A75" s="81"/>
      <c r="D75" s="82"/>
      <c r="K75" s="83"/>
      <c r="N75" s="83"/>
      <c r="P75" s="83"/>
      <c r="R75" s="83"/>
      <c r="S75" s="86"/>
      <c r="T75" s="86"/>
      <c r="U75" s="86"/>
      <c r="V75" s="248">
        <f t="shared" si="3"/>
        <v>0</v>
      </c>
      <c r="W75" s="86"/>
      <c r="X75" s="86"/>
      <c r="Y75" s="86"/>
    </row>
    <row r="76" spans="1:69" ht="15.6">
      <c r="A76" s="81"/>
      <c r="D76" s="82"/>
      <c r="K76" s="83"/>
      <c r="N76" s="83"/>
      <c r="P76" s="83"/>
      <c r="R76" s="83"/>
      <c r="S76" s="86"/>
      <c r="T76" s="86"/>
      <c r="U76" s="86"/>
      <c r="V76" s="248">
        <f t="shared" si="3"/>
        <v>0</v>
      </c>
      <c r="W76" s="86"/>
      <c r="X76" s="86"/>
      <c r="Y76" s="86"/>
    </row>
    <row r="77" spans="1:69" ht="15.6">
      <c r="A77" s="81"/>
      <c r="D77" s="82"/>
      <c r="K77" s="83"/>
      <c r="N77" s="83"/>
      <c r="P77" s="83"/>
      <c r="R77" s="83"/>
      <c r="S77" s="86"/>
      <c r="T77" s="86"/>
      <c r="U77" s="86"/>
      <c r="V77" s="248">
        <f t="shared" si="3"/>
        <v>0</v>
      </c>
      <c r="W77" s="86"/>
      <c r="X77" s="86"/>
      <c r="Y77" s="86"/>
    </row>
    <row r="78" spans="1:69" ht="15.6">
      <c r="A78" s="81"/>
      <c r="D78" s="82"/>
      <c r="K78" s="83"/>
      <c r="N78" s="83"/>
      <c r="P78" s="83"/>
      <c r="R78" s="83"/>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93">
        <f>SUM(P72:P91)</f>
        <v>3758611.017016965</v>
      </c>
      <c r="Q92" s="93">
        <f>SUM(Q72:Q91)</f>
        <v>-304210</v>
      </c>
      <c r="R92" s="93">
        <f>ROUND(SUM(R72:R91),2)</f>
        <v>3454401.02</v>
      </c>
      <c r="S92" s="86"/>
      <c r="T92" s="86"/>
      <c r="U92" s="86"/>
      <c r="V92" s="247">
        <f>SUM(V72:V91)</f>
        <v>0</v>
      </c>
      <c r="W92" s="86"/>
      <c r="X92" s="86"/>
      <c r="Y92" s="86"/>
    </row>
    <row r="93" spans="1:25" ht="15.6">
      <c r="A93" s="94"/>
      <c r="B93" s="86"/>
      <c r="C93" s="86"/>
      <c r="D93" s="86"/>
      <c r="E93" s="143">
        <f>SUM(E72:E90)</f>
        <v>28626407</v>
      </c>
      <c r="F93" s="86"/>
      <c r="G93" s="86"/>
      <c r="H93" s="86"/>
      <c r="I93" s="86"/>
      <c r="J93" s="86"/>
      <c r="K93" s="86"/>
      <c r="L93" s="86"/>
      <c r="M93" s="86"/>
      <c r="N93" s="86"/>
      <c r="O93" s="86"/>
      <c r="P93" s="86"/>
      <c r="Q93" s="86"/>
      <c r="R93" s="86"/>
      <c r="S93" s="86"/>
      <c r="T93" s="86"/>
      <c r="U93" s="86"/>
      <c r="V93" s="294">
        <f>+E93-V92</f>
        <v>28626407</v>
      </c>
      <c r="W93" s="294" t="s">
        <v>242</v>
      </c>
      <c r="X93" s="86"/>
      <c r="Y93" s="86"/>
    </row>
    <row r="94" spans="1:25" ht="15.6">
      <c r="A94" s="95">
        <v>3</v>
      </c>
      <c r="B94" s="86"/>
      <c r="C94" s="58" t="s">
        <v>130</v>
      </c>
      <c r="D94" s="58"/>
      <c r="E94" s="58"/>
      <c r="F94" s="58"/>
      <c r="G94" s="86"/>
      <c r="H94" s="86"/>
      <c r="I94" s="86"/>
      <c r="J94" s="86"/>
      <c r="K94" s="86"/>
      <c r="L94" s="86"/>
      <c r="M94" s="86"/>
      <c r="N94" s="86"/>
      <c r="O94" s="86"/>
      <c r="P94" s="93">
        <f>P92</f>
        <v>3758611.017016965</v>
      </c>
      <c r="Q94" s="86"/>
      <c r="R94" s="86"/>
      <c r="S94" s="86"/>
      <c r="T94" s="86"/>
      <c r="U94" s="86"/>
      <c r="V94" s="295" t="s">
        <v>402</v>
      </c>
      <c r="W94" s="29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6" t="s">
        <v>136</v>
      </c>
      <c r="D102" s="356"/>
      <c r="E102" s="356"/>
      <c r="F102" s="356"/>
      <c r="G102" s="356"/>
      <c r="H102" s="356"/>
      <c r="I102" s="356"/>
      <c r="J102" s="356"/>
      <c r="K102" s="356"/>
      <c r="L102" s="356"/>
      <c r="M102" s="356"/>
      <c r="N102" s="356"/>
      <c r="O102" s="356"/>
      <c r="P102" s="356"/>
      <c r="Q102" s="356"/>
      <c r="R102" s="356"/>
      <c r="S102" s="86"/>
      <c r="T102" s="86"/>
      <c r="U102" s="86"/>
      <c r="V102" s="86"/>
      <c r="W102" s="86"/>
      <c r="X102" s="86"/>
      <c r="Y102" s="86"/>
    </row>
    <row r="103" spans="1:25" ht="15.75" customHeight="1">
      <c r="A103" s="97"/>
      <c r="B103" s="98"/>
      <c r="C103" s="191" t="s">
        <v>137</v>
      </c>
      <c r="D103" s="188"/>
      <c r="E103" s="188"/>
      <c r="F103" s="188"/>
      <c r="G103" s="188"/>
      <c r="H103" s="188"/>
      <c r="I103" s="188"/>
      <c r="J103" s="188"/>
      <c r="K103" s="188"/>
      <c r="L103" s="188"/>
      <c r="M103" s="188"/>
      <c r="N103" s="188"/>
      <c r="O103" s="188"/>
      <c r="P103" s="188"/>
      <c r="Q103" s="188"/>
      <c r="R103" s="188"/>
      <c r="S103" s="86"/>
      <c r="T103" s="86"/>
      <c r="U103" s="86"/>
      <c r="V103" s="86"/>
      <c r="W103" s="86"/>
      <c r="X103" s="86"/>
      <c r="Y103" s="86"/>
    </row>
    <row r="104" spans="1:25" ht="15.75" customHeight="1">
      <c r="A104" s="97" t="s">
        <v>138</v>
      </c>
      <c r="B104" s="98"/>
      <c r="C104" s="356" t="s">
        <v>139</v>
      </c>
      <c r="D104" s="356"/>
      <c r="E104" s="356"/>
      <c r="F104" s="356"/>
      <c r="G104" s="356"/>
      <c r="H104" s="356"/>
      <c r="I104" s="356"/>
      <c r="J104" s="356"/>
      <c r="K104" s="356"/>
      <c r="L104" s="356"/>
      <c r="M104" s="356"/>
      <c r="N104" s="356"/>
      <c r="O104" s="356"/>
      <c r="P104" s="356"/>
      <c r="Q104" s="356"/>
      <c r="R104" s="356"/>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75" customHeight="1">
      <c r="A108" s="99" t="s">
        <v>145</v>
      </c>
      <c r="B108" s="10"/>
      <c r="C108" s="354" t="s">
        <v>146</v>
      </c>
      <c r="D108" s="354"/>
      <c r="E108" s="354"/>
      <c r="F108" s="354"/>
      <c r="G108" s="354"/>
      <c r="H108" s="354"/>
      <c r="I108" s="354"/>
      <c r="J108" s="354"/>
      <c r="K108" s="354"/>
      <c r="L108" s="354"/>
      <c r="M108" s="354"/>
      <c r="N108" s="354"/>
      <c r="O108" s="354"/>
      <c r="P108" s="354"/>
      <c r="Q108" s="354"/>
      <c r="R108" s="354"/>
      <c r="S108" s="86"/>
      <c r="T108" s="86"/>
      <c r="U108" s="86"/>
      <c r="V108" s="86"/>
      <c r="W108" s="86"/>
      <c r="X108" s="86"/>
      <c r="Y108" s="86"/>
    </row>
    <row r="109" spans="1:25" ht="15.6">
      <c r="A109" s="43" t="s">
        <v>208</v>
      </c>
      <c r="B109" s="58"/>
      <c r="C109" s="58" t="s">
        <v>470</v>
      </c>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342"/>
      <c r="E110" s="104"/>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342"/>
      <c r="E111" s="104"/>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abSelected="1" topLeftCell="D1"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7.1093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163</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1663218708</v>
      </c>
      <c r="K18" s="11"/>
      <c r="L18" s="195"/>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461250645</v>
      </c>
      <c r="K19" s="33"/>
      <c r="L19" s="195"/>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1201968063</v>
      </c>
      <c r="K20" s="35"/>
      <c r="L20" s="19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5"/>
      <c r="K21" s="195"/>
      <c r="L21" s="195"/>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20913803</v>
      </c>
      <c r="K23" s="11"/>
      <c r="L23" s="195"/>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67871949</v>
      </c>
      <c r="K24" s="11"/>
      <c r="L24" s="195"/>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4008523</v>
      </c>
      <c r="K25" s="11"/>
      <c r="L25" s="195"/>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47029290</v>
      </c>
      <c r="K26" s="33"/>
      <c r="L26" s="195"/>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16834136</v>
      </c>
      <c r="K27" s="11"/>
      <c r="L27" s="195"/>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5"/>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3.6496720779653324E-2</v>
      </c>
      <c r="K29" s="36"/>
      <c r="L29" s="37">
        <f>J29</f>
        <v>3.6496720779653324E-2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5"/>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5"/>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8"/>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4079667</v>
      </c>
      <c r="K33" s="38"/>
      <c r="L33" s="198"/>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2.4528746462368434E-3</v>
      </c>
      <c r="K34" s="38"/>
      <c r="L34" s="198">
        <f>J34</f>
        <v>2.4528746462368434E-3</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8"/>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1059341</v>
      </c>
      <c r="K37" s="11"/>
      <c r="L37" s="195"/>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6.3692224895296214E-4</v>
      </c>
      <c r="K38" s="38"/>
      <c r="L38" s="198">
        <f>J38</f>
        <v>6.3692224895296214E-4</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8"/>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9224370</v>
      </c>
      <c r="K41" s="11"/>
      <c r="L41" s="195"/>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5.5460956250860064E-3</v>
      </c>
      <c r="K42" s="38"/>
      <c r="L42" s="198">
        <f>J42</f>
        <v>5.5460956250860064E-3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8.6358925202758112E-3</v>
      </c>
      <c r="K44" s="49"/>
      <c r="L44" s="49">
        <f>L34+L38+L42</f>
        <v>8.6358925202758112E-3</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47218303</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3.928415775220144E-2</v>
      </c>
      <c r="K48" s="38"/>
      <c r="L48" s="198">
        <f>J48</f>
        <v>3.928415775220144E-2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5"/>
      <c r="K50" s="195"/>
      <c r="L50" s="195"/>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93914877</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7.8134253222666539E-2</v>
      </c>
      <c r="K52" s="54"/>
      <c r="L52" s="198">
        <f>J52</f>
        <v>7.8134253222666539E-2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0.11741841097486798</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5"/>
      <c r="K55" s="195"/>
      <c r="L55" s="195"/>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MEC</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229</v>
      </c>
      <c r="D72" s="208">
        <v>2248</v>
      </c>
      <c r="E72" s="197">
        <v>0</v>
      </c>
      <c r="F72" s="197">
        <v>0</v>
      </c>
      <c r="G72" s="198">
        <f>$L$29</f>
        <v>3.6496720779653324E-2</v>
      </c>
      <c r="H72" s="199">
        <f>F72*G72</f>
        <v>0</v>
      </c>
      <c r="I72" s="198">
        <f>$L$44</f>
        <v>8.6358925202758112E-3</v>
      </c>
      <c r="J72" s="195">
        <f>E72*I72</f>
        <v>0</v>
      </c>
      <c r="K72" s="200">
        <f>H72+J72</f>
        <v>0</v>
      </c>
      <c r="L72" s="199">
        <f>E72-F72</f>
        <v>0</v>
      </c>
      <c r="M72" s="198">
        <f>$L$54</f>
        <v>0.11741841097486798</v>
      </c>
      <c r="N72" s="209">
        <f>L72*M72</f>
        <v>0</v>
      </c>
      <c r="O72" s="197">
        <v>0</v>
      </c>
      <c r="P72" s="210">
        <f>K72+N72+O72</f>
        <v>0</v>
      </c>
      <c r="Q72" s="84">
        <v>0</v>
      </c>
      <c r="R72" s="212">
        <f>P72+Q72</f>
        <v>0</v>
      </c>
      <c r="S72" s="86"/>
      <c r="T72" s="86"/>
      <c r="U72" s="86"/>
      <c r="V72" s="248">
        <f>+E72</f>
        <v>0</v>
      </c>
      <c r="W72" s="86"/>
      <c r="X72" s="86"/>
      <c r="Y72" s="86"/>
    </row>
    <row r="73" spans="1:69" ht="15.6">
      <c r="A73" s="194" t="s">
        <v>126</v>
      </c>
      <c r="B73" s="195"/>
      <c r="C73" s="195" t="s">
        <v>229</v>
      </c>
      <c r="D73" s="208">
        <v>3022</v>
      </c>
      <c r="E73" s="197">
        <v>36528165</v>
      </c>
      <c r="F73" s="197">
        <v>0</v>
      </c>
      <c r="G73" s="198">
        <f t="shared" ref="G73:G76" si="0">$L$29</f>
        <v>3.6496720779653324E-2</v>
      </c>
      <c r="H73" s="199">
        <f>F73*G73</f>
        <v>0</v>
      </c>
      <c r="I73" s="198">
        <f t="shared" ref="I73:I76" si="1">$L$44</f>
        <v>8.6358925202758112E-3</v>
      </c>
      <c r="J73" s="195">
        <f>E73*I73</f>
        <v>315453.30690290069</v>
      </c>
      <c r="K73" s="200">
        <f>H73+J73</f>
        <v>315453.30690290069</v>
      </c>
      <c r="L73" s="199">
        <f>E73-F73</f>
        <v>36528165</v>
      </c>
      <c r="M73" s="198">
        <f t="shared" ref="M73:M76" si="2">$L$54</f>
        <v>0.11741841097486798</v>
      </c>
      <c r="N73" s="209">
        <f>L73*M73</f>
        <v>4289079.0901277885</v>
      </c>
      <c r="O73" s="197">
        <v>0</v>
      </c>
      <c r="P73" s="210">
        <f>K73+N73+O73</f>
        <v>4604532.3970306888</v>
      </c>
      <c r="Q73" s="84">
        <v>0</v>
      </c>
      <c r="R73" s="212">
        <f>P73+Q73</f>
        <v>4604532.3970306888</v>
      </c>
      <c r="S73" s="86"/>
      <c r="T73" s="86"/>
      <c r="U73" s="86"/>
      <c r="V73" s="248">
        <f>E73-34294722.46</f>
        <v>2233442.5399999991</v>
      </c>
      <c r="W73" s="86"/>
      <c r="X73" s="86"/>
      <c r="Y73" s="86"/>
    </row>
    <row r="74" spans="1:69" ht="15.6">
      <c r="A74" s="194" t="s">
        <v>127</v>
      </c>
      <c r="B74" s="195"/>
      <c r="C74" s="195" t="s">
        <v>229</v>
      </c>
      <c r="D74" s="208">
        <v>3205</v>
      </c>
      <c r="E74" s="197">
        <v>238496856</v>
      </c>
      <c r="F74" s="197">
        <v>1039401</v>
      </c>
      <c r="G74" s="198">
        <f t="shared" si="0"/>
        <v>3.6496720779653324E-2</v>
      </c>
      <c r="H74" s="199">
        <f>F74*G74</f>
        <v>37934.728075092447</v>
      </c>
      <c r="I74" s="198">
        <f t="shared" si="1"/>
        <v>8.6358925202758112E-3</v>
      </c>
      <c r="J74" s="195">
        <f>E74*I74</f>
        <v>2059633.2148396971</v>
      </c>
      <c r="K74" s="200">
        <f>H74+J74</f>
        <v>2097567.9429147895</v>
      </c>
      <c r="L74" s="199">
        <f>E74-F74</f>
        <v>237457455</v>
      </c>
      <c r="M74" s="198">
        <f t="shared" si="2"/>
        <v>0.11741841097486798</v>
      </c>
      <c r="N74" s="209">
        <f>L74*M74</f>
        <v>27881877.04023622</v>
      </c>
      <c r="O74" s="197">
        <v>3264085</v>
      </c>
      <c r="P74" s="210">
        <f>K74+N74+O74</f>
        <v>33243529.983151011</v>
      </c>
      <c r="Q74" s="197">
        <v>-1983414</v>
      </c>
      <c r="R74" s="212">
        <f>P74+Q74</f>
        <v>31260115.983151011</v>
      </c>
      <c r="S74" s="86"/>
      <c r="T74" s="86"/>
      <c r="U74" s="86"/>
      <c r="V74" s="249">
        <f>E74-145510845.92</f>
        <v>92986010.080000013</v>
      </c>
      <c r="W74" s="86"/>
      <c r="X74" s="86"/>
      <c r="Y74" s="86"/>
    </row>
    <row r="75" spans="1:69" ht="15.6">
      <c r="A75" s="194" t="s">
        <v>237</v>
      </c>
      <c r="B75" s="195"/>
      <c r="C75" s="195" t="s">
        <v>229</v>
      </c>
      <c r="D75" s="208">
        <v>3213</v>
      </c>
      <c r="E75" s="197">
        <v>114325122</v>
      </c>
      <c r="F75" s="197">
        <v>743214</v>
      </c>
      <c r="G75" s="198">
        <f t="shared" si="0"/>
        <v>3.6496720779653324E-2</v>
      </c>
      <c r="H75" s="199">
        <f>F75*G75</f>
        <v>27124.873837529267</v>
      </c>
      <c r="I75" s="198">
        <f t="shared" si="1"/>
        <v>8.6358925202758112E-3</v>
      </c>
      <c r="J75" s="195">
        <f>E75*I75</f>
        <v>987299.46595941961</v>
      </c>
      <c r="K75" s="200">
        <f>H75+J75</f>
        <v>1014424.3397969488</v>
      </c>
      <c r="L75" s="199">
        <f>E75-F75</f>
        <v>113581908</v>
      </c>
      <c r="M75" s="198">
        <f t="shared" si="2"/>
        <v>0.11741841097486798</v>
      </c>
      <c r="N75" s="209">
        <f>L75*M75</f>
        <v>13336607.152853645</v>
      </c>
      <c r="O75" s="197">
        <v>754157</v>
      </c>
      <c r="P75" s="210">
        <f>K75+N75+O75</f>
        <v>15105188.492650595</v>
      </c>
      <c r="Q75" s="197">
        <v>-1621716</v>
      </c>
      <c r="R75" s="212">
        <f>P75+Q75</f>
        <v>13483472.492650595</v>
      </c>
      <c r="S75" s="86"/>
      <c r="T75" s="86"/>
      <c r="U75" s="86"/>
      <c r="V75" s="249">
        <f>E75-76610785.62</f>
        <v>37714336.379999995</v>
      </c>
      <c r="W75" s="86"/>
      <c r="X75" s="86"/>
      <c r="Y75" s="86"/>
    </row>
    <row r="76" spans="1:69" ht="15.6">
      <c r="A76" s="194" t="s">
        <v>238</v>
      </c>
      <c r="B76" s="195"/>
      <c r="C76" s="195"/>
      <c r="D76" s="208"/>
      <c r="E76" s="197">
        <v>0</v>
      </c>
      <c r="F76" s="197">
        <v>0</v>
      </c>
      <c r="G76" s="198">
        <f t="shared" si="0"/>
        <v>3.6496720779653324E-2</v>
      </c>
      <c r="H76" s="199">
        <f>F76*G76</f>
        <v>0</v>
      </c>
      <c r="I76" s="198">
        <f t="shared" si="1"/>
        <v>8.6358925202758112E-3</v>
      </c>
      <c r="J76" s="195">
        <f>E76*I76</f>
        <v>0</v>
      </c>
      <c r="K76" s="200">
        <f>H76+J76</f>
        <v>0</v>
      </c>
      <c r="L76" s="199">
        <f>E76-F76</f>
        <v>0</v>
      </c>
      <c r="M76" s="198">
        <f t="shared" si="2"/>
        <v>0.11741841097486798</v>
      </c>
      <c r="N76" s="209">
        <f>L76*M76</f>
        <v>0</v>
      </c>
      <c r="O76" s="197">
        <v>0</v>
      </c>
      <c r="P76" s="210">
        <f>K76+N76+O76</f>
        <v>0</v>
      </c>
      <c r="Q76" s="197">
        <v>0</v>
      </c>
      <c r="R76" s="212">
        <f>P76+Q76</f>
        <v>0</v>
      </c>
      <c r="S76" s="86"/>
      <c r="T76" s="86"/>
      <c r="U76" s="86"/>
      <c r="V76" s="248">
        <f t="shared" ref="V76:V79" si="3">+E76</f>
        <v>0</v>
      </c>
      <c r="W76" s="86"/>
      <c r="X76" s="86"/>
      <c r="Y76" s="86"/>
    </row>
    <row r="77" spans="1:69" ht="15.6">
      <c r="A77" s="81"/>
      <c r="D77" s="82"/>
      <c r="K77" s="83"/>
      <c r="N77" s="83"/>
      <c r="P77" s="83"/>
      <c r="R77" s="83"/>
      <c r="S77" s="86"/>
      <c r="T77" s="86"/>
      <c r="U77" s="86"/>
      <c r="V77" s="248">
        <f t="shared" si="3"/>
        <v>0</v>
      </c>
      <c r="W77" s="86"/>
      <c r="X77" s="86"/>
      <c r="Y77" s="86"/>
    </row>
    <row r="78" spans="1:69" ht="15.6">
      <c r="A78" s="81"/>
      <c r="D78" s="82"/>
      <c r="K78" s="83"/>
      <c r="N78" s="83"/>
      <c r="P78" s="83"/>
      <c r="R78" s="83"/>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93">
        <f>SUM(P72:P91)</f>
        <v>52953250.872832298</v>
      </c>
      <c r="Q92" s="93">
        <f>SUM(Q72:Q91)</f>
        <v>-3605130</v>
      </c>
      <c r="R92" s="93">
        <f>ROUND(SUM(R72:R91),2)</f>
        <v>49348120.869999997</v>
      </c>
      <c r="S92" s="86"/>
      <c r="T92" s="86"/>
      <c r="U92" s="86"/>
      <c r="V92" s="247">
        <f>SUM(V72:V91)</f>
        <v>132933789</v>
      </c>
      <c r="W92" s="86"/>
      <c r="X92" s="86"/>
      <c r="Y92" s="86"/>
    </row>
    <row r="93" spans="1:25" ht="15.6">
      <c r="A93" s="94"/>
      <c r="B93" s="86"/>
      <c r="C93" s="86"/>
      <c r="D93" s="86"/>
      <c r="E93" s="143">
        <f>SUM(E72:E90)</f>
        <v>389350143</v>
      </c>
      <c r="F93" s="86"/>
      <c r="G93" s="86"/>
      <c r="H93" s="86"/>
      <c r="I93" s="86"/>
      <c r="J93" s="86"/>
      <c r="K93" s="86"/>
      <c r="L93" s="86"/>
      <c r="M93" s="86"/>
      <c r="N93" s="86"/>
      <c r="O93" s="86"/>
      <c r="P93" s="86"/>
      <c r="Q93" s="86"/>
      <c r="R93" s="86"/>
      <c r="S93" s="86"/>
      <c r="T93" s="86"/>
      <c r="U93" s="86"/>
      <c r="V93" s="294">
        <f>+E93-V92</f>
        <v>256416354</v>
      </c>
      <c r="W93" s="294" t="s">
        <v>242</v>
      </c>
      <c r="X93" s="86"/>
      <c r="Y93" s="86"/>
    </row>
    <row r="94" spans="1:25" ht="15.6">
      <c r="A94" s="95">
        <v>3</v>
      </c>
      <c r="B94" s="86"/>
      <c r="C94" s="58" t="s">
        <v>130</v>
      </c>
      <c r="D94" s="58"/>
      <c r="E94" s="58"/>
      <c r="F94" s="58"/>
      <c r="G94" s="86"/>
      <c r="H94" s="86"/>
      <c r="I94" s="86"/>
      <c r="J94" s="86"/>
      <c r="K94" s="86"/>
      <c r="L94" s="86"/>
      <c r="M94" s="86"/>
      <c r="N94" s="86"/>
      <c r="O94" s="86"/>
      <c r="P94" s="93">
        <f>P92</f>
        <v>52953250.872832298</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6" t="s">
        <v>136</v>
      </c>
      <c r="D102" s="356"/>
      <c r="E102" s="356"/>
      <c r="F102" s="356"/>
      <c r="G102" s="356"/>
      <c r="H102" s="356"/>
      <c r="I102" s="356"/>
      <c r="J102" s="356"/>
      <c r="K102" s="356"/>
      <c r="L102" s="356"/>
      <c r="M102" s="356"/>
      <c r="N102" s="356"/>
      <c r="O102" s="356"/>
      <c r="P102" s="356"/>
      <c r="Q102" s="356"/>
      <c r="R102" s="356"/>
      <c r="S102" s="86"/>
      <c r="T102" s="86"/>
      <c r="U102" s="86"/>
      <c r="V102" s="86"/>
      <c r="W102" s="86"/>
      <c r="X102" s="86"/>
      <c r="Y102" s="86"/>
    </row>
    <row r="103" spans="1:25" ht="15.75" customHeight="1">
      <c r="A103" s="97"/>
      <c r="B103" s="98"/>
      <c r="C103" s="191" t="s">
        <v>137</v>
      </c>
      <c r="D103" s="188"/>
      <c r="E103" s="188"/>
      <c r="F103" s="188"/>
      <c r="G103" s="188"/>
      <c r="H103" s="188"/>
      <c r="I103" s="188"/>
      <c r="J103" s="188"/>
      <c r="K103" s="188"/>
      <c r="L103" s="188"/>
      <c r="M103" s="188"/>
      <c r="N103" s="188"/>
      <c r="O103" s="188"/>
      <c r="P103" s="188"/>
      <c r="Q103" s="188"/>
      <c r="R103" s="188"/>
      <c r="S103" s="86"/>
      <c r="T103" s="86"/>
      <c r="U103" s="86"/>
      <c r="V103" s="86"/>
      <c r="W103" s="86"/>
      <c r="X103" s="86"/>
      <c r="Y103" s="86"/>
    </row>
    <row r="104" spans="1:25" ht="15.75" customHeight="1">
      <c r="A104" s="97" t="s">
        <v>138</v>
      </c>
      <c r="B104" s="98"/>
      <c r="C104" s="356" t="s">
        <v>139</v>
      </c>
      <c r="D104" s="356"/>
      <c r="E104" s="356"/>
      <c r="F104" s="356"/>
      <c r="G104" s="356"/>
      <c r="H104" s="356"/>
      <c r="I104" s="356"/>
      <c r="J104" s="356"/>
      <c r="K104" s="356"/>
      <c r="L104" s="356"/>
      <c r="M104" s="356"/>
      <c r="N104" s="356"/>
      <c r="O104" s="356"/>
      <c r="P104" s="356"/>
      <c r="Q104" s="356"/>
      <c r="R104" s="356"/>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75" customHeight="1">
      <c r="A108" s="99" t="s">
        <v>145</v>
      </c>
      <c r="B108" s="10"/>
      <c r="C108" s="354" t="s">
        <v>146</v>
      </c>
      <c r="D108" s="354"/>
      <c r="E108" s="354"/>
      <c r="F108" s="354"/>
      <c r="G108" s="354"/>
      <c r="H108" s="354"/>
      <c r="I108" s="354"/>
      <c r="J108" s="354"/>
      <c r="K108" s="354"/>
      <c r="L108" s="354"/>
      <c r="M108" s="354"/>
      <c r="N108" s="354"/>
      <c r="O108" s="354"/>
      <c r="P108" s="354"/>
      <c r="Q108" s="354"/>
      <c r="R108" s="354"/>
      <c r="S108" s="86"/>
      <c r="T108" s="86"/>
      <c r="U108" s="86"/>
      <c r="V108" s="86"/>
      <c r="W108" s="86"/>
      <c r="X108" s="86"/>
      <c r="Y108" s="86"/>
    </row>
    <row r="109" spans="1:25" ht="15.6">
      <c r="A109" s="43" t="s">
        <v>208</v>
      </c>
      <c r="B109" s="58"/>
      <c r="C109" s="58" t="s">
        <v>470</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104"/>
      <c r="E110" s="104"/>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104"/>
      <c r="E111" s="104"/>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R306"/>
  <sheetViews>
    <sheetView tabSelected="1" topLeftCell="E59"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5.109375" style="1" customWidth="1"/>
    <col min="6" max="6" width="16.3320312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4" width="16.33203125" style="1" customWidth="1"/>
    <col min="15" max="15" width="16.44140625" style="1" customWidth="1"/>
    <col min="16" max="16" width="16" style="1" customWidth="1"/>
    <col min="17" max="17" width="17.44140625" style="1" customWidth="1"/>
    <col min="18" max="18" width="15.88671875" style="1" customWidth="1"/>
    <col min="19" max="19" width="17.88671875" style="1" customWidth="1"/>
    <col min="20" max="20" width="2.44140625" style="1" customWidth="1"/>
    <col min="21" max="21" width="16.6640625" style="1" customWidth="1"/>
    <col min="22" max="22" width="9.109375" style="1"/>
    <col min="23" max="23" width="24.44140625" style="1" bestFit="1" customWidth="1"/>
    <col min="24" max="24" width="12.5546875" style="1" customWidth="1"/>
    <col min="25" max="16384" width="9.109375" style="1"/>
  </cols>
  <sheetData>
    <row r="1" spans="1:70">
      <c r="S1" s="2"/>
    </row>
    <row r="2" spans="1:70">
      <c r="S2" s="2"/>
    </row>
    <row r="4" spans="1:70" ht="15.6">
      <c r="S4" s="7" t="s">
        <v>220</v>
      </c>
    </row>
    <row r="5" spans="1:70" ht="15.6">
      <c r="C5" s="3" t="s">
        <v>1</v>
      </c>
      <c r="D5" s="3"/>
      <c r="E5" s="3"/>
      <c r="F5" s="3"/>
      <c r="G5" s="3"/>
      <c r="H5" s="3"/>
      <c r="I5" s="3"/>
      <c r="J5" s="4" t="s">
        <v>2</v>
      </c>
      <c r="K5" s="4"/>
      <c r="L5" s="3"/>
      <c r="M5" s="3"/>
      <c r="N5" s="3"/>
      <c r="O5" s="3"/>
      <c r="P5" s="5"/>
      <c r="Q5" s="347"/>
      <c r="R5" s="348"/>
      <c r="S5" s="349" t="s">
        <v>478</v>
      </c>
      <c r="T5" s="8"/>
      <c r="U5" s="9"/>
      <c r="V5" s="9"/>
      <c r="W5" s="8"/>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ht="15.6">
      <c r="C6" s="3"/>
      <c r="D6" s="3"/>
      <c r="E6" s="3"/>
      <c r="F6" s="3"/>
      <c r="G6" s="3"/>
      <c r="H6" s="11" t="s">
        <v>3</v>
      </c>
      <c r="I6" s="11"/>
      <c r="J6" s="11" t="s">
        <v>224</v>
      </c>
      <c r="K6" s="11"/>
      <c r="L6" s="11"/>
      <c r="M6" s="11"/>
      <c r="N6" s="11"/>
      <c r="O6" s="11"/>
      <c r="P6" s="5"/>
      <c r="R6" s="6"/>
      <c r="S6" s="5"/>
      <c r="T6" s="8"/>
      <c r="U6" s="12"/>
      <c r="V6" s="9"/>
      <c r="W6" s="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15.6">
      <c r="C7" s="6"/>
      <c r="D7" s="6"/>
      <c r="E7" s="6"/>
      <c r="F7" s="6"/>
      <c r="G7" s="6"/>
      <c r="H7" s="6"/>
      <c r="I7" s="6"/>
      <c r="J7" s="6"/>
      <c r="K7" s="6"/>
      <c r="L7" s="6"/>
      <c r="M7" s="6"/>
      <c r="N7" s="6"/>
      <c r="O7" s="6"/>
      <c r="P7" s="6"/>
      <c r="R7" s="6"/>
      <c r="S7" s="6" t="s">
        <v>5</v>
      </c>
      <c r="T7" s="8"/>
      <c r="U7" s="9"/>
      <c r="V7" s="9"/>
      <c r="W7" s="8"/>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5.6">
      <c r="A8" s="13"/>
      <c r="C8" s="6"/>
      <c r="D8" s="6"/>
      <c r="E8" s="6"/>
      <c r="F8" s="6"/>
      <c r="G8" s="6"/>
      <c r="H8" s="6"/>
      <c r="I8" s="6"/>
      <c r="J8" s="184" t="s">
        <v>210</v>
      </c>
      <c r="K8" s="14"/>
      <c r="L8" s="6"/>
      <c r="M8" s="6"/>
      <c r="N8" s="6"/>
      <c r="O8" s="6"/>
      <c r="P8" s="6"/>
      <c r="Q8" s="6"/>
      <c r="R8" s="6"/>
      <c r="S8" s="6"/>
      <c r="T8" s="8"/>
      <c r="U8" s="9"/>
      <c r="V8" s="9"/>
      <c r="W8" s="8"/>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ht="15.6">
      <c r="A9" s="13"/>
      <c r="C9" s="6"/>
      <c r="D9" s="6"/>
      <c r="E9" s="6"/>
      <c r="F9" s="6"/>
      <c r="G9" s="6"/>
      <c r="H9" s="6"/>
      <c r="I9" s="6"/>
      <c r="J9" s="15"/>
      <c r="K9" s="15"/>
      <c r="L9" s="6"/>
      <c r="M9" s="6"/>
      <c r="N9" s="6"/>
      <c r="O9" s="6"/>
      <c r="P9" s="6"/>
      <c r="Q9" s="6"/>
      <c r="R9" s="6"/>
      <c r="S9" s="6"/>
      <c r="T9" s="8"/>
      <c r="U9" s="9"/>
      <c r="V9" s="9"/>
      <c r="W9" s="8"/>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ht="15.6">
      <c r="A10" s="13"/>
      <c r="C10" s="6" t="s">
        <v>221</v>
      </c>
      <c r="D10" s="6"/>
      <c r="E10" s="6"/>
      <c r="F10" s="6"/>
      <c r="G10" s="6"/>
      <c r="H10" s="6"/>
      <c r="I10" s="6"/>
      <c r="J10" s="15"/>
      <c r="K10" s="15"/>
      <c r="L10" s="6"/>
      <c r="M10" s="6"/>
      <c r="N10" s="6"/>
      <c r="O10" s="6"/>
      <c r="P10" s="6"/>
      <c r="Q10" s="6"/>
      <c r="R10" s="6"/>
      <c r="S10" s="6"/>
      <c r="T10" s="8"/>
      <c r="U10" s="9"/>
      <c r="V10" s="9"/>
      <c r="W10" s="8"/>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6">
      <c r="A11" s="13"/>
      <c r="C11" s="6" t="s">
        <v>7</v>
      </c>
      <c r="D11" s="6"/>
      <c r="E11" s="6"/>
      <c r="F11" s="6"/>
      <c r="G11" s="6"/>
      <c r="H11" s="6"/>
      <c r="I11" s="6"/>
      <c r="J11" s="15"/>
      <c r="K11" s="15"/>
      <c r="Q11" s="6"/>
      <c r="R11" s="6"/>
      <c r="S11" s="6"/>
      <c r="T11" s="8"/>
      <c r="U11" s="8"/>
      <c r="V11" s="8"/>
      <c r="W11" s="8"/>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ht="15.6">
      <c r="A12" s="13"/>
      <c r="C12" s="6"/>
      <c r="D12" s="6"/>
      <c r="E12" s="6"/>
      <c r="F12" s="6"/>
      <c r="G12" s="6"/>
      <c r="H12" s="6"/>
      <c r="I12" s="6"/>
      <c r="J12" s="6"/>
      <c r="K12" s="6"/>
      <c r="Q12" s="16"/>
      <c r="R12" s="6"/>
      <c r="S12" s="6"/>
      <c r="T12" s="8"/>
      <c r="U12" s="8"/>
      <c r="V12" s="8"/>
      <c r="W12" s="8"/>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ht="15.6">
      <c r="C13" s="17" t="s">
        <v>8</v>
      </c>
      <c r="D13" s="17"/>
      <c r="E13" s="17"/>
      <c r="F13" s="17"/>
      <c r="G13" s="17"/>
      <c r="H13" s="17" t="s">
        <v>9</v>
      </c>
      <c r="I13" s="17"/>
      <c r="J13" s="17" t="s">
        <v>10</v>
      </c>
      <c r="K13" s="17"/>
      <c r="L13" s="18" t="s">
        <v>11</v>
      </c>
      <c r="R13" s="11"/>
      <c r="S13" s="18"/>
      <c r="T13" s="19"/>
      <c r="U13" s="18"/>
      <c r="V13" s="19"/>
      <c r="W13" s="2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ht="15.6">
      <c r="C14" s="21"/>
      <c r="D14" s="21"/>
      <c r="E14" s="21"/>
      <c r="F14" s="21"/>
      <c r="G14" s="21"/>
      <c r="H14" s="22" t="s">
        <v>12</v>
      </c>
      <c r="I14" s="22"/>
      <c r="J14" s="11"/>
      <c r="K14" s="11"/>
      <c r="R14" s="11"/>
      <c r="T14" s="19"/>
      <c r="U14" s="23"/>
      <c r="V14" s="23"/>
      <c r="W14" s="2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row r="15" spans="1:70" ht="15.6">
      <c r="A15" s="13" t="s">
        <v>13</v>
      </c>
      <c r="C15" s="21"/>
      <c r="D15" s="21"/>
      <c r="E15" s="21"/>
      <c r="F15" s="21"/>
      <c r="G15" s="21"/>
      <c r="H15" s="24" t="s">
        <v>14</v>
      </c>
      <c r="I15" s="24"/>
      <c r="J15" s="25" t="s">
        <v>15</v>
      </c>
      <c r="K15" s="25"/>
      <c r="L15" s="25" t="s">
        <v>16</v>
      </c>
      <c r="R15" s="11"/>
      <c r="T15" s="8"/>
      <c r="U15" s="26"/>
      <c r="V15" s="23"/>
      <c r="W15" s="2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row>
    <row r="16" spans="1:70" ht="15.6">
      <c r="A16" s="13" t="s">
        <v>17</v>
      </c>
      <c r="C16" s="27"/>
      <c r="D16" s="27"/>
      <c r="E16" s="27"/>
      <c r="F16" s="27"/>
      <c r="G16" s="27"/>
      <c r="H16" s="11"/>
      <c r="I16" s="11"/>
      <c r="J16" s="11"/>
      <c r="K16" s="11"/>
      <c r="L16" s="11"/>
      <c r="R16" s="11"/>
      <c r="S16" s="11"/>
      <c r="T16" s="8"/>
      <c r="U16" s="19"/>
      <c r="V16" s="19"/>
      <c r="W16" s="2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row>
    <row r="17" spans="1:70" ht="15.6">
      <c r="A17" s="28"/>
      <c r="C17" s="21"/>
      <c r="D17" s="21"/>
      <c r="E17" s="21"/>
      <c r="F17" s="21"/>
      <c r="G17" s="21"/>
      <c r="H17" s="11"/>
      <c r="I17" s="11"/>
      <c r="J17" s="11"/>
      <c r="K17" s="11"/>
      <c r="L17" s="11"/>
      <c r="R17" s="11"/>
      <c r="S17" s="11"/>
      <c r="T17" s="8"/>
      <c r="U17" s="19"/>
      <c r="V17" s="19"/>
      <c r="W17" s="2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row>
    <row r="18" spans="1:70" ht="15.6">
      <c r="A18" s="29">
        <v>1</v>
      </c>
      <c r="C18" s="21" t="s">
        <v>18</v>
      </c>
      <c r="D18" s="21"/>
      <c r="E18" s="21"/>
      <c r="F18" s="21"/>
      <c r="G18" s="21"/>
      <c r="H18" s="30" t="s">
        <v>222</v>
      </c>
      <c r="I18" s="30"/>
      <c r="J18" s="151">
        <v>174213655</v>
      </c>
      <c r="K18" s="11"/>
      <c r="R18" s="11"/>
      <c r="S18" s="11"/>
      <c r="T18" s="8"/>
      <c r="U18" s="19"/>
      <c r="V18" s="19"/>
      <c r="W18" s="2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row>
    <row r="19" spans="1:70" ht="15.6">
      <c r="A19" s="170" t="s">
        <v>20</v>
      </c>
      <c r="B19" s="152"/>
      <c r="C19" s="21" t="s">
        <v>21</v>
      </c>
      <c r="D19" s="153"/>
      <c r="E19" s="153"/>
      <c r="F19" s="153"/>
      <c r="G19" s="21"/>
      <c r="H19" s="30" t="s">
        <v>364</v>
      </c>
      <c r="I19" s="30"/>
      <c r="J19" s="154">
        <v>42774322</v>
      </c>
      <c r="K19" s="33"/>
      <c r="R19" s="11"/>
      <c r="S19" s="11"/>
      <c r="T19" s="8"/>
      <c r="U19" s="19"/>
      <c r="V19" s="19"/>
      <c r="W19" s="2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row>
    <row r="20" spans="1:70" ht="15.6">
      <c r="A20" s="29">
        <v>2</v>
      </c>
      <c r="C20" s="21" t="s">
        <v>22</v>
      </c>
      <c r="D20" s="21"/>
      <c r="E20" s="21"/>
      <c r="F20" s="21"/>
      <c r="G20" s="21"/>
      <c r="H20" s="30" t="s">
        <v>23</v>
      </c>
      <c r="I20" s="30"/>
      <c r="J20" s="156">
        <f>J18-J19</f>
        <v>131439333</v>
      </c>
      <c r="K20" s="35"/>
      <c r="R20" s="11"/>
      <c r="S20" s="11"/>
      <c r="T20" s="8"/>
      <c r="U20" s="19"/>
      <c r="V20" s="19"/>
      <c r="W20" s="2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0" ht="15.6">
      <c r="A21" s="29"/>
      <c r="H21" s="30"/>
      <c r="I21" s="30"/>
      <c r="R21" s="11"/>
      <c r="S21" s="11"/>
      <c r="T21" s="8"/>
      <c r="U21" s="19"/>
      <c r="V21" s="19"/>
      <c r="W21" s="2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0" ht="15.6">
      <c r="A22" s="29"/>
      <c r="C22" s="21" t="s">
        <v>24</v>
      </c>
      <c r="D22" s="21"/>
      <c r="E22" s="21"/>
      <c r="F22" s="21"/>
      <c r="G22" s="21"/>
      <c r="H22" s="30"/>
      <c r="I22" s="30"/>
      <c r="J22" s="11"/>
      <c r="K22" s="11"/>
      <c r="L22" s="11"/>
      <c r="R22" s="11"/>
      <c r="S22" s="11"/>
      <c r="T22" s="19"/>
      <c r="U22" s="19"/>
      <c r="V22" s="19"/>
      <c r="W22" s="2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row>
    <row r="23" spans="1:70" ht="15.6">
      <c r="A23" s="29">
        <v>3</v>
      </c>
      <c r="C23" s="21" t="s">
        <v>25</v>
      </c>
      <c r="D23" s="21"/>
      <c r="E23" s="21"/>
      <c r="F23" s="21"/>
      <c r="G23" s="21"/>
      <c r="H23" s="30" t="s">
        <v>26</v>
      </c>
      <c r="I23" s="30"/>
      <c r="J23" s="151">
        <v>5683670</v>
      </c>
      <c r="K23" s="11"/>
      <c r="R23" s="11"/>
      <c r="S23" s="11"/>
      <c r="T23" s="19"/>
      <c r="U23" s="19"/>
      <c r="V23" s="19"/>
      <c r="W23" s="2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ht="15.6">
      <c r="A24" s="170" t="s">
        <v>27</v>
      </c>
      <c r="B24" s="98"/>
      <c r="C24" s="21" t="s">
        <v>28</v>
      </c>
      <c r="D24" s="21"/>
      <c r="E24" s="153"/>
      <c r="F24" s="153"/>
      <c r="G24" s="153"/>
      <c r="H24" s="30" t="s">
        <v>29</v>
      </c>
      <c r="I24" s="155"/>
      <c r="J24" s="151">
        <v>41408012</v>
      </c>
      <c r="K24" s="11"/>
      <c r="R24" s="11"/>
      <c r="S24" s="11"/>
      <c r="T24" s="19"/>
      <c r="U24" s="19"/>
      <c r="V24" s="19"/>
      <c r="W24" s="2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row>
    <row r="25" spans="1:70" ht="15.6">
      <c r="A25" s="170" t="s">
        <v>30</v>
      </c>
      <c r="B25" s="98"/>
      <c r="C25" s="21" t="s">
        <v>31</v>
      </c>
      <c r="D25" s="21"/>
      <c r="E25" s="153"/>
      <c r="F25" s="153"/>
      <c r="G25" s="153"/>
      <c r="H25" s="30" t="s">
        <v>32</v>
      </c>
      <c r="I25" s="155"/>
      <c r="J25" s="151">
        <v>0</v>
      </c>
      <c r="K25" s="11"/>
      <c r="R25" s="11"/>
      <c r="S25" s="11"/>
      <c r="T25" s="19"/>
      <c r="U25" s="19"/>
      <c r="V25" s="19"/>
      <c r="W25" s="2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70" ht="15.6">
      <c r="A26" s="170" t="s">
        <v>33</v>
      </c>
      <c r="B26" s="98"/>
      <c r="C26" s="21" t="s">
        <v>34</v>
      </c>
      <c r="D26" s="21"/>
      <c r="E26" s="153"/>
      <c r="F26" s="153"/>
      <c r="G26" s="153"/>
      <c r="H26" s="30" t="s">
        <v>35</v>
      </c>
      <c r="I26" s="155"/>
      <c r="J26" s="154">
        <v>37482884</v>
      </c>
      <c r="K26" s="33"/>
      <c r="R26" s="11"/>
      <c r="S26" s="11"/>
      <c r="T26" s="19"/>
      <c r="U26" s="19"/>
      <c r="V26" s="19"/>
      <c r="W26" s="2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row>
    <row r="27" spans="1:70" ht="15.6">
      <c r="A27" s="170" t="s">
        <v>36</v>
      </c>
      <c r="B27" s="98"/>
      <c r="C27" s="21" t="s">
        <v>37</v>
      </c>
      <c r="D27" s="21"/>
      <c r="E27" s="153"/>
      <c r="F27" s="153"/>
      <c r="G27" s="153"/>
      <c r="H27" s="30" t="s">
        <v>38</v>
      </c>
      <c r="I27" s="155"/>
      <c r="J27" s="156">
        <f>+J24-J25-J26</f>
        <v>3925128</v>
      </c>
      <c r="K27" s="11"/>
      <c r="R27" s="11"/>
      <c r="S27" s="11"/>
      <c r="T27" s="19"/>
      <c r="U27" s="19"/>
      <c r="V27" s="19"/>
      <c r="W27" s="2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row>
    <row r="28" spans="1:70" ht="15.6">
      <c r="A28" s="29"/>
      <c r="C28" s="21"/>
      <c r="D28" s="21"/>
      <c r="E28" s="21"/>
      <c r="F28" s="21"/>
      <c r="G28" s="21"/>
      <c r="H28" s="30"/>
      <c r="I28" s="30"/>
      <c r="J28" s="11"/>
      <c r="K28" s="11"/>
      <c r="R28" s="11"/>
      <c r="S28" s="11"/>
      <c r="T28" s="19"/>
      <c r="U28" s="19"/>
      <c r="V28" s="19"/>
      <c r="W28" s="2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row>
    <row r="29" spans="1:70" ht="15.6">
      <c r="A29" s="29">
        <v>4</v>
      </c>
      <c r="C29" s="27" t="s">
        <v>39</v>
      </c>
      <c r="D29" s="27"/>
      <c r="E29" s="27"/>
      <c r="F29" s="27"/>
      <c r="G29" s="21"/>
      <c r="H29" s="30" t="s">
        <v>40</v>
      </c>
      <c r="I29" s="30"/>
      <c r="J29" s="36">
        <f>IF(J27=0,0,J27/J19)</f>
        <v>9.1763652034040424E-2</v>
      </c>
      <c r="K29" s="36"/>
      <c r="L29" s="157">
        <f>J29</f>
        <v>9.1763652034040424E-2</v>
      </c>
      <c r="R29" s="11"/>
      <c r="S29" s="11"/>
      <c r="T29" s="19"/>
      <c r="U29" s="19"/>
      <c r="V29" s="19"/>
      <c r="W29" s="2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5.6">
      <c r="A30" s="29"/>
      <c r="C30" s="21"/>
      <c r="D30" s="21"/>
      <c r="E30" s="21"/>
      <c r="F30" s="21"/>
      <c r="G30" s="21"/>
      <c r="H30" s="30"/>
      <c r="I30" s="30"/>
      <c r="J30" s="11"/>
      <c r="K30" s="11"/>
      <c r="R30" s="11"/>
      <c r="S30" s="11"/>
      <c r="T30" s="19"/>
      <c r="U30" s="19"/>
      <c r="V30" s="19"/>
      <c r="W30" s="2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5.6">
      <c r="A31" s="29"/>
      <c r="C31" s="21"/>
      <c r="D31" s="21"/>
      <c r="E31" s="21"/>
      <c r="F31" s="21"/>
      <c r="G31" s="21"/>
      <c r="H31" s="30"/>
      <c r="I31" s="30"/>
      <c r="J31" s="11"/>
      <c r="K31" s="11"/>
      <c r="R31" s="11"/>
      <c r="S31" s="11"/>
      <c r="T31" s="19"/>
      <c r="U31" s="19"/>
      <c r="V31" s="19"/>
      <c r="W31" s="2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5.6">
      <c r="A32" s="170"/>
      <c r="B32" s="98"/>
      <c r="C32" s="21" t="s">
        <v>41</v>
      </c>
      <c r="D32" s="21"/>
      <c r="E32" s="21"/>
      <c r="F32" s="21"/>
      <c r="G32" s="21"/>
      <c r="H32" s="30"/>
      <c r="I32" s="155"/>
      <c r="J32" s="38"/>
      <c r="K32" s="38"/>
      <c r="L32" s="158"/>
      <c r="R32" s="11"/>
      <c r="S32" s="36"/>
      <c r="T32" s="40"/>
      <c r="U32" s="41"/>
      <c r="V32" s="19"/>
      <c r="W32" s="2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15.6">
      <c r="A33" s="170" t="s">
        <v>42</v>
      </c>
      <c r="B33" s="98"/>
      <c r="C33" s="21" t="s">
        <v>43</v>
      </c>
      <c r="D33" s="21"/>
      <c r="E33" s="21"/>
      <c r="F33" s="21"/>
      <c r="G33" s="21"/>
      <c r="H33" s="30" t="s">
        <v>44</v>
      </c>
      <c r="I33" s="155"/>
      <c r="J33" s="156">
        <f>J23-J27</f>
        <v>1758542</v>
      </c>
      <c r="K33" s="38"/>
      <c r="L33" s="160"/>
      <c r="R33" s="11"/>
      <c r="S33" s="36"/>
      <c r="T33" s="40"/>
      <c r="U33" s="41"/>
      <c r="V33" s="19"/>
      <c r="W33" s="2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row>
    <row r="34" spans="1:70" ht="15.6">
      <c r="A34" s="170" t="s">
        <v>45</v>
      </c>
      <c r="B34" s="98"/>
      <c r="C34" s="21" t="s">
        <v>46</v>
      </c>
      <c r="D34" s="21"/>
      <c r="E34" s="21"/>
      <c r="F34" s="21"/>
      <c r="G34" s="21"/>
      <c r="H34" s="30" t="s">
        <v>47</v>
      </c>
      <c r="I34" s="155"/>
      <c r="J34" s="38">
        <f>IF(J33=0,0,J33/J18)</f>
        <v>1.0094168565604114E-2</v>
      </c>
      <c r="K34" s="38"/>
      <c r="L34" s="160">
        <f>J34</f>
        <v>1.0094168565604114E-2</v>
      </c>
      <c r="R34" s="11"/>
      <c r="S34" s="36"/>
      <c r="T34" s="40"/>
      <c r="U34" s="41"/>
      <c r="V34" s="19"/>
      <c r="W34" s="2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ht="15.6">
      <c r="A35" s="29"/>
      <c r="C35" s="21"/>
      <c r="D35" s="21"/>
      <c r="E35" s="21"/>
      <c r="F35" s="21"/>
      <c r="G35" s="21"/>
      <c r="H35" s="30"/>
      <c r="I35" s="30"/>
      <c r="J35" s="38"/>
      <c r="K35" s="38"/>
      <c r="L35" s="158"/>
      <c r="R35" s="11"/>
      <c r="S35" s="36"/>
      <c r="T35" s="40"/>
      <c r="U35" s="41"/>
      <c r="V35" s="19"/>
      <c r="W35" s="2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ht="15.6">
      <c r="A36" s="42"/>
      <c r="B36" s="10"/>
      <c r="C36" s="21" t="s">
        <v>48</v>
      </c>
      <c r="D36" s="21"/>
      <c r="E36" s="21"/>
      <c r="F36" s="21"/>
      <c r="G36" s="21"/>
      <c r="H36" s="43"/>
      <c r="I36" s="43"/>
      <c r="J36" s="11"/>
      <c r="K36" s="11"/>
      <c r="L36" s="11"/>
      <c r="O36" s="10"/>
      <c r="P36" s="10"/>
      <c r="R36" s="11"/>
      <c r="S36" s="36"/>
      <c r="T36" s="40"/>
      <c r="U36" s="41"/>
      <c r="V36" s="19"/>
      <c r="W36" s="2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ht="15.6">
      <c r="A37" s="42" t="s">
        <v>49</v>
      </c>
      <c r="B37" s="10"/>
      <c r="C37" s="21" t="s">
        <v>50</v>
      </c>
      <c r="D37" s="21"/>
      <c r="E37" s="21"/>
      <c r="F37" s="21"/>
      <c r="G37" s="21"/>
      <c r="H37" s="30" t="s">
        <v>51</v>
      </c>
      <c r="I37" s="30"/>
      <c r="J37" s="151">
        <v>146945</v>
      </c>
      <c r="K37" s="11"/>
      <c r="L37" s="10"/>
      <c r="O37" s="10"/>
      <c r="P37" s="10"/>
      <c r="R37" s="11"/>
      <c r="S37" s="36"/>
      <c r="T37" s="40"/>
      <c r="U37" s="41"/>
      <c r="V37" s="19"/>
      <c r="W37" s="2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ht="15.6">
      <c r="A38" s="42" t="s">
        <v>52</v>
      </c>
      <c r="B38" s="10"/>
      <c r="C38" s="21" t="s">
        <v>53</v>
      </c>
      <c r="D38" s="21"/>
      <c r="E38" s="21"/>
      <c r="F38" s="21"/>
      <c r="G38" s="21"/>
      <c r="H38" s="30" t="s">
        <v>54</v>
      </c>
      <c r="I38" s="30"/>
      <c r="J38" s="38">
        <f>IF(J37=0,0,J37/J18)</f>
        <v>8.4347578839328067E-4</v>
      </c>
      <c r="K38" s="38"/>
      <c r="L38" s="160">
        <f>J38</f>
        <v>8.4347578839328067E-4</v>
      </c>
      <c r="O38" s="10"/>
      <c r="P38" s="10"/>
      <c r="R38" s="11"/>
      <c r="S38" s="36"/>
      <c r="T38" s="40"/>
      <c r="U38" s="41"/>
      <c r="V38" s="19"/>
      <c r="W38" s="2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0" ht="15.6">
      <c r="A39" s="29"/>
      <c r="C39" s="21"/>
      <c r="D39" s="21"/>
      <c r="E39" s="21"/>
      <c r="F39" s="21"/>
      <c r="G39" s="21"/>
      <c r="H39" s="30"/>
      <c r="I39" s="30"/>
      <c r="J39" s="38"/>
      <c r="K39" s="38"/>
      <c r="L39" s="158"/>
      <c r="R39" s="11"/>
      <c r="S39" s="36"/>
      <c r="T39" s="40"/>
      <c r="U39" s="41"/>
      <c r="V39" s="19"/>
      <c r="W39" s="2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0" ht="15.6">
      <c r="A40" s="44"/>
      <c r="C40" s="21" t="s">
        <v>55</v>
      </c>
      <c r="D40" s="21"/>
      <c r="E40" s="21"/>
      <c r="F40" s="21"/>
      <c r="G40" s="21"/>
      <c r="H40" s="43"/>
      <c r="I40" s="43"/>
      <c r="J40" s="11"/>
      <c r="K40" s="11"/>
      <c r="L40" s="11"/>
      <c r="R40" s="11"/>
      <c r="S40" s="11"/>
      <c r="T40" s="19"/>
      <c r="U40" s="11"/>
      <c r="V40" s="19"/>
      <c r="W40" s="2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0" ht="15.6">
      <c r="A41" s="44" t="s">
        <v>56</v>
      </c>
      <c r="C41" s="21" t="s">
        <v>57</v>
      </c>
      <c r="D41" s="21"/>
      <c r="E41" s="21"/>
      <c r="F41" s="21"/>
      <c r="G41" s="21"/>
      <c r="H41" s="30" t="s">
        <v>58</v>
      </c>
      <c r="I41" s="30"/>
      <c r="J41" s="151">
        <v>1198221</v>
      </c>
      <c r="K41" s="11"/>
      <c r="R41" s="11"/>
      <c r="S41" s="45"/>
      <c r="T41" s="19"/>
      <c r="U41" s="46"/>
      <c r="V41" s="23"/>
      <c r="W41" s="2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row>
    <row r="42" spans="1:70" ht="15.6">
      <c r="A42" s="44" t="s">
        <v>59</v>
      </c>
      <c r="C42" s="21" t="s">
        <v>60</v>
      </c>
      <c r="D42" s="21"/>
      <c r="E42" s="21"/>
      <c r="F42" s="21"/>
      <c r="G42" s="21"/>
      <c r="H42" s="30" t="s">
        <v>61</v>
      </c>
      <c r="I42" s="30"/>
      <c r="J42" s="38">
        <f>IF(J41=0,0,J41/J18)</f>
        <v>6.8778822188191851E-3</v>
      </c>
      <c r="K42" s="38"/>
      <c r="L42" s="160">
        <f>J42</f>
        <v>6.8778822188191851E-3</v>
      </c>
      <c r="R42" s="11"/>
      <c r="S42" s="36"/>
      <c r="T42" s="19"/>
      <c r="U42" s="41"/>
      <c r="V42" s="23"/>
      <c r="W42" s="2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row>
    <row r="43" spans="1:70" ht="15.6">
      <c r="A43" s="44"/>
      <c r="C43" s="21"/>
      <c r="D43" s="21"/>
      <c r="E43" s="21"/>
      <c r="F43" s="21"/>
      <c r="G43" s="21"/>
      <c r="H43" s="30"/>
      <c r="I43" s="30"/>
      <c r="J43" s="11"/>
      <c r="K43" s="11"/>
      <c r="L43" s="11"/>
      <c r="R43" s="11"/>
      <c r="V43" s="19"/>
      <c r="W43" s="2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row>
    <row r="44" spans="1:70" ht="15.6">
      <c r="A44" s="47" t="s">
        <v>62</v>
      </c>
      <c r="B44" s="48"/>
      <c r="C44" s="27" t="s">
        <v>63</v>
      </c>
      <c r="D44" s="27"/>
      <c r="E44" s="27"/>
      <c r="F44" s="27"/>
      <c r="G44" s="27"/>
      <c r="H44" s="22" t="s">
        <v>64</v>
      </c>
      <c r="I44" s="22"/>
      <c r="J44" s="159">
        <f>J34+J38+J42</f>
        <v>1.7815526572816581E-2</v>
      </c>
      <c r="K44" s="159"/>
      <c r="L44" s="159">
        <f>L34+L38+L42</f>
        <v>1.7815526572816581E-2</v>
      </c>
      <c r="R44" s="11"/>
      <c r="V44" s="19"/>
      <c r="W44" s="2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5.6">
      <c r="A45" s="44"/>
      <c r="C45" s="21"/>
      <c r="D45" s="21"/>
      <c r="E45" s="21"/>
      <c r="F45" s="21"/>
      <c r="G45" s="21"/>
      <c r="H45" s="30"/>
      <c r="I45" s="30"/>
      <c r="J45" s="11"/>
      <c r="K45" s="11"/>
      <c r="L45" s="11"/>
      <c r="R45" s="11"/>
      <c r="S45" s="11"/>
      <c r="T45" s="19"/>
      <c r="U45" s="50"/>
      <c r="V45" s="19"/>
      <c r="W45" s="2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1:70" ht="15.6">
      <c r="A46" s="42"/>
      <c r="B46" s="51"/>
      <c r="C46" s="11" t="s">
        <v>65</v>
      </c>
      <c r="D46" s="11"/>
      <c r="E46" s="11"/>
      <c r="F46" s="11"/>
      <c r="G46" s="11"/>
      <c r="H46" s="30"/>
      <c r="I46" s="30"/>
      <c r="J46" s="11"/>
      <c r="K46" s="11"/>
      <c r="L46" s="11"/>
      <c r="R46" s="52"/>
      <c r="S46" s="51"/>
      <c r="V46" s="23"/>
      <c r="W46" s="19" t="s">
        <v>3</v>
      </c>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5.6">
      <c r="A47" s="44" t="s">
        <v>66</v>
      </c>
      <c r="B47" s="51"/>
      <c r="C47" s="11" t="s">
        <v>67</v>
      </c>
      <c r="D47" s="11"/>
      <c r="E47" s="11"/>
      <c r="F47" s="11"/>
      <c r="G47" s="11"/>
      <c r="H47" s="30" t="s">
        <v>68</v>
      </c>
      <c r="I47" s="30"/>
      <c r="J47" s="151">
        <v>0</v>
      </c>
      <c r="K47" s="11"/>
      <c r="L47" s="11"/>
      <c r="R47" s="52"/>
      <c r="S47" s="51"/>
      <c r="V47" s="23"/>
      <c r="W47" s="19"/>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1:70" ht="15.6">
      <c r="A48" s="44" t="s">
        <v>69</v>
      </c>
      <c r="B48" s="51"/>
      <c r="C48" s="11" t="s">
        <v>70</v>
      </c>
      <c r="D48" s="11"/>
      <c r="E48" s="11"/>
      <c r="F48" s="11"/>
      <c r="G48" s="11"/>
      <c r="H48" s="30" t="s">
        <v>71</v>
      </c>
      <c r="I48" s="30"/>
      <c r="J48" s="38">
        <f>IF(J47=0,0,J47/J20)</f>
        <v>0</v>
      </c>
      <c r="K48" s="38"/>
      <c r="L48" s="160">
        <f>J48</f>
        <v>0</v>
      </c>
      <c r="R48" s="52"/>
      <c r="S48" s="51"/>
      <c r="T48" s="19"/>
      <c r="U48" s="19"/>
      <c r="V48" s="23"/>
      <c r="W48" s="19"/>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1:70" ht="15.6">
      <c r="A49" s="44"/>
      <c r="C49" s="11"/>
      <c r="D49" s="11"/>
      <c r="E49" s="11"/>
      <c r="F49" s="11"/>
      <c r="G49" s="11"/>
      <c r="H49" s="30"/>
      <c r="I49" s="30"/>
      <c r="J49" s="11"/>
      <c r="K49" s="11"/>
      <c r="L49" s="11"/>
      <c r="R49" s="11"/>
      <c r="T49" s="8"/>
      <c r="U49" s="19"/>
      <c r="V49" s="8"/>
      <c r="W49" s="2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row>
    <row r="50" spans="1:70" ht="15.6">
      <c r="A50" s="44"/>
      <c r="C50" s="21" t="s">
        <v>72</v>
      </c>
      <c r="D50" s="21"/>
      <c r="E50" s="21"/>
      <c r="F50" s="21"/>
      <c r="G50" s="21"/>
      <c r="H50" s="53"/>
      <c r="I50" s="53"/>
      <c r="R50" s="11"/>
      <c r="T50" s="19"/>
      <c r="U50" s="19"/>
      <c r="V50" s="19"/>
      <c r="W50" s="2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row>
    <row r="51" spans="1:70" ht="15.6">
      <c r="A51" s="44" t="s">
        <v>73</v>
      </c>
      <c r="C51" s="21" t="s">
        <v>223</v>
      </c>
      <c r="D51" s="21"/>
      <c r="E51" s="21"/>
      <c r="F51" s="21"/>
      <c r="G51" s="21"/>
      <c r="H51" s="30" t="s">
        <v>75</v>
      </c>
      <c r="I51" s="30"/>
      <c r="J51" s="185">
        <v>8676310</v>
      </c>
      <c r="K51" s="11"/>
      <c r="L51" s="11"/>
      <c r="R51" s="11"/>
      <c r="T51" s="19"/>
      <c r="U51" s="19"/>
      <c r="V51" s="19"/>
      <c r="W51" s="2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row>
    <row r="52" spans="1:70" ht="15.6">
      <c r="A52" s="44" t="s">
        <v>76</v>
      </c>
      <c r="B52" s="51"/>
      <c r="C52" s="11" t="s">
        <v>77</v>
      </c>
      <c r="D52" s="11"/>
      <c r="E52" s="11"/>
      <c r="F52" s="11"/>
      <c r="G52" s="11"/>
      <c r="H52" s="30" t="s">
        <v>78</v>
      </c>
      <c r="I52" s="30"/>
      <c r="J52" s="160">
        <f>IF(J51=0,0,J51/J20)</f>
        <v>6.6009997174894364E-2</v>
      </c>
      <c r="K52" s="160"/>
      <c r="L52" s="160">
        <f>J52</f>
        <v>6.6009997174894364E-2</v>
      </c>
      <c r="R52" s="11"/>
      <c r="U52" s="55"/>
      <c r="V52" s="23"/>
      <c r="W52" s="19"/>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row>
    <row r="53" spans="1:70" ht="15.6">
      <c r="A53" s="44"/>
      <c r="C53" s="21"/>
      <c r="D53" s="21"/>
      <c r="E53" s="21"/>
      <c r="F53" s="21"/>
      <c r="G53" s="21"/>
      <c r="H53" s="30"/>
      <c r="I53" s="30"/>
      <c r="J53" s="11"/>
      <c r="K53" s="11"/>
      <c r="L53" s="11"/>
      <c r="R53" s="11"/>
      <c r="S53" s="53"/>
      <c r="T53" s="19"/>
      <c r="U53" s="19"/>
      <c r="V53" s="19"/>
      <c r="W53" s="2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15.6">
      <c r="A54" s="47" t="s">
        <v>79</v>
      </c>
      <c r="B54" s="48"/>
      <c r="C54" s="27" t="s">
        <v>80</v>
      </c>
      <c r="D54" s="27"/>
      <c r="E54" s="27"/>
      <c r="F54" s="27"/>
      <c r="G54" s="27"/>
      <c r="H54" s="22" t="s">
        <v>81</v>
      </c>
      <c r="I54" s="22"/>
      <c r="J54" s="56"/>
      <c r="K54" s="56"/>
      <c r="L54" s="159">
        <f>L48+L52</f>
        <v>6.6009997174894364E-2</v>
      </c>
      <c r="R54" s="11"/>
      <c r="S54" s="53"/>
      <c r="T54" s="19"/>
      <c r="U54" s="19"/>
      <c r="V54" s="19"/>
      <c r="W54" s="2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row>
    <row r="55" spans="1:70" ht="15.6">
      <c r="R55" s="57"/>
      <c r="S55" s="57"/>
      <c r="T55" s="19"/>
      <c r="U55" s="19"/>
      <c r="V55" s="19"/>
      <c r="W55" s="2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row>
    <row r="56" spans="1:70" ht="15.6">
      <c r="A56" s="171">
        <v>15</v>
      </c>
      <c r="B56" s="161"/>
      <c r="C56" s="58" t="s">
        <v>194</v>
      </c>
      <c r="D56" s="162"/>
      <c r="E56" s="162"/>
      <c r="F56" s="162"/>
      <c r="G56" s="163"/>
      <c r="H56" s="43" t="s">
        <v>373</v>
      </c>
      <c r="I56" s="163"/>
      <c r="J56" s="186">
        <v>1.61E-2</v>
      </c>
      <c r="K56" s="164"/>
      <c r="L56" s="54">
        <f>J56</f>
        <v>1.61E-2</v>
      </c>
      <c r="M56" s="58"/>
      <c r="N56" s="58"/>
      <c r="O56" s="58"/>
      <c r="P56" s="58"/>
      <c r="R56" s="11"/>
      <c r="S56" s="11"/>
      <c r="T56" s="19"/>
      <c r="U56" s="19"/>
      <c r="V56" s="23"/>
      <c r="W56" s="19" t="s">
        <v>3</v>
      </c>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row>
    <row r="57" spans="1:70">
      <c r="S57" s="2"/>
    </row>
    <row r="58" spans="1:70">
      <c r="S58" s="2"/>
    </row>
    <row r="60" spans="1:70" ht="15.6">
      <c r="A60" s="13"/>
      <c r="C60" s="58"/>
      <c r="D60" s="58"/>
      <c r="E60" s="58"/>
      <c r="F60" s="58"/>
      <c r="G60" s="58"/>
      <c r="H60" s="58"/>
      <c r="I60" s="58"/>
      <c r="J60" s="11"/>
      <c r="K60" s="11"/>
      <c r="L60" s="58"/>
      <c r="M60" s="58"/>
      <c r="N60" s="58"/>
      <c r="O60" s="58"/>
      <c r="P60" s="58"/>
      <c r="R60" s="11"/>
      <c r="S60" s="2" t="s">
        <v>366</v>
      </c>
      <c r="T60" s="19"/>
      <c r="U60" s="8"/>
      <c r="V60" s="19"/>
      <c r="W60" s="2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c r="BR60" s="10"/>
    </row>
    <row r="61" spans="1:70" ht="15.6">
      <c r="A61" s="13"/>
      <c r="C61" s="21" t="str">
        <f>C5</f>
        <v>Formula Rate calculation</v>
      </c>
      <c r="D61" s="21"/>
      <c r="E61" s="21"/>
      <c r="F61" s="21"/>
      <c r="G61" s="21"/>
      <c r="H61" s="58"/>
      <c r="I61" s="58"/>
      <c r="J61" s="58" t="str">
        <f>J5</f>
        <v xml:space="preserve">     Rate Formula Template</v>
      </c>
      <c r="K61" s="58"/>
      <c r="L61" s="58"/>
      <c r="M61" s="58"/>
      <c r="N61" s="58"/>
      <c r="O61" s="58"/>
      <c r="P61" s="58"/>
      <c r="R61" s="11"/>
      <c r="S61" s="59" t="str">
        <f>S5</f>
        <v>For  the 12 months ended 12/31/2016</v>
      </c>
      <c r="T61" s="19"/>
      <c r="U61" s="8"/>
      <c r="V61" s="19"/>
      <c r="W61" s="2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c r="BR61" s="10"/>
    </row>
    <row r="62" spans="1:70" ht="15.6">
      <c r="A62" s="13"/>
      <c r="C62" s="21"/>
      <c r="D62" s="21"/>
      <c r="E62" s="21"/>
      <c r="F62" s="21"/>
      <c r="G62" s="21"/>
      <c r="H62" s="58"/>
      <c r="I62" s="58"/>
      <c r="J62" s="58" t="str">
        <f>J6</f>
        <v xml:space="preserve"> Utilizing Attachment O-MRES Data</v>
      </c>
      <c r="K62" s="58"/>
      <c r="L62" s="58"/>
      <c r="M62" s="58"/>
      <c r="N62" s="58"/>
      <c r="O62" s="58"/>
      <c r="P62" s="58"/>
      <c r="Q62" s="11"/>
      <c r="R62" s="11"/>
      <c r="T62" s="19"/>
      <c r="U62" s="8"/>
      <c r="V62" s="19"/>
      <c r="W62" s="2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ht="14.25" customHeight="1">
      <c r="A63" s="13"/>
      <c r="C63" s="58"/>
      <c r="D63" s="58"/>
      <c r="E63" s="58"/>
      <c r="F63" s="58"/>
      <c r="G63" s="58"/>
      <c r="H63" s="58"/>
      <c r="I63" s="58"/>
      <c r="J63" s="58"/>
      <c r="K63" s="58"/>
      <c r="L63" s="58"/>
      <c r="M63" s="58"/>
      <c r="N63" s="58"/>
      <c r="O63" s="58"/>
      <c r="P63" s="58"/>
      <c r="R63" s="11"/>
      <c r="S63" s="58" t="s">
        <v>82</v>
      </c>
      <c r="T63" s="19"/>
      <c r="U63" s="8"/>
      <c r="V63" s="19"/>
      <c r="W63" s="2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ht="15.6">
      <c r="A64" s="13"/>
      <c r="H64" s="58"/>
      <c r="I64" s="58"/>
      <c r="J64" s="43" t="str">
        <f>J8</f>
        <v>MRES</v>
      </c>
      <c r="K64" s="58"/>
      <c r="L64" s="58"/>
      <c r="M64" s="58"/>
      <c r="N64" s="58"/>
      <c r="O64" s="58"/>
      <c r="P64" s="58"/>
      <c r="Q64" s="58"/>
      <c r="R64" s="11"/>
      <c r="S64" s="11"/>
      <c r="T64" s="19"/>
      <c r="U64" s="8"/>
      <c r="V64" s="19"/>
      <c r="W64" s="2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ht="15.6">
      <c r="A65" s="13"/>
      <c r="H65" s="21"/>
      <c r="I65" s="21"/>
      <c r="J65" s="21"/>
      <c r="K65" s="21"/>
      <c r="L65" s="21"/>
      <c r="M65" s="21"/>
      <c r="N65" s="21"/>
      <c r="O65" s="21"/>
      <c r="P65" s="21"/>
      <c r="Q65" s="21"/>
      <c r="R65" s="21"/>
      <c r="S65" s="21"/>
      <c r="T65" s="19"/>
      <c r="U65" s="8"/>
      <c r="V65" s="19"/>
      <c r="W65" s="2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ht="15.6">
      <c r="A66" s="13"/>
      <c r="C66" s="58"/>
      <c r="D66" s="58"/>
      <c r="E66" s="58"/>
      <c r="F66" s="58"/>
      <c r="G66" s="58"/>
      <c r="H66" s="27" t="s">
        <v>83</v>
      </c>
      <c r="I66" s="27"/>
      <c r="L66" s="6"/>
      <c r="M66" s="6"/>
      <c r="N66" s="6"/>
      <c r="O66" s="6"/>
      <c r="P66" s="6"/>
      <c r="Q66" s="6"/>
      <c r="R66" s="11"/>
      <c r="S66" s="11"/>
      <c r="T66" s="19"/>
      <c r="U66" s="8"/>
      <c r="V66" s="19"/>
      <c r="W66" s="2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ht="52.8">
      <c r="A67" s="13"/>
      <c r="C67" s="58"/>
      <c r="D67" s="58"/>
      <c r="E67" s="58"/>
      <c r="F67" s="58"/>
      <c r="G67" s="58"/>
      <c r="H67" s="27"/>
      <c r="I67" s="27"/>
      <c r="L67" s="6"/>
      <c r="M67" s="6"/>
      <c r="N67" s="6"/>
      <c r="O67" s="6"/>
      <c r="P67" s="6"/>
      <c r="Q67" s="6"/>
      <c r="R67" s="11"/>
      <c r="S67" s="11"/>
      <c r="T67" s="19"/>
      <c r="U67" s="8"/>
      <c r="V67" s="19"/>
      <c r="W67" s="307" t="s">
        <v>434</v>
      </c>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ht="15.6">
      <c r="A68" s="60"/>
      <c r="C68" s="61" t="s">
        <v>8</v>
      </c>
      <c r="D68" s="61" t="s">
        <v>9</v>
      </c>
      <c r="E68" s="61" t="s">
        <v>10</v>
      </c>
      <c r="F68" s="61" t="s">
        <v>11</v>
      </c>
      <c r="G68" s="61" t="s">
        <v>84</v>
      </c>
      <c r="H68" s="61" t="s">
        <v>85</v>
      </c>
      <c r="I68" s="61" t="s">
        <v>86</v>
      </c>
      <c r="J68" s="61" t="s">
        <v>87</v>
      </c>
      <c r="K68" s="61" t="s">
        <v>88</v>
      </c>
      <c r="L68" s="61" t="s">
        <v>89</v>
      </c>
      <c r="M68" s="61" t="s">
        <v>90</v>
      </c>
      <c r="N68" s="61" t="s">
        <v>211</v>
      </c>
      <c r="O68" s="61" t="s">
        <v>91</v>
      </c>
      <c r="P68" s="61" t="s">
        <v>92</v>
      </c>
      <c r="Q68" s="61" t="s">
        <v>93</v>
      </c>
      <c r="R68" s="61" t="s">
        <v>94</v>
      </c>
      <c r="S68" s="61" t="s">
        <v>95</v>
      </c>
      <c r="T68" s="19"/>
      <c r="U68" s="8"/>
      <c r="V68" s="19"/>
      <c r="W68" s="2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5" t="s">
        <v>194</v>
      </c>
      <c r="O69" s="67" t="s">
        <v>107</v>
      </c>
      <c r="P69" s="65" t="s">
        <v>108</v>
      </c>
      <c r="Q69" s="68" t="s">
        <v>109</v>
      </c>
      <c r="R69" s="69" t="s">
        <v>110</v>
      </c>
      <c r="S69" s="68" t="s">
        <v>111</v>
      </c>
      <c r="T69" s="40"/>
      <c r="U69" s="8"/>
      <c r="V69" s="19"/>
      <c r="W69" s="68" t="s">
        <v>298</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ht="46.5" customHeight="1">
      <c r="A70" s="70"/>
      <c r="B70" s="71"/>
      <c r="C70" s="71" t="s">
        <v>320</v>
      </c>
      <c r="D70" s="71"/>
      <c r="E70" s="72" t="s">
        <v>112</v>
      </c>
      <c r="F70" s="165"/>
      <c r="G70" s="73" t="s">
        <v>113</v>
      </c>
      <c r="H70" s="72" t="s">
        <v>114</v>
      </c>
      <c r="I70" s="73" t="s">
        <v>115</v>
      </c>
      <c r="J70" s="72" t="s">
        <v>116</v>
      </c>
      <c r="K70" s="74" t="s">
        <v>117</v>
      </c>
      <c r="L70" s="72" t="s">
        <v>118</v>
      </c>
      <c r="M70" s="73" t="s">
        <v>119</v>
      </c>
      <c r="N70" s="130" t="s">
        <v>212</v>
      </c>
      <c r="O70" s="131" t="s">
        <v>225</v>
      </c>
      <c r="P70" s="73" t="s">
        <v>121</v>
      </c>
      <c r="Q70" s="131" t="s">
        <v>122</v>
      </c>
      <c r="R70" s="76" t="s">
        <v>123</v>
      </c>
      <c r="S70" s="77" t="s">
        <v>124</v>
      </c>
      <c r="T70" s="19"/>
      <c r="U70" s="8"/>
      <c r="V70" s="19"/>
      <c r="W70" s="133"/>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15.6">
      <c r="A71" s="78" t="s">
        <v>125</v>
      </c>
      <c r="B71" s="6"/>
      <c r="C71" s="6"/>
      <c r="D71" s="6"/>
      <c r="E71" s="6"/>
      <c r="F71" s="6"/>
      <c r="G71" s="6"/>
      <c r="H71" s="6"/>
      <c r="I71" s="6"/>
      <c r="J71" s="6"/>
      <c r="K71" s="79"/>
      <c r="L71" s="6"/>
      <c r="M71" s="6"/>
      <c r="N71" s="6"/>
      <c r="O71" s="79"/>
      <c r="P71" s="6"/>
      <c r="Q71" s="79"/>
      <c r="R71" s="11"/>
      <c r="S71" s="80"/>
      <c r="T71" s="19"/>
      <c r="U71" s="8"/>
      <c r="V71" s="19"/>
      <c r="W71" s="2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0" ht="15.6">
      <c r="A72" s="172" t="s">
        <v>20</v>
      </c>
      <c r="B72" s="173"/>
      <c r="C72" s="173" t="s">
        <v>229</v>
      </c>
      <c r="D72" s="174">
        <v>1203</v>
      </c>
      <c r="E72" s="175">
        <v>36803212</v>
      </c>
      <c r="F72" s="175">
        <v>1635484</v>
      </c>
      <c r="G72" s="176">
        <f>$L$29</f>
        <v>9.1763652034040424E-2</v>
      </c>
      <c r="H72" s="234">
        <f>F72*G72</f>
        <v>150077.98468324056</v>
      </c>
      <c r="I72" s="176">
        <f>$L$44</f>
        <v>1.7815526572816581E-2</v>
      </c>
      <c r="J72" s="173">
        <f>E72*I72</f>
        <v>655668.601351002</v>
      </c>
      <c r="K72" s="177">
        <f>H72+J72</f>
        <v>805746.58603424253</v>
      </c>
      <c r="L72" s="234">
        <f>E72-F72</f>
        <v>35167728</v>
      </c>
      <c r="M72" s="176">
        <f>$L$54</f>
        <v>6.6009997174894364E-2</v>
      </c>
      <c r="N72" s="160">
        <f>+$J$56</f>
        <v>1.61E-2</v>
      </c>
      <c r="O72" s="178">
        <f>L72*(M72+N72)</f>
        <v>2887622.0467274534</v>
      </c>
      <c r="P72" s="175">
        <v>918462</v>
      </c>
      <c r="Q72" s="235">
        <f>K72+O72+P72</f>
        <v>4611830.6327616964</v>
      </c>
      <c r="R72" s="236">
        <v>81997</v>
      </c>
      <c r="S72" s="237">
        <f>Q72+R72</f>
        <v>4693827.6327616964</v>
      </c>
      <c r="T72" s="86"/>
      <c r="U72" s="86"/>
      <c r="V72" s="86"/>
      <c r="W72" s="249">
        <f>E72-77657</f>
        <v>36725555</v>
      </c>
      <c r="X72" s="86"/>
      <c r="Y72" s="86"/>
      <c r="Z72" s="86"/>
    </row>
    <row r="73" spans="1:70" ht="15.6">
      <c r="A73" s="172" t="s">
        <v>126</v>
      </c>
      <c r="B73" s="173"/>
      <c r="C73" s="173"/>
      <c r="D73" s="174"/>
      <c r="E73" s="175">
        <v>0</v>
      </c>
      <c r="F73" s="175">
        <v>0</v>
      </c>
      <c r="G73" s="176">
        <f t="shared" ref="G73:G74" si="0">$L$29</f>
        <v>9.1763652034040424E-2</v>
      </c>
      <c r="H73" s="234">
        <f>F73*G73</f>
        <v>0</v>
      </c>
      <c r="I73" s="176">
        <f t="shared" ref="I73:I74" si="1">$L$44</f>
        <v>1.7815526572816581E-2</v>
      </c>
      <c r="J73" s="173">
        <f>E73*I73</f>
        <v>0</v>
      </c>
      <c r="K73" s="177">
        <f>H73+J73</f>
        <v>0</v>
      </c>
      <c r="L73" s="234">
        <f>E73-F73</f>
        <v>0</v>
      </c>
      <c r="M73" s="176">
        <f t="shared" ref="M73:M74" si="2">$L$54</f>
        <v>6.6009997174894364E-2</v>
      </c>
      <c r="N73" s="160">
        <f t="shared" ref="N73:N74" si="3">+$J$56</f>
        <v>1.61E-2</v>
      </c>
      <c r="O73" s="178">
        <f>L73*(M73+N73)</f>
        <v>0</v>
      </c>
      <c r="P73" s="175">
        <v>0</v>
      </c>
      <c r="Q73" s="235">
        <f>K73+O73+P73</f>
        <v>0</v>
      </c>
      <c r="R73" s="236">
        <v>0</v>
      </c>
      <c r="S73" s="237">
        <f>Q73+R73</f>
        <v>0</v>
      </c>
      <c r="T73" s="86"/>
      <c r="U73" s="86"/>
      <c r="V73" s="86"/>
      <c r="W73" s="248">
        <f t="shared" ref="W73:W79" si="4">+E73</f>
        <v>0</v>
      </c>
      <c r="X73" s="86"/>
      <c r="Y73" s="86"/>
      <c r="Z73" s="86"/>
    </row>
    <row r="74" spans="1:70" ht="15.6">
      <c r="A74" s="172" t="s">
        <v>127</v>
      </c>
      <c r="B74" s="173"/>
      <c r="C74" s="173"/>
      <c r="D74" s="174"/>
      <c r="E74" s="175">
        <v>0</v>
      </c>
      <c r="F74" s="175">
        <v>0</v>
      </c>
      <c r="G74" s="176">
        <f t="shared" si="0"/>
        <v>9.1763652034040424E-2</v>
      </c>
      <c r="H74" s="234">
        <f>F74*G74</f>
        <v>0</v>
      </c>
      <c r="I74" s="176">
        <f t="shared" si="1"/>
        <v>1.7815526572816581E-2</v>
      </c>
      <c r="J74" s="173">
        <f>E74*I74</f>
        <v>0</v>
      </c>
      <c r="K74" s="177">
        <f>H74+J74</f>
        <v>0</v>
      </c>
      <c r="L74" s="234">
        <f>E74-F74</f>
        <v>0</v>
      </c>
      <c r="M74" s="176">
        <f t="shared" si="2"/>
        <v>6.6009997174894364E-2</v>
      </c>
      <c r="N74" s="160">
        <f t="shared" si="3"/>
        <v>1.61E-2</v>
      </c>
      <c r="O74" s="178">
        <f>L74*(M74+N74)</f>
        <v>0</v>
      </c>
      <c r="P74" s="175">
        <v>0</v>
      </c>
      <c r="Q74" s="235">
        <f>K74+O74+P74</f>
        <v>0</v>
      </c>
      <c r="R74" s="238">
        <v>0</v>
      </c>
      <c r="S74" s="237">
        <f>Q74+R74</f>
        <v>0</v>
      </c>
      <c r="T74" s="86"/>
      <c r="U74" s="86"/>
      <c r="V74" s="86"/>
      <c r="W74" s="248">
        <f t="shared" si="4"/>
        <v>0</v>
      </c>
      <c r="X74" s="86"/>
      <c r="Y74" s="86"/>
      <c r="Z74" s="86"/>
    </row>
    <row r="75" spans="1:70" ht="15.6">
      <c r="A75" s="81"/>
      <c r="D75" s="82"/>
      <c r="K75" s="83"/>
      <c r="N75" s="161"/>
      <c r="O75" s="83"/>
      <c r="Q75" s="83"/>
      <c r="S75" s="83"/>
      <c r="T75" s="86"/>
      <c r="U75" s="86"/>
      <c r="V75" s="86"/>
      <c r="W75" s="248">
        <f t="shared" si="4"/>
        <v>0</v>
      </c>
      <c r="X75" s="86"/>
      <c r="Y75" s="86"/>
      <c r="Z75" s="86"/>
    </row>
    <row r="76" spans="1:70" ht="15.6">
      <c r="A76" s="81"/>
      <c r="D76" s="82"/>
      <c r="K76" s="83"/>
      <c r="N76" s="161"/>
      <c r="O76" s="83"/>
      <c r="Q76" s="83"/>
      <c r="S76" s="83"/>
      <c r="T76" s="86"/>
      <c r="U76" s="86"/>
      <c r="V76" s="86"/>
      <c r="W76" s="248">
        <f t="shared" si="4"/>
        <v>0</v>
      </c>
      <c r="X76" s="86"/>
      <c r="Y76" s="86"/>
      <c r="Z76" s="86"/>
    </row>
    <row r="77" spans="1:70" ht="15.6">
      <c r="A77" s="81"/>
      <c r="D77" s="82"/>
      <c r="K77" s="83"/>
      <c r="N77" s="161"/>
      <c r="O77" s="83"/>
      <c r="Q77" s="83"/>
      <c r="S77" s="83"/>
      <c r="T77" s="86"/>
      <c r="U77" s="86"/>
      <c r="V77" s="86"/>
      <c r="W77" s="248">
        <f t="shared" si="4"/>
        <v>0</v>
      </c>
      <c r="X77" s="86"/>
      <c r="Y77" s="86"/>
      <c r="Z77" s="86"/>
    </row>
    <row r="78" spans="1:70" ht="15.6">
      <c r="A78" s="81"/>
      <c r="D78" s="82"/>
      <c r="K78" s="83"/>
      <c r="N78" s="161"/>
      <c r="O78" s="83"/>
      <c r="Q78" s="83"/>
      <c r="S78" s="83"/>
      <c r="T78" s="86"/>
      <c r="U78" s="86"/>
      <c r="V78" s="86"/>
      <c r="W78" s="248">
        <f t="shared" si="4"/>
        <v>0</v>
      </c>
      <c r="X78" s="86"/>
      <c r="Y78" s="86"/>
      <c r="Z78" s="86"/>
    </row>
    <row r="79" spans="1:70" ht="15.6">
      <c r="A79" s="81"/>
      <c r="D79" s="82"/>
      <c r="K79" s="83"/>
      <c r="N79" s="161"/>
      <c r="O79" s="83"/>
      <c r="Q79" s="83"/>
      <c r="S79" s="83"/>
      <c r="T79" s="86"/>
      <c r="U79" s="86"/>
      <c r="V79" s="86"/>
      <c r="W79" s="248">
        <f t="shared" si="4"/>
        <v>0</v>
      </c>
      <c r="X79" s="86"/>
      <c r="Y79" s="86"/>
      <c r="Z79" s="86"/>
    </row>
    <row r="80" spans="1:70">
      <c r="A80" s="81"/>
      <c r="C80" s="86"/>
      <c r="D80" s="87"/>
      <c r="E80" s="86"/>
      <c r="F80" s="86"/>
      <c r="G80" s="86"/>
      <c r="H80" s="86"/>
      <c r="I80" s="86"/>
      <c r="J80" s="86"/>
      <c r="K80" s="88"/>
      <c r="L80" s="86"/>
      <c r="M80" s="86"/>
      <c r="N80" s="166"/>
      <c r="O80" s="88"/>
      <c r="P80" s="86"/>
      <c r="Q80" s="88"/>
      <c r="R80" s="86"/>
      <c r="S80" s="88"/>
      <c r="T80" s="86"/>
      <c r="U80" s="86"/>
      <c r="V80" s="86"/>
      <c r="W80" s="246"/>
      <c r="X80" s="86"/>
      <c r="Y80" s="86"/>
      <c r="Z80" s="86"/>
    </row>
    <row r="81" spans="1:26">
      <c r="A81" s="81"/>
      <c r="C81" s="86"/>
      <c r="D81" s="87"/>
      <c r="E81" s="86"/>
      <c r="F81" s="86"/>
      <c r="G81" s="86"/>
      <c r="H81" s="86"/>
      <c r="I81" s="86"/>
      <c r="J81" s="86"/>
      <c r="K81" s="88"/>
      <c r="L81" s="86"/>
      <c r="M81" s="86"/>
      <c r="N81" s="166"/>
      <c r="O81" s="88"/>
      <c r="P81" s="86"/>
      <c r="Q81" s="88"/>
      <c r="R81" s="86"/>
      <c r="S81" s="88"/>
      <c r="T81" s="86"/>
      <c r="U81" s="86"/>
      <c r="V81" s="86"/>
      <c r="W81" s="246"/>
      <c r="X81" s="86"/>
      <c r="Y81" s="86"/>
      <c r="Z81" s="86"/>
    </row>
    <row r="82" spans="1:26">
      <c r="A82" s="81"/>
      <c r="C82" s="86"/>
      <c r="D82" s="87"/>
      <c r="E82" s="86"/>
      <c r="F82" s="86"/>
      <c r="G82" s="86"/>
      <c r="H82" s="86"/>
      <c r="I82" s="86"/>
      <c r="J82" s="86"/>
      <c r="K82" s="88"/>
      <c r="L82" s="86"/>
      <c r="M82" s="86"/>
      <c r="N82" s="166"/>
      <c r="O82" s="88"/>
      <c r="P82" s="86"/>
      <c r="Q82" s="88"/>
      <c r="R82" s="86"/>
      <c r="S82" s="88"/>
      <c r="T82" s="86"/>
      <c r="U82" s="86"/>
      <c r="V82" s="86"/>
      <c r="W82" s="246"/>
      <c r="X82" s="86"/>
      <c r="Y82" s="86"/>
      <c r="Z82" s="86"/>
    </row>
    <row r="83" spans="1:26">
      <c r="A83" s="81"/>
      <c r="C83" s="86"/>
      <c r="D83" s="87"/>
      <c r="E83" s="86"/>
      <c r="F83" s="86"/>
      <c r="G83" s="86"/>
      <c r="H83" s="86"/>
      <c r="I83" s="86"/>
      <c r="J83" s="86"/>
      <c r="K83" s="88"/>
      <c r="L83" s="86"/>
      <c r="M83" s="86"/>
      <c r="N83" s="166"/>
      <c r="O83" s="88"/>
      <c r="P83" s="86"/>
      <c r="Q83" s="88"/>
      <c r="R83" s="86"/>
      <c r="S83" s="88"/>
      <c r="T83" s="86"/>
      <c r="U83" s="86"/>
      <c r="V83" s="86"/>
      <c r="W83" s="246"/>
      <c r="X83" s="86"/>
      <c r="Y83" s="86"/>
      <c r="Z83" s="86"/>
    </row>
    <row r="84" spans="1:26">
      <c r="A84" s="81"/>
      <c r="C84" s="86"/>
      <c r="D84" s="87"/>
      <c r="E84" s="86"/>
      <c r="F84" s="86"/>
      <c r="G84" s="86"/>
      <c r="H84" s="86"/>
      <c r="I84" s="86"/>
      <c r="J84" s="86"/>
      <c r="K84" s="88"/>
      <c r="L84" s="86"/>
      <c r="M84" s="86"/>
      <c r="N84" s="166"/>
      <c r="O84" s="88"/>
      <c r="P84" s="86"/>
      <c r="Q84" s="88"/>
      <c r="R84" s="86"/>
      <c r="S84" s="88"/>
      <c r="T84" s="86"/>
      <c r="U84" s="86"/>
      <c r="V84" s="86"/>
      <c r="W84" s="246"/>
      <c r="X84" s="86"/>
      <c r="Y84" s="86"/>
      <c r="Z84" s="86"/>
    </row>
    <row r="85" spans="1:26">
      <c r="A85" s="81"/>
      <c r="C85" s="86"/>
      <c r="D85" s="87"/>
      <c r="E85" s="86"/>
      <c r="F85" s="86"/>
      <c r="G85" s="86"/>
      <c r="H85" s="86"/>
      <c r="I85" s="86"/>
      <c r="J85" s="86"/>
      <c r="K85" s="88"/>
      <c r="L85" s="86"/>
      <c r="M85" s="86"/>
      <c r="N85" s="166"/>
      <c r="O85" s="88"/>
      <c r="P85" s="86"/>
      <c r="Q85" s="88"/>
      <c r="R85" s="86"/>
      <c r="S85" s="88"/>
      <c r="T85" s="86"/>
      <c r="U85" s="86"/>
      <c r="V85" s="86"/>
      <c r="W85" s="246"/>
      <c r="X85" s="86"/>
      <c r="Y85" s="86"/>
      <c r="Z85" s="86"/>
    </row>
    <row r="86" spans="1:26">
      <c r="A86" s="81"/>
      <c r="C86" s="86"/>
      <c r="D86" s="87"/>
      <c r="E86" s="86"/>
      <c r="F86" s="86"/>
      <c r="G86" s="86"/>
      <c r="H86" s="86"/>
      <c r="I86" s="86"/>
      <c r="J86" s="86"/>
      <c r="K86" s="88"/>
      <c r="L86" s="86"/>
      <c r="M86" s="86"/>
      <c r="N86" s="166"/>
      <c r="O86" s="88"/>
      <c r="P86" s="86"/>
      <c r="Q86" s="88"/>
      <c r="R86" s="86"/>
      <c r="S86" s="88"/>
      <c r="T86" s="86"/>
      <c r="U86" s="86"/>
      <c r="V86" s="86"/>
      <c r="W86" s="246"/>
      <c r="X86" s="86"/>
      <c r="Y86" s="86"/>
      <c r="Z86" s="86"/>
    </row>
    <row r="87" spans="1:26">
      <c r="A87" s="81"/>
      <c r="C87" s="86"/>
      <c r="D87" s="87"/>
      <c r="E87" s="86"/>
      <c r="F87" s="86"/>
      <c r="G87" s="86"/>
      <c r="H87" s="86"/>
      <c r="I87" s="86"/>
      <c r="J87" s="86"/>
      <c r="K87" s="88"/>
      <c r="L87" s="86"/>
      <c r="M87" s="86"/>
      <c r="N87" s="166"/>
      <c r="O87" s="88"/>
      <c r="P87" s="86"/>
      <c r="Q87" s="88"/>
      <c r="R87" s="86"/>
      <c r="S87" s="88"/>
      <c r="T87" s="86"/>
      <c r="U87" s="86"/>
      <c r="V87" s="86"/>
      <c r="W87" s="246"/>
      <c r="X87" s="86"/>
      <c r="Y87" s="86"/>
      <c r="Z87" s="86"/>
    </row>
    <row r="88" spans="1:26">
      <c r="A88" s="81"/>
      <c r="C88" s="86"/>
      <c r="D88" s="87"/>
      <c r="E88" s="86"/>
      <c r="F88" s="86"/>
      <c r="G88" s="86"/>
      <c r="H88" s="86"/>
      <c r="I88" s="86"/>
      <c r="J88" s="86"/>
      <c r="K88" s="88"/>
      <c r="L88" s="86"/>
      <c r="M88" s="86"/>
      <c r="N88" s="166"/>
      <c r="O88" s="88"/>
      <c r="P88" s="86"/>
      <c r="Q88" s="88"/>
      <c r="R88" s="86"/>
      <c r="S88" s="88"/>
      <c r="T88" s="86"/>
      <c r="U88" s="86"/>
      <c r="V88" s="86"/>
      <c r="W88" s="246"/>
      <c r="X88" s="86"/>
      <c r="Y88" s="86"/>
      <c r="Z88" s="86"/>
    </row>
    <row r="89" spans="1:26">
      <c r="A89" s="81"/>
      <c r="C89" s="86"/>
      <c r="D89" s="87"/>
      <c r="E89" s="86"/>
      <c r="F89" s="86"/>
      <c r="G89" s="86"/>
      <c r="H89" s="86"/>
      <c r="I89" s="86"/>
      <c r="J89" s="86"/>
      <c r="K89" s="88"/>
      <c r="L89" s="86"/>
      <c r="M89" s="86"/>
      <c r="N89" s="166"/>
      <c r="O89" s="88"/>
      <c r="P89" s="86"/>
      <c r="Q89" s="88"/>
      <c r="R89" s="86"/>
      <c r="S89" s="88"/>
      <c r="T89" s="86"/>
      <c r="U89" s="86"/>
      <c r="V89" s="86"/>
      <c r="W89" s="246"/>
      <c r="X89" s="86"/>
      <c r="Y89" s="86"/>
      <c r="Z89" s="86"/>
    </row>
    <row r="90" spans="1:26">
      <c r="A90" s="81"/>
      <c r="C90" s="86"/>
      <c r="D90" s="87"/>
      <c r="E90" s="86"/>
      <c r="F90" s="86"/>
      <c r="G90" s="86"/>
      <c r="H90" s="86"/>
      <c r="I90" s="86"/>
      <c r="J90" s="86"/>
      <c r="K90" s="88"/>
      <c r="L90" s="86"/>
      <c r="M90" s="86"/>
      <c r="N90" s="166"/>
      <c r="O90" s="88"/>
      <c r="P90" s="86"/>
      <c r="Q90" s="88"/>
      <c r="R90" s="86"/>
      <c r="S90" s="88"/>
      <c r="T90" s="86"/>
      <c r="U90" s="86"/>
      <c r="V90" s="86"/>
      <c r="W90" s="246"/>
      <c r="X90" s="86"/>
      <c r="Y90" s="86"/>
      <c r="Z90" s="86"/>
    </row>
    <row r="91" spans="1:26">
      <c r="A91" s="89"/>
      <c r="B91" s="90"/>
      <c r="C91" s="91"/>
      <c r="D91" s="91"/>
      <c r="E91" s="91"/>
      <c r="F91" s="91"/>
      <c r="G91" s="91"/>
      <c r="H91" s="91"/>
      <c r="I91" s="91"/>
      <c r="J91" s="91"/>
      <c r="K91" s="92"/>
      <c r="L91" s="91"/>
      <c r="M91" s="91"/>
      <c r="N91" s="167"/>
      <c r="O91" s="92"/>
      <c r="P91" s="91"/>
      <c r="Q91" s="92"/>
      <c r="R91" s="91"/>
      <c r="S91" s="92"/>
      <c r="T91" s="86"/>
      <c r="U91" s="86"/>
      <c r="V91" s="86"/>
      <c r="W91" s="246"/>
      <c r="X91" s="86"/>
      <c r="Y91" s="86"/>
      <c r="Z91" s="86"/>
    </row>
    <row r="92" spans="1:26" ht="15.6">
      <c r="A92" s="18" t="s">
        <v>128</v>
      </c>
      <c r="B92" s="51"/>
      <c r="C92" s="21" t="s">
        <v>129</v>
      </c>
      <c r="D92" s="21"/>
      <c r="E92" s="21"/>
      <c r="F92" s="21"/>
      <c r="G92" s="21"/>
      <c r="H92" s="43"/>
      <c r="I92" s="43"/>
      <c r="J92" s="11"/>
      <c r="K92" s="11"/>
      <c r="L92" s="11"/>
      <c r="M92" s="11"/>
      <c r="N92" s="11"/>
      <c r="O92" s="11"/>
      <c r="P92" s="11"/>
      <c r="Q92" s="58">
        <f>SUM(Q72:Q91)</f>
        <v>4611830.6327616964</v>
      </c>
      <c r="R92" s="58">
        <f>SUM(R72:R91)</f>
        <v>81997</v>
      </c>
      <c r="S92" s="58">
        <f>ROUND(SUM(S72:S91),2)</f>
        <v>4693827.63</v>
      </c>
      <c r="T92" s="86"/>
      <c r="U92" s="86"/>
      <c r="V92" s="86"/>
      <c r="W92" s="247">
        <f>SUM(W72:W91)</f>
        <v>36725555</v>
      </c>
      <c r="X92" s="86"/>
      <c r="Y92" s="86"/>
      <c r="Z92" s="86"/>
    </row>
    <row r="93" spans="1:26" ht="15.6">
      <c r="A93" s="94"/>
      <c r="B93" s="86"/>
      <c r="C93" s="86"/>
      <c r="D93" s="86"/>
      <c r="E93" s="143">
        <f>SUM(E72:E90)</f>
        <v>36803212</v>
      </c>
      <c r="F93" s="86"/>
      <c r="G93" s="86"/>
      <c r="H93" s="86"/>
      <c r="I93" s="86"/>
      <c r="J93" s="86"/>
      <c r="K93" s="86"/>
      <c r="L93" s="86"/>
      <c r="M93" s="86"/>
      <c r="N93" s="86"/>
      <c r="O93" s="86"/>
      <c r="P93" s="86"/>
      <c r="Q93" s="86"/>
      <c r="R93" s="86"/>
      <c r="S93" s="86"/>
      <c r="T93" s="86"/>
      <c r="U93" s="86"/>
      <c r="V93" s="86"/>
      <c r="W93" s="294">
        <f>+E93-W92</f>
        <v>77657</v>
      </c>
      <c r="X93" s="294" t="s">
        <v>242</v>
      </c>
      <c r="Y93" s="86"/>
      <c r="Z93" s="86"/>
    </row>
    <row r="94" spans="1:26" ht="15.6">
      <c r="A94" s="168">
        <v>3</v>
      </c>
      <c r="B94" s="86"/>
      <c r="C94" s="58" t="s">
        <v>365</v>
      </c>
      <c r="D94" s="58"/>
      <c r="E94" s="58"/>
      <c r="F94" s="58"/>
      <c r="G94" s="86"/>
      <c r="H94" s="86"/>
      <c r="I94" s="86"/>
      <c r="J94" s="86"/>
      <c r="K94" s="86"/>
      <c r="L94" s="86"/>
      <c r="M94" s="86"/>
      <c r="N94" s="86"/>
      <c r="O94" s="86"/>
      <c r="P94" s="86"/>
      <c r="Q94" s="58">
        <f>Q92</f>
        <v>4611830.6327616964</v>
      </c>
      <c r="R94" s="86"/>
      <c r="S94" s="86"/>
      <c r="T94" s="86"/>
      <c r="U94" s="86"/>
      <c r="V94" s="86"/>
      <c r="W94" s="295" t="s">
        <v>402</v>
      </c>
      <c r="X94" s="296"/>
      <c r="Y94" s="86"/>
      <c r="Z94" s="86"/>
    </row>
    <row r="95" spans="1:26">
      <c r="A95" s="86"/>
      <c r="B95" s="86"/>
      <c r="C95" s="86"/>
      <c r="D95" s="86"/>
      <c r="E95" s="86"/>
      <c r="F95" s="86"/>
      <c r="G95" s="86"/>
      <c r="H95" s="86"/>
      <c r="I95" s="86"/>
      <c r="J95" s="86"/>
      <c r="K95" s="86"/>
      <c r="L95" s="86"/>
      <c r="M95" s="86"/>
      <c r="N95" s="86"/>
      <c r="O95" s="86"/>
      <c r="P95" s="86"/>
      <c r="Q95" s="86"/>
      <c r="R95" s="86"/>
      <c r="S95" s="86"/>
      <c r="T95" s="86"/>
      <c r="U95" s="86"/>
      <c r="V95" s="86"/>
      <c r="W95" s="86"/>
      <c r="X95" s="86"/>
      <c r="Y95" s="86"/>
      <c r="Z95" s="86"/>
    </row>
    <row r="96" spans="1:26">
      <c r="A96" s="86"/>
      <c r="B96" s="86"/>
      <c r="C96" s="86"/>
      <c r="D96" s="86"/>
      <c r="E96" s="86"/>
      <c r="F96" s="86"/>
      <c r="G96" s="86"/>
      <c r="H96" s="86"/>
      <c r="I96" s="86"/>
      <c r="J96" s="86"/>
      <c r="K96" s="86"/>
      <c r="L96" s="86"/>
      <c r="M96" s="86"/>
      <c r="N96" s="86"/>
      <c r="O96" s="86"/>
      <c r="P96" s="86"/>
      <c r="Q96" s="86"/>
      <c r="R96" s="86"/>
      <c r="S96" s="86"/>
      <c r="T96" s="86"/>
      <c r="U96" s="86"/>
      <c r="V96" s="86"/>
      <c r="W96" s="86"/>
      <c r="X96" s="86"/>
      <c r="Y96" s="86"/>
      <c r="Z96" s="86"/>
    </row>
    <row r="97" spans="1:26"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c r="Z97" s="86"/>
    </row>
    <row r="98" spans="1:26"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5.75" customHeight="1">
      <c r="A99" s="97" t="s">
        <v>133</v>
      </c>
      <c r="B99" s="98"/>
      <c r="C99" s="368" t="s">
        <v>381</v>
      </c>
      <c r="D99" s="368"/>
      <c r="E99" s="368"/>
      <c r="F99" s="368"/>
      <c r="G99" s="368"/>
      <c r="H99" s="368"/>
      <c r="I99" s="368"/>
      <c r="J99" s="368"/>
      <c r="K99" s="368"/>
      <c r="L99" s="368"/>
      <c r="M99" s="368"/>
      <c r="N99" s="368"/>
      <c r="O99" s="368"/>
      <c r="P99" s="368"/>
      <c r="Q99" s="368"/>
      <c r="R99" s="368"/>
      <c r="S99" s="368"/>
      <c r="T99" s="86"/>
      <c r="U99" s="86"/>
      <c r="V99" s="86"/>
      <c r="W99" s="86"/>
      <c r="X99" s="86"/>
      <c r="Y99" s="86"/>
      <c r="Z99" s="86"/>
    </row>
    <row r="100" spans="1:26" ht="15.6">
      <c r="A100" s="97" t="s">
        <v>134</v>
      </c>
      <c r="B100" s="98"/>
      <c r="C100" s="368" t="s">
        <v>380</v>
      </c>
      <c r="D100" s="368"/>
      <c r="E100" s="368"/>
      <c r="F100" s="368"/>
      <c r="G100" s="368"/>
      <c r="H100" s="368"/>
      <c r="I100" s="368"/>
      <c r="J100" s="368"/>
      <c r="K100" s="368"/>
      <c r="L100" s="368"/>
      <c r="M100" s="368"/>
      <c r="N100" s="368"/>
      <c r="O100" s="368"/>
      <c r="P100" s="368"/>
      <c r="Q100" s="368"/>
      <c r="R100" s="368"/>
      <c r="S100" s="368"/>
      <c r="T100" s="86"/>
      <c r="U100" s="86"/>
      <c r="V100" s="86"/>
      <c r="W100" s="86"/>
      <c r="X100" s="86"/>
      <c r="Y100" s="86"/>
      <c r="Z100" s="86"/>
    </row>
    <row r="101" spans="1:26" ht="15.6">
      <c r="A101" s="97" t="s">
        <v>135</v>
      </c>
      <c r="B101" s="98"/>
      <c r="C101" s="369" t="s">
        <v>227</v>
      </c>
      <c r="D101" s="369"/>
      <c r="E101" s="369"/>
      <c r="F101" s="369"/>
      <c r="G101" s="369"/>
      <c r="H101" s="369"/>
      <c r="I101" s="369"/>
      <c r="J101" s="369"/>
      <c r="K101" s="369"/>
      <c r="L101" s="369"/>
      <c r="M101" s="369"/>
      <c r="N101" s="369"/>
      <c r="O101" s="369"/>
      <c r="P101" s="369"/>
      <c r="Q101" s="369"/>
      <c r="R101" s="369"/>
      <c r="S101" s="369"/>
      <c r="T101" s="86"/>
      <c r="U101" s="86"/>
      <c r="V101" s="86"/>
      <c r="W101" s="86"/>
      <c r="X101" s="86"/>
      <c r="Y101" s="86"/>
      <c r="Z101" s="86"/>
    </row>
    <row r="102" spans="1:26" ht="15.6">
      <c r="A102" s="97"/>
      <c r="B102" s="98"/>
      <c r="C102" s="181" t="s">
        <v>137</v>
      </c>
      <c r="D102" s="179"/>
      <c r="E102" s="179"/>
      <c r="F102" s="179"/>
      <c r="G102" s="179"/>
      <c r="H102" s="179"/>
      <c r="I102" s="179"/>
      <c r="J102" s="179"/>
      <c r="K102" s="179"/>
      <c r="L102" s="179"/>
      <c r="M102" s="179"/>
      <c r="N102" s="179"/>
      <c r="O102" s="179"/>
      <c r="P102" s="179"/>
      <c r="Q102" s="179"/>
      <c r="R102" s="179"/>
      <c r="S102" s="179"/>
      <c r="T102" s="86"/>
      <c r="U102" s="86"/>
      <c r="V102" s="86"/>
      <c r="W102" s="86"/>
      <c r="X102" s="86"/>
      <c r="Y102" s="86"/>
      <c r="Z102" s="86"/>
    </row>
    <row r="103" spans="1:26" ht="15.6">
      <c r="A103" s="97" t="s">
        <v>138</v>
      </c>
      <c r="B103" s="98"/>
      <c r="C103" s="369" t="s">
        <v>139</v>
      </c>
      <c r="D103" s="369"/>
      <c r="E103" s="369"/>
      <c r="F103" s="369"/>
      <c r="G103" s="369"/>
      <c r="H103" s="369"/>
      <c r="I103" s="369"/>
      <c r="J103" s="369"/>
      <c r="K103" s="369"/>
      <c r="L103" s="369"/>
      <c r="M103" s="369"/>
      <c r="N103" s="369"/>
      <c r="O103" s="369"/>
      <c r="P103" s="369"/>
      <c r="Q103" s="369"/>
      <c r="R103" s="369"/>
      <c r="S103" s="369"/>
      <c r="T103" s="86"/>
      <c r="U103" s="86"/>
      <c r="V103" s="86"/>
      <c r="W103" s="86"/>
      <c r="X103" s="86"/>
      <c r="Y103" s="86"/>
      <c r="Z103" s="86"/>
    </row>
    <row r="104" spans="1:26" ht="15.6">
      <c r="A104" s="99" t="s">
        <v>140</v>
      </c>
      <c r="B104" s="98"/>
      <c r="C104" s="357" t="s">
        <v>379</v>
      </c>
      <c r="D104" s="357"/>
      <c r="E104" s="357"/>
      <c r="F104" s="357"/>
      <c r="G104" s="357"/>
      <c r="H104" s="357"/>
      <c r="I104" s="357"/>
      <c r="J104" s="357"/>
      <c r="K104" s="357"/>
      <c r="L104" s="357"/>
      <c r="M104" s="357"/>
      <c r="N104" s="357"/>
      <c r="O104" s="357"/>
      <c r="P104" s="357"/>
      <c r="Q104" s="357"/>
      <c r="R104" s="357"/>
      <c r="S104" s="357"/>
      <c r="T104" s="86"/>
      <c r="U104" s="86"/>
      <c r="V104" s="86"/>
      <c r="W104" s="86"/>
      <c r="X104" s="86"/>
      <c r="Y104" s="86"/>
      <c r="Z104" s="86"/>
    </row>
    <row r="105" spans="1:26" ht="15.6">
      <c r="A105" s="99" t="s">
        <v>141</v>
      </c>
      <c r="B105" s="98"/>
      <c r="C105" s="357" t="s">
        <v>142</v>
      </c>
      <c r="D105" s="357"/>
      <c r="E105" s="357"/>
      <c r="F105" s="357"/>
      <c r="G105" s="357"/>
      <c r="H105" s="357"/>
      <c r="I105" s="357"/>
      <c r="J105" s="357"/>
      <c r="K105" s="357"/>
      <c r="L105" s="357"/>
      <c r="M105" s="357"/>
      <c r="N105" s="357"/>
      <c r="O105" s="357"/>
      <c r="P105" s="357"/>
      <c r="Q105" s="357"/>
      <c r="R105" s="357"/>
      <c r="S105" s="357"/>
      <c r="T105" s="86"/>
      <c r="U105" s="86"/>
      <c r="V105" s="86"/>
      <c r="W105" s="86"/>
      <c r="X105" s="86"/>
      <c r="Y105" s="86"/>
      <c r="Z105" s="86"/>
    </row>
    <row r="106" spans="1:26" ht="15.6">
      <c r="A106" s="99" t="s">
        <v>143</v>
      </c>
      <c r="B106" s="98"/>
      <c r="C106" s="357" t="s">
        <v>378</v>
      </c>
      <c r="D106" s="357"/>
      <c r="E106" s="357"/>
      <c r="F106" s="357"/>
      <c r="G106" s="357"/>
      <c r="H106" s="357"/>
      <c r="I106" s="357"/>
      <c r="J106" s="357"/>
      <c r="K106" s="357"/>
      <c r="L106" s="357"/>
      <c r="M106" s="357"/>
      <c r="N106" s="357"/>
      <c r="O106" s="357"/>
      <c r="P106" s="357"/>
      <c r="Q106" s="357"/>
      <c r="R106" s="357"/>
      <c r="S106" s="357"/>
      <c r="T106" s="86"/>
      <c r="U106" s="86"/>
      <c r="V106" s="86"/>
      <c r="W106" s="86"/>
      <c r="X106" s="86"/>
      <c r="Y106" s="86"/>
      <c r="Z106" s="86"/>
    </row>
    <row r="107" spans="1:26" ht="15.6">
      <c r="A107" s="100" t="s">
        <v>145</v>
      </c>
      <c r="B107" s="10"/>
      <c r="C107" s="357" t="s">
        <v>146</v>
      </c>
      <c r="D107" s="357"/>
      <c r="E107" s="357"/>
      <c r="F107" s="357"/>
      <c r="G107" s="357"/>
      <c r="H107" s="357"/>
      <c r="I107" s="357"/>
      <c r="J107" s="357"/>
      <c r="K107" s="357"/>
      <c r="L107" s="357"/>
      <c r="M107" s="357"/>
      <c r="N107" s="357"/>
      <c r="O107" s="357"/>
      <c r="P107" s="357"/>
      <c r="Q107" s="357"/>
      <c r="R107" s="357"/>
      <c r="S107" s="357"/>
      <c r="T107" s="86"/>
      <c r="U107" s="86"/>
      <c r="V107" s="86"/>
      <c r="W107" s="86"/>
      <c r="X107" s="86"/>
      <c r="Y107" s="86"/>
      <c r="Z107" s="86"/>
    </row>
    <row r="108" spans="1:26" ht="15.6">
      <c r="A108" s="43" t="s">
        <v>208</v>
      </c>
      <c r="B108" s="86"/>
      <c r="C108" s="183" t="s">
        <v>213</v>
      </c>
      <c r="D108" s="58"/>
      <c r="E108" s="58"/>
      <c r="F108" s="58"/>
      <c r="G108" s="58"/>
      <c r="H108" s="58"/>
      <c r="I108" s="58"/>
      <c r="J108" s="58"/>
      <c r="K108" s="58"/>
      <c r="L108" s="58"/>
      <c r="M108" s="58"/>
      <c r="N108" s="58"/>
      <c r="O108" s="58"/>
      <c r="P108" s="58"/>
      <c r="Q108" s="58"/>
      <c r="R108" s="58"/>
      <c r="S108" s="58"/>
      <c r="T108" s="86"/>
      <c r="U108" s="86"/>
      <c r="V108" s="86"/>
      <c r="W108" s="86"/>
      <c r="X108" s="86"/>
      <c r="Y108" s="86"/>
      <c r="Z108" s="86"/>
    </row>
    <row r="109" spans="1:26" ht="15.6">
      <c r="A109" s="43" t="s">
        <v>214</v>
      </c>
      <c r="B109" s="169"/>
      <c r="C109" s="183" t="s">
        <v>215</v>
      </c>
      <c r="D109" s="182"/>
      <c r="E109" s="24"/>
      <c r="F109" s="24"/>
      <c r="G109" s="56"/>
      <c r="H109" s="43"/>
      <c r="I109" s="43"/>
      <c r="J109" s="11"/>
      <c r="K109" s="11"/>
      <c r="L109" s="58"/>
      <c r="M109" s="58"/>
      <c r="N109" s="58"/>
      <c r="O109" s="38"/>
      <c r="P109" s="58"/>
      <c r="Q109" s="58"/>
      <c r="R109" s="11"/>
      <c r="S109" s="180"/>
      <c r="T109" s="86"/>
      <c r="U109" s="86"/>
      <c r="V109" s="86"/>
      <c r="W109" s="86"/>
      <c r="X109" s="86"/>
      <c r="Y109" s="86"/>
      <c r="Z109" s="86"/>
    </row>
    <row r="110" spans="1:26" ht="15.6">
      <c r="A110" s="43" t="s">
        <v>216</v>
      </c>
      <c r="B110" s="169"/>
      <c r="C110" s="183" t="s">
        <v>217</v>
      </c>
      <c r="D110" s="182"/>
      <c r="E110" s="24"/>
      <c r="F110" s="24"/>
      <c r="G110" s="56"/>
      <c r="H110" s="43"/>
      <c r="I110" s="43"/>
      <c r="J110" s="11"/>
      <c r="K110" s="11"/>
      <c r="L110" s="58"/>
      <c r="M110" s="58"/>
      <c r="N110" s="58"/>
      <c r="O110" s="38"/>
      <c r="P110" s="58"/>
      <c r="Q110" s="58"/>
      <c r="R110" s="11"/>
      <c r="S110" s="36"/>
      <c r="T110" s="86"/>
      <c r="U110" s="86"/>
      <c r="V110" s="86"/>
      <c r="W110" s="86"/>
      <c r="X110" s="86"/>
      <c r="Y110" s="86"/>
      <c r="Z110" s="86"/>
    </row>
    <row r="111" spans="1:26" ht="15.6">
      <c r="A111" s="43" t="s">
        <v>218</v>
      </c>
      <c r="B111" s="169"/>
      <c r="C111" s="183" t="s">
        <v>219</v>
      </c>
      <c r="D111" s="182"/>
      <c r="E111" s="24"/>
      <c r="F111" s="24"/>
      <c r="G111" s="56"/>
      <c r="H111" s="58"/>
      <c r="I111" s="58"/>
      <c r="J111" s="58"/>
      <c r="K111" s="58"/>
      <c r="L111" s="58"/>
      <c r="M111" s="58"/>
      <c r="N111" s="58"/>
      <c r="O111" s="58"/>
      <c r="P111" s="58"/>
      <c r="Q111" s="58"/>
      <c r="R111" s="58"/>
      <c r="S111" s="58"/>
      <c r="T111" s="86"/>
      <c r="U111" s="86"/>
      <c r="V111" s="86"/>
      <c r="W111" s="86"/>
      <c r="X111" s="86"/>
      <c r="Y111" s="86"/>
      <c r="Z111" s="86"/>
    </row>
    <row r="112" spans="1:2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3:2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3:2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c r="C299" s="86"/>
      <c r="D299" s="86"/>
      <c r="E299" s="86"/>
      <c r="F299" s="86"/>
      <c r="G299" s="86"/>
      <c r="H299" s="86"/>
      <c r="I299" s="86"/>
      <c r="J299" s="86"/>
      <c r="K299" s="86"/>
      <c r="L299" s="86"/>
      <c r="M299" s="86"/>
      <c r="N299" s="86"/>
      <c r="O299" s="86"/>
      <c r="P299" s="86"/>
      <c r="Q299" s="86"/>
      <c r="R299" s="86"/>
      <c r="S299" s="86"/>
    </row>
    <row r="300" spans="3:26">
      <c r="C300" s="86"/>
      <c r="D300" s="86"/>
      <c r="E300" s="86"/>
      <c r="F300" s="86"/>
      <c r="G300" s="86"/>
      <c r="H300" s="86"/>
      <c r="I300" s="86"/>
      <c r="J300" s="86"/>
      <c r="K300" s="86"/>
      <c r="L300" s="86"/>
      <c r="M300" s="86"/>
      <c r="N300" s="86"/>
      <c r="O300" s="86"/>
      <c r="P300" s="86"/>
      <c r="Q300" s="86"/>
      <c r="R300" s="86"/>
      <c r="S300" s="86"/>
    </row>
    <row r="301" spans="3:26">
      <c r="C301" s="86"/>
      <c r="D301" s="86"/>
      <c r="E301" s="86"/>
      <c r="F301" s="86"/>
      <c r="G301" s="86"/>
      <c r="H301" s="86"/>
      <c r="I301" s="86"/>
      <c r="J301" s="86"/>
      <c r="K301" s="86"/>
      <c r="L301" s="86"/>
      <c r="M301" s="86"/>
      <c r="N301" s="86"/>
      <c r="O301" s="86"/>
      <c r="P301" s="86"/>
      <c r="Q301" s="86"/>
      <c r="R301" s="86"/>
      <c r="S301" s="86"/>
    </row>
    <row r="302" spans="3:26">
      <c r="C302" s="86"/>
      <c r="D302" s="86"/>
      <c r="E302" s="86"/>
      <c r="F302" s="86"/>
      <c r="G302" s="86"/>
      <c r="H302" s="86"/>
      <c r="I302" s="86"/>
      <c r="J302" s="86"/>
      <c r="K302" s="86"/>
      <c r="L302" s="86"/>
      <c r="M302" s="86"/>
      <c r="N302" s="86"/>
      <c r="O302" s="86"/>
      <c r="P302" s="86"/>
      <c r="Q302" s="86"/>
      <c r="R302" s="86"/>
      <c r="S302" s="86"/>
    </row>
    <row r="303" spans="3:26">
      <c r="C303" s="86"/>
      <c r="D303" s="86"/>
      <c r="E303" s="86"/>
      <c r="F303" s="86"/>
      <c r="G303" s="86"/>
      <c r="H303" s="86"/>
      <c r="I303" s="86"/>
      <c r="J303" s="86"/>
      <c r="K303" s="86"/>
      <c r="L303" s="86"/>
      <c r="M303" s="86"/>
      <c r="N303" s="86"/>
      <c r="O303" s="86"/>
      <c r="P303" s="86"/>
      <c r="Q303" s="86"/>
      <c r="R303" s="86"/>
      <c r="S303" s="86"/>
    </row>
    <row r="304" spans="3:26">
      <c r="C304" s="86"/>
      <c r="D304" s="86"/>
      <c r="E304" s="86"/>
      <c r="F304" s="86"/>
      <c r="G304" s="86"/>
      <c r="H304" s="86"/>
      <c r="I304" s="86"/>
      <c r="J304" s="86"/>
      <c r="K304" s="86"/>
      <c r="L304" s="86"/>
      <c r="M304" s="86"/>
      <c r="N304" s="86"/>
      <c r="O304" s="86"/>
      <c r="P304" s="86"/>
      <c r="Q304" s="86"/>
      <c r="R304" s="86"/>
      <c r="S304" s="86"/>
    </row>
    <row r="305" spans="3:19">
      <c r="C305" s="86"/>
      <c r="D305" s="86"/>
      <c r="E305" s="86"/>
      <c r="F305" s="86"/>
      <c r="G305" s="86"/>
      <c r="H305" s="86"/>
      <c r="I305" s="86"/>
      <c r="J305" s="86"/>
      <c r="K305" s="86"/>
      <c r="L305" s="86"/>
      <c r="M305" s="86"/>
      <c r="N305" s="86"/>
      <c r="O305" s="86"/>
      <c r="P305" s="86"/>
      <c r="Q305" s="86"/>
      <c r="R305" s="86"/>
      <c r="S305" s="86"/>
    </row>
    <row r="306" spans="3:19">
      <c r="C306" s="86"/>
      <c r="D306" s="86"/>
      <c r="E306" s="86"/>
      <c r="F306" s="86"/>
      <c r="G306" s="86"/>
      <c r="H306" s="86"/>
      <c r="I306" s="86"/>
      <c r="J306" s="86"/>
      <c r="K306" s="86"/>
      <c r="L306" s="86"/>
      <c r="M306" s="86"/>
      <c r="N306" s="86"/>
      <c r="O306" s="86"/>
      <c r="P306" s="86"/>
      <c r="Q306" s="86"/>
      <c r="R306" s="86"/>
      <c r="S306" s="86"/>
    </row>
  </sheetData>
  <mergeCells count="8">
    <mergeCell ref="C106:S106"/>
    <mergeCell ref="C107:S107"/>
    <mergeCell ref="C99:S99"/>
    <mergeCell ref="C100:S100"/>
    <mergeCell ref="C101:S101"/>
    <mergeCell ref="C103:S103"/>
    <mergeCell ref="C104:S104"/>
    <mergeCell ref="C105:S105"/>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abSelected="1" topLeftCell="D1" zoomScale="70" zoomScaleNormal="70" zoomScaleSheetLayoutView="55"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7.664062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23" width="11.88671875" style="1" customWidth="1"/>
    <col min="24"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236</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1160074147</v>
      </c>
      <c r="K18" s="11"/>
      <c r="L18" s="195"/>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469832957</v>
      </c>
      <c r="K19" s="33"/>
      <c r="L19" s="195"/>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690241190</v>
      </c>
      <c r="K20" s="35"/>
      <c r="L20" s="19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5"/>
      <c r="K21" s="195"/>
      <c r="L21" s="195"/>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42598887</v>
      </c>
      <c r="K23" s="11"/>
      <c r="L23" s="195"/>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39603993</v>
      </c>
      <c r="K24" s="11"/>
      <c r="L24" s="195"/>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23882835</v>
      </c>
      <c r="K25" s="11"/>
      <c r="L25" s="195"/>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L26" s="195"/>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15721158</v>
      </c>
      <c r="K27" s="11"/>
      <c r="L27" s="195"/>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5"/>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3.3461164794363285E-2</v>
      </c>
      <c r="K29" s="36"/>
      <c r="L29" s="37">
        <f>J29</f>
        <v>3.3461164794363285E-2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5"/>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5"/>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8"/>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26877729</v>
      </c>
      <c r="K33" s="38"/>
      <c r="L33" s="198"/>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2.3168975077590449E-2</v>
      </c>
      <c r="K34" s="38"/>
      <c r="L34" s="198">
        <f>J34</f>
        <v>2.3168975077590449E-2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8"/>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7543806</v>
      </c>
      <c r="K37" s="11"/>
      <c r="L37" s="195"/>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6.5028653724493353E-3</v>
      </c>
      <c r="K38" s="38"/>
      <c r="L38" s="198">
        <f>J38</f>
        <v>6.5028653724493353E-3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8"/>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6012780</v>
      </c>
      <c r="K41" s="11"/>
      <c r="L41" s="195"/>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5.1830997316415503E-3</v>
      </c>
      <c r="K42" s="38"/>
      <c r="L42" s="198">
        <f>J42</f>
        <v>5.1830997316415503E-3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3.4854940181681338E-2</v>
      </c>
      <c r="K44" s="49"/>
      <c r="L44" s="49">
        <f>L34+L38+L42</f>
        <v>3.4854940181681338E-2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29524900</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4.27747581972035E-2</v>
      </c>
      <c r="K48" s="38"/>
      <c r="L48" s="198">
        <f>J48</f>
        <v>4.27747581972035E-2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5"/>
      <c r="K50" s="195"/>
      <c r="L50" s="195"/>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60759392</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8.802632019106249E-2</v>
      </c>
      <c r="K52" s="54"/>
      <c r="L52" s="198">
        <f>J52</f>
        <v>8.802632019106249E-2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0.13080107838826599</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5"/>
      <c r="K55" s="195"/>
      <c r="L55" s="195"/>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Northern Indiana Public Service Co.</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229</v>
      </c>
      <c r="D72" s="208">
        <v>2202</v>
      </c>
      <c r="E72" s="197">
        <v>85004280</v>
      </c>
      <c r="F72" s="197">
        <v>0</v>
      </c>
      <c r="G72" s="198">
        <f>$L$29</f>
        <v>3.3461164794363285E-2</v>
      </c>
      <c r="H72" s="199">
        <f>F72*G72</f>
        <v>0</v>
      </c>
      <c r="I72" s="198">
        <f>$L$44</f>
        <v>3.4854940181681338E-2</v>
      </c>
      <c r="J72" s="195">
        <f>E72*I72</f>
        <v>2962819.0945868911</v>
      </c>
      <c r="K72" s="200">
        <f>H72+J72</f>
        <v>2962819.0945868911</v>
      </c>
      <c r="L72" s="199">
        <f>E72-F72</f>
        <v>85004280</v>
      </c>
      <c r="M72" s="198">
        <f>$L$54</f>
        <v>0.13080107838826599</v>
      </c>
      <c r="N72" s="209">
        <f>L72*M72</f>
        <v>11118651.491618112</v>
      </c>
      <c r="O72" s="197">
        <v>0</v>
      </c>
      <c r="P72" s="210">
        <f>K72+N72+O72</f>
        <v>14081470.586205002</v>
      </c>
      <c r="Q72" s="211">
        <v>-410608</v>
      </c>
      <c r="R72" s="212">
        <f>P72+Q72</f>
        <v>13670862.586205002</v>
      </c>
      <c r="S72" s="86"/>
      <c r="T72" s="86"/>
      <c r="U72" s="86"/>
      <c r="V72" s="249">
        <f>E72-85004280</f>
        <v>0</v>
      </c>
      <c r="W72" s="86"/>
      <c r="X72" s="86"/>
      <c r="Y72" s="86"/>
    </row>
    <row r="73" spans="1:69" ht="15.6">
      <c r="A73" s="194" t="s">
        <v>126</v>
      </c>
      <c r="B73" s="195"/>
      <c r="C73" s="195" t="s">
        <v>229</v>
      </c>
      <c r="D73" s="208">
        <v>3203</v>
      </c>
      <c r="E73" s="197">
        <v>138549073</v>
      </c>
      <c r="F73" s="197">
        <v>627831</v>
      </c>
      <c r="G73" s="198">
        <f t="shared" ref="G73:G74" si="0">$L$29</f>
        <v>3.3461164794363285E-2</v>
      </c>
      <c r="H73" s="199">
        <f>F73*G73</f>
        <v>21007.956554009896</v>
      </c>
      <c r="I73" s="198">
        <f t="shared" ref="I73:I74" si="1">$L$44</f>
        <v>3.4854940181681338E-2</v>
      </c>
      <c r="J73" s="195">
        <f>E73*I73</f>
        <v>4829119.6516424008</v>
      </c>
      <c r="K73" s="200">
        <f>H73+J73</f>
        <v>4850127.6081964104</v>
      </c>
      <c r="L73" s="199">
        <f>E73-F73</f>
        <v>137921242</v>
      </c>
      <c r="M73" s="198">
        <f t="shared" ref="M73:M74" si="2">$L$54</f>
        <v>0.13080107838826599</v>
      </c>
      <c r="N73" s="209">
        <f>L73*M73</f>
        <v>18040247.186249003</v>
      </c>
      <c r="O73" s="197">
        <v>301091</v>
      </c>
      <c r="P73" s="210">
        <f>K73+N73+O73</f>
        <v>23191465.794445414</v>
      </c>
      <c r="Q73" s="211">
        <v>1504018</v>
      </c>
      <c r="R73" s="212">
        <f>P73+Q73</f>
        <v>24695483.794445414</v>
      </c>
      <c r="S73" s="86"/>
      <c r="T73" s="86"/>
      <c r="U73" s="86"/>
      <c r="V73" s="249">
        <f>E73-126634501</f>
        <v>11914572</v>
      </c>
      <c r="W73" s="86"/>
      <c r="X73" s="86"/>
      <c r="Y73" s="86"/>
    </row>
    <row r="74" spans="1:69" ht="15.6">
      <c r="A74" s="194" t="s">
        <v>127</v>
      </c>
      <c r="B74" s="195"/>
      <c r="C74" s="195"/>
      <c r="D74" s="208"/>
      <c r="E74" s="197">
        <v>0</v>
      </c>
      <c r="F74" s="197">
        <v>0</v>
      </c>
      <c r="G74" s="198">
        <f t="shared" si="0"/>
        <v>3.3461164794363285E-2</v>
      </c>
      <c r="H74" s="199">
        <f>F74*G74</f>
        <v>0</v>
      </c>
      <c r="I74" s="198">
        <f t="shared" si="1"/>
        <v>3.4854940181681338E-2</v>
      </c>
      <c r="J74" s="195">
        <f>E74*I74</f>
        <v>0</v>
      </c>
      <c r="K74" s="200">
        <f>H74+J74</f>
        <v>0</v>
      </c>
      <c r="L74" s="199">
        <f>E74-F74</f>
        <v>0</v>
      </c>
      <c r="M74" s="198">
        <f t="shared" si="2"/>
        <v>0.13080107838826599</v>
      </c>
      <c r="N74" s="209">
        <f>L74*M74</f>
        <v>0</v>
      </c>
      <c r="O74" s="197">
        <v>0</v>
      </c>
      <c r="P74" s="210">
        <f>K74+N74+O74</f>
        <v>0</v>
      </c>
      <c r="Q74" s="213">
        <v>0</v>
      </c>
      <c r="R74" s="212">
        <f>P74+Q74</f>
        <v>0</v>
      </c>
      <c r="S74" s="86"/>
      <c r="T74" s="86"/>
      <c r="U74" s="86"/>
      <c r="V74" s="248">
        <f t="shared" ref="V74:V79" si="3">+E74</f>
        <v>0</v>
      </c>
      <c r="W74" s="86"/>
      <c r="X74" s="86"/>
      <c r="Y74" s="86"/>
    </row>
    <row r="75" spans="1:69" ht="15.6">
      <c r="A75" s="81"/>
      <c r="D75" s="82"/>
      <c r="K75" s="83"/>
      <c r="N75" s="83"/>
      <c r="P75" s="83"/>
      <c r="R75" s="83"/>
      <c r="S75" s="86"/>
      <c r="T75" s="86"/>
      <c r="U75" s="86"/>
      <c r="V75" s="248">
        <f t="shared" si="3"/>
        <v>0</v>
      </c>
      <c r="W75" s="86"/>
      <c r="X75" s="86"/>
      <c r="Y75" s="86"/>
    </row>
    <row r="76" spans="1:69" ht="15.6">
      <c r="A76" s="81"/>
      <c r="D76" s="82"/>
      <c r="K76" s="83"/>
      <c r="N76" s="83"/>
      <c r="P76" s="83"/>
      <c r="R76" s="83"/>
      <c r="S76" s="86"/>
      <c r="T76" s="86"/>
      <c r="U76" s="86"/>
      <c r="V76" s="248">
        <f t="shared" si="3"/>
        <v>0</v>
      </c>
      <c r="W76" s="86"/>
      <c r="X76" s="86"/>
      <c r="Y76" s="86"/>
    </row>
    <row r="77" spans="1:69" ht="15.6">
      <c r="A77" s="81"/>
      <c r="D77" s="82"/>
      <c r="K77" s="83"/>
      <c r="N77" s="83"/>
      <c r="P77" s="83"/>
      <c r="R77" s="83"/>
      <c r="S77" s="86"/>
      <c r="T77" s="86"/>
      <c r="U77" s="86"/>
      <c r="V77" s="248">
        <f t="shared" si="3"/>
        <v>0</v>
      </c>
      <c r="W77" s="86"/>
      <c r="X77" s="86"/>
      <c r="Y77" s="86"/>
    </row>
    <row r="78" spans="1:69" ht="15.6">
      <c r="A78" s="81"/>
      <c r="D78" s="82"/>
      <c r="K78" s="83"/>
      <c r="N78" s="83"/>
      <c r="P78" s="83"/>
      <c r="R78" s="83"/>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93">
        <f>SUM(P72:P91)</f>
        <v>37272936.380650416</v>
      </c>
      <c r="Q92" s="93">
        <f>SUM(Q72:Q91)</f>
        <v>1093410</v>
      </c>
      <c r="R92" s="93">
        <f>ROUND(SUM(R72:R91),2)</f>
        <v>38366346.380000003</v>
      </c>
      <c r="S92" s="86"/>
      <c r="T92" s="86"/>
      <c r="U92" s="86"/>
      <c r="V92" s="247">
        <f>SUM(V72:V91)</f>
        <v>11914572</v>
      </c>
      <c r="W92" s="86"/>
      <c r="X92" s="86"/>
      <c r="Y92" s="86"/>
    </row>
    <row r="93" spans="1:25" ht="15.6">
      <c r="A93" s="94"/>
      <c r="B93" s="86"/>
      <c r="C93" s="86"/>
      <c r="D93" s="86"/>
      <c r="E93" s="143">
        <f>SUM(E72:E90)</f>
        <v>223553353</v>
      </c>
      <c r="F93" s="86"/>
      <c r="G93" s="86"/>
      <c r="H93" s="86"/>
      <c r="I93" s="86"/>
      <c r="J93" s="86"/>
      <c r="K93" s="86"/>
      <c r="L93" s="86"/>
      <c r="M93" s="86"/>
      <c r="N93" s="86"/>
      <c r="O93" s="86"/>
      <c r="P93" s="86"/>
      <c r="Q93" s="86"/>
      <c r="R93" s="86"/>
      <c r="S93" s="86"/>
      <c r="T93" s="86"/>
      <c r="U93" s="86"/>
      <c r="V93" s="294">
        <f>+E93-V92</f>
        <v>211638781</v>
      </c>
      <c r="W93" s="294" t="s">
        <v>242</v>
      </c>
      <c r="X93" s="86"/>
      <c r="Y93" s="86"/>
    </row>
    <row r="94" spans="1:25" ht="15.6">
      <c r="A94" s="95">
        <v>3</v>
      </c>
      <c r="B94" s="86"/>
      <c r="C94" s="58" t="s">
        <v>130</v>
      </c>
      <c r="D94" s="58"/>
      <c r="E94" s="58"/>
      <c r="F94" s="58"/>
      <c r="G94" s="86"/>
      <c r="H94" s="86"/>
      <c r="I94" s="86"/>
      <c r="J94" s="86"/>
      <c r="K94" s="86"/>
      <c r="L94" s="86"/>
      <c r="M94" s="86"/>
      <c r="N94" s="86"/>
      <c r="O94" s="86"/>
      <c r="P94" s="93">
        <f>P92</f>
        <v>37272936.380650416</v>
      </c>
      <c r="Q94" s="86"/>
      <c r="R94" s="86"/>
      <c r="S94" s="86"/>
      <c r="T94" s="86"/>
      <c r="U94" s="86"/>
      <c r="V94" s="295" t="s">
        <v>402</v>
      </c>
      <c r="W94" s="29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6" t="s">
        <v>136</v>
      </c>
      <c r="D102" s="356"/>
      <c r="E102" s="356"/>
      <c r="F102" s="356"/>
      <c r="G102" s="356"/>
      <c r="H102" s="356"/>
      <c r="I102" s="356"/>
      <c r="J102" s="356"/>
      <c r="K102" s="356"/>
      <c r="L102" s="356"/>
      <c r="M102" s="356"/>
      <c r="N102" s="356"/>
      <c r="O102" s="356"/>
      <c r="P102" s="356"/>
      <c r="Q102" s="356"/>
      <c r="R102" s="356"/>
      <c r="S102" s="86"/>
      <c r="T102" s="86"/>
      <c r="U102" s="86"/>
      <c r="V102" s="86"/>
      <c r="W102" s="86"/>
      <c r="X102" s="86"/>
      <c r="Y102" s="86"/>
    </row>
    <row r="103" spans="1:25" ht="15.75" customHeight="1">
      <c r="A103" s="97"/>
      <c r="B103" s="98"/>
      <c r="C103" s="191" t="s">
        <v>137</v>
      </c>
      <c r="D103" s="188"/>
      <c r="E103" s="188"/>
      <c r="F103" s="188"/>
      <c r="G103" s="188"/>
      <c r="H103" s="188"/>
      <c r="I103" s="188"/>
      <c r="J103" s="188"/>
      <c r="K103" s="188"/>
      <c r="L103" s="188"/>
      <c r="M103" s="188"/>
      <c r="N103" s="188"/>
      <c r="O103" s="188"/>
      <c r="P103" s="188"/>
      <c r="Q103" s="188"/>
      <c r="R103" s="188"/>
      <c r="S103" s="86"/>
      <c r="T103" s="86"/>
      <c r="U103" s="86"/>
      <c r="V103" s="86"/>
      <c r="W103" s="86"/>
      <c r="X103" s="86"/>
      <c r="Y103" s="86"/>
    </row>
    <row r="104" spans="1:25" ht="15.75" customHeight="1">
      <c r="A104" s="97" t="s">
        <v>138</v>
      </c>
      <c r="B104" s="98"/>
      <c r="C104" s="356" t="s">
        <v>139</v>
      </c>
      <c r="D104" s="356"/>
      <c r="E104" s="356"/>
      <c r="F104" s="356"/>
      <c r="G104" s="356"/>
      <c r="H104" s="356"/>
      <c r="I104" s="356"/>
      <c r="J104" s="356"/>
      <c r="K104" s="356"/>
      <c r="L104" s="356"/>
      <c r="M104" s="356"/>
      <c r="N104" s="356"/>
      <c r="O104" s="356"/>
      <c r="P104" s="356"/>
      <c r="Q104" s="356"/>
      <c r="R104" s="356"/>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75" customHeight="1">
      <c r="A108" s="99" t="s">
        <v>145</v>
      </c>
      <c r="B108" s="10"/>
      <c r="C108" s="354" t="s">
        <v>146</v>
      </c>
      <c r="D108" s="354"/>
      <c r="E108" s="354"/>
      <c r="F108" s="354"/>
      <c r="G108" s="354"/>
      <c r="H108" s="354"/>
      <c r="I108" s="354"/>
      <c r="J108" s="354"/>
      <c r="K108" s="354"/>
      <c r="L108" s="354"/>
      <c r="M108" s="354"/>
      <c r="N108" s="354"/>
      <c r="O108" s="354"/>
      <c r="P108" s="354"/>
      <c r="Q108" s="354"/>
      <c r="R108" s="354"/>
      <c r="S108" s="86"/>
      <c r="T108" s="86"/>
      <c r="U108" s="86"/>
      <c r="V108" s="86"/>
      <c r="W108" s="86"/>
      <c r="X108" s="86"/>
      <c r="Y108" s="86"/>
    </row>
    <row r="109" spans="1:25" ht="15.6">
      <c r="A109" s="43" t="s">
        <v>208</v>
      </c>
      <c r="B109" s="58"/>
      <c r="C109" s="58" t="s">
        <v>470</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104"/>
      <c r="E110" s="104"/>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104"/>
      <c r="E111" s="104"/>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abSelected="1" topLeftCell="K69" zoomScaleNormal="10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7.664062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23" width="15.6640625" style="1" customWidth="1"/>
    <col min="24"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168</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4287313473</v>
      </c>
      <c r="K18" s="11"/>
      <c r="L18" s="195"/>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1019572548</v>
      </c>
      <c r="K19" s="33"/>
      <c r="L19" s="195"/>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3267740925</v>
      </c>
      <c r="K20" s="35"/>
      <c r="L20" s="19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5"/>
      <c r="K21" s="195"/>
      <c r="L21" s="195"/>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71961893</v>
      </c>
      <c r="K23" s="11"/>
      <c r="L23" s="195"/>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237940600</v>
      </c>
      <c r="K24" s="11"/>
      <c r="L24" s="195"/>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9640081</v>
      </c>
      <c r="K25" s="11"/>
      <c r="L25" s="195"/>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174809674</v>
      </c>
      <c r="K26" s="33"/>
      <c r="L26" s="195"/>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53490845</v>
      </c>
      <c r="K27" s="11"/>
      <c r="L27" s="195"/>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5"/>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5.2463991017537674E-2</v>
      </c>
      <c r="K29" s="36"/>
      <c r="L29" s="37">
        <f>J29</f>
        <v>5.2463991017537674E-2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5"/>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5"/>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8"/>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18471048</v>
      </c>
      <c r="K33" s="38"/>
      <c r="L33" s="198"/>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4.3083035836600702E-3</v>
      </c>
      <c r="K34" s="38"/>
      <c r="L34" s="198">
        <f>J34</f>
        <v>4.3083035836600702E-3</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8"/>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7206282</v>
      </c>
      <c r="K37" s="11"/>
      <c r="L37" s="195"/>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1.6808386056635799E-3</v>
      </c>
      <c r="K38" s="38"/>
      <c r="L38" s="198">
        <f>J38</f>
        <v>1.6808386056635799E-3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8"/>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51947449</v>
      </c>
      <c r="K41" s="11"/>
      <c r="L41" s="195"/>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1.2116550218953397E-2</v>
      </c>
      <c r="K42" s="38"/>
      <c r="L42" s="198">
        <f>J42</f>
        <v>1.2116550218953397E-2</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1.8105692408277047E-2</v>
      </c>
      <c r="K44" s="49"/>
      <c r="L44" s="49">
        <f>L34+L38+L42</f>
        <v>1.8105692408277047E-2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117592781</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3.5985955955183321E-2</v>
      </c>
      <c r="K48" s="38"/>
      <c r="L48" s="198">
        <f>J48</f>
        <v>3.5985955955183321E-2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5"/>
      <c r="K50" s="195"/>
      <c r="L50" s="195"/>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231323629</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7.0790076174719996E-2</v>
      </c>
      <c r="K52" s="54"/>
      <c r="L52" s="198">
        <f>J52</f>
        <v>7.0790076174719996E-2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0.10677603212990332</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5"/>
      <c r="K55" s="195"/>
      <c r="L55" s="195"/>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NSP</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68" t="s">
        <v>433</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35"/>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229</v>
      </c>
      <c r="D72" s="208">
        <v>1203</v>
      </c>
      <c r="E72" s="197">
        <v>444266175</v>
      </c>
      <c r="F72" s="197">
        <v>16464319</v>
      </c>
      <c r="G72" s="198">
        <f>$L$29</f>
        <v>5.2463991017537674E-2</v>
      </c>
      <c r="H72" s="199">
        <f>F72*G72</f>
        <v>863783.88412587484</v>
      </c>
      <c r="I72" s="198">
        <f t="shared" ref="I72:I78" si="0">$L$44</f>
        <v>1.8105692408277047E-2</v>
      </c>
      <c r="J72" s="195">
        <f>E72*I72</f>
        <v>8043746.711951782</v>
      </c>
      <c r="K72" s="200">
        <f>H72+J72</f>
        <v>8907530.5960776564</v>
      </c>
      <c r="L72" s="199">
        <f>E72-F72</f>
        <v>427801856</v>
      </c>
      <c r="M72" s="198">
        <f t="shared" ref="M72:M78" si="1">$L$54</f>
        <v>0.10677603212990332</v>
      </c>
      <c r="N72" s="209">
        <f>L72*M72</f>
        <v>45678984.721488275</v>
      </c>
      <c r="O72" s="197">
        <v>8461804</v>
      </c>
      <c r="P72" s="210">
        <f>K72+N72+O72</f>
        <v>63048319.317565933</v>
      </c>
      <c r="Q72" s="211">
        <v>4055960</v>
      </c>
      <c r="R72" s="212">
        <f>P72+Q72</f>
        <v>67104279.317565933</v>
      </c>
      <c r="S72" s="86"/>
      <c r="T72" s="86"/>
      <c r="U72" s="86"/>
      <c r="V72" s="249">
        <f>E72+W72</f>
        <v>475830723</v>
      </c>
      <c r="W72" s="249">
        <v>31564548</v>
      </c>
      <c r="X72" s="86"/>
      <c r="Y72" s="86"/>
    </row>
    <row r="73" spans="1:69" ht="15.6">
      <c r="A73" s="194" t="s">
        <v>126</v>
      </c>
      <c r="B73" s="195"/>
      <c r="C73" s="195" t="s">
        <v>229</v>
      </c>
      <c r="D73" s="208">
        <v>2221</v>
      </c>
      <c r="E73" s="197">
        <v>0</v>
      </c>
      <c r="F73" s="197">
        <v>0</v>
      </c>
      <c r="G73" s="198">
        <f t="shared" ref="G73:G78" si="2">$L$29</f>
        <v>5.2463991017537674E-2</v>
      </c>
      <c r="H73" s="199">
        <f>F73*G73</f>
        <v>0</v>
      </c>
      <c r="I73" s="198">
        <f t="shared" si="0"/>
        <v>1.8105692408277047E-2</v>
      </c>
      <c r="J73" s="195">
        <f>E73*I73</f>
        <v>0</v>
      </c>
      <c r="K73" s="200">
        <f>H73+J73</f>
        <v>0</v>
      </c>
      <c r="L73" s="199">
        <f>E73-F73</f>
        <v>0</v>
      </c>
      <c r="M73" s="198">
        <f t="shared" si="1"/>
        <v>0.10677603212990332</v>
      </c>
      <c r="N73" s="209">
        <f>L73*M73</f>
        <v>0</v>
      </c>
      <c r="O73" s="197">
        <v>0</v>
      </c>
      <c r="P73" s="210">
        <f>K73+N73+O73</f>
        <v>0</v>
      </c>
      <c r="Q73" s="211">
        <v>0</v>
      </c>
      <c r="R73" s="212">
        <f>P73+Q73</f>
        <v>0</v>
      </c>
      <c r="S73" s="86"/>
      <c r="T73" s="86"/>
      <c r="U73" s="86"/>
      <c r="V73" s="248">
        <f t="shared" ref="V73:V79" si="3">+E73</f>
        <v>0</v>
      </c>
      <c r="W73" s="86"/>
      <c r="X73" s="86"/>
      <c r="Y73" s="86"/>
    </row>
    <row r="74" spans="1:69" ht="15.6">
      <c r="A74" s="194" t="s">
        <v>127</v>
      </c>
      <c r="B74" s="195"/>
      <c r="C74" s="195" t="s">
        <v>229</v>
      </c>
      <c r="D74" s="208">
        <v>3127</v>
      </c>
      <c r="E74" s="197">
        <v>0</v>
      </c>
      <c r="F74" s="197">
        <v>0</v>
      </c>
      <c r="G74" s="198">
        <f t="shared" si="2"/>
        <v>5.2463991017537674E-2</v>
      </c>
      <c r="H74" s="199">
        <f>F74*G74</f>
        <v>0</v>
      </c>
      <c r="I74" s="198">
        <f t="shared" si="0"/>
        <v>1.8105692408277047E-2</v>
      </c>
      <c r="J74" s="195">
        <f>E74*I74</f>
        <v>0</v>
      </c>
      <c r="K74" s="200">
        <f>H74+J74</f>
        <v>0</v>
      </c>
      <c r="L74" s="199">
        <f>E74-F74</f>
        <v>0</v>
      </c>
      <c r="M74" s="198">
        <f t="shared" si="1"/>
        <v>0.10677603212990332</v>
      </c>
      <c r="N74" s="209">
        <f>L74*M74</f>
        <v>0</v>
      </c>
      <c r="O74" s="197">
        <v>0</v>
      </c>
      <c r="P74" s="210">
        <f>K74+N74+O74</f>
        <v>0</v>
      </c>
      <c r="Q74" s="213">
        <v>0</v>
      </c>
      <c r="R74" s="212">
        <f>P74+Q74</f>
        <v>0</v>
      </c>
      <c r="S74" s="86"/>
      <c r="T74" s="86"/>
      <c r="U74" s="86"/>
      <c r="V74" s="248">
        <f t="shared" si="3"/>
        <v>0</v>
      </c>
      <c r="W74" s="86"/>
      <c r="X74" s="86"/>
      <c r="Y74" s="86"/>
    </row>
    <row r="75" spans="1:69" ht="15.6">
      <c r="A75" s="194" t="s">
        <v>237</v>
      </c>
      <c r="D75" s="82"/>
      <c r="E75" s="197">
        <v>0</v>
      </c>
      <c r="F75" s="197">
        <v>0</v>
      </c>
      <c r="G75" s="198">
        <f t="shared" si="2"/>
        <v>5.2463991017537674E-2</v>
      </c>
      <c r="H75" s="199">
        <f t="shared" ref="H75:H78" si="4">F75*G75</f>
        <v>0</v>
      </c>
      <c r="I75" s="198">
        <f t="shared" si="0"/>
        <v>1.8105692408277047E-2</v>
      </c>
      <c r="J75" s="195">
        <f t="shared" ref="J75:J78" si="5">E75*I75</f>
        <v>0</v>
      </c>
      <c r="K75" s="200">
        <f t="shared" ref="K75:K78" si="6">H75+J75</f>
        <v>0</v>
      </c>
      <c r="L75" s="199">
        <f t="shared" ref="L75:L78" si="7">E75-F75</f>
        <v>0</v>
      </c>
      <c r="M75" s="198">
        <f t="shared" si="1"/>
        <v>0.10677603212990332</v>
      </c>
      <c r="N75" s="209">
        <f t="shared" ref="N75:N78" si="8">L75*M75</f>
        <v>0</v>
      </c>
      <c r="O75" s="197">
        <v>0</v>
      </c>
      <c r="P75" s="210">
        <f t="shared" ref="P75:P78" si="9">K75+N75+O75</f>
        <v>0</v>
      </c>
      <c r="Q75" s="213">
        <v>0</v>
      </c>
      <c r="R75" s="212">
        <f t="shared" ref="R75:R78" si="10">P75+Q75</f>
        <v>0</v>
      </c>
      <c r="S75" s="86"/>
      <c r="T75" s="86"/>
      <c r="U75" s="86"/>
      <c r="V75" s="248">
        <f t="shared" si="3"/>
        <v>0</v>
      </c>
      <c r="W75" s="86"/>
      <c r="X75" s="86"/>
      <c r="Y75" s="86"/>
    </row>
    <row r="76" spans="1:69" ht="15.6">
      <c r="A76" s="194" t="s">
        <v>238</v>
      </c>
      <c r="D76" s="82"/>
      <c r="E76" s="197">
        <v>0</v>
      </c>
      <c r="F76" s="197">
        <v>0</v>
      </c>
      <c r="G76" s="198">
        <f t="shared" si="2"/>
        <v>5.2463991017537674E-2</v>
      </c>
      <c r="H76" s="199">
        <f t="shared" si="4"/>
        <v>0</v>
      </c>
      <c r="I76" s="198">
        <f t="shared" si="0"/>
        <v>1.8105692408277047E-2</v>
      </c>
      <c r="J76" s="195">
        <f t="shared" si="5"/>
        <v>0</v>
      </c>
      <c r="K76" s="200">
        <f t="shared" si="6"/>
        <v>0</v>
      </c>
      <c r="L76" s="199">
        <f t="shared" si="7"/>
        <v>0</v>
      </c>
      <c r="M76" s="198">
        <f t="shared" si="1"/>
        <v>0.10677603212990332</v>
      </c>
      <c r="N76" s="209">
        <f t="shared" si="8"/>
        <v>0</v>
      </c>
      <c r="O76" s="197">
        <v>0</v>
      </c>
      <c r="P76" s="210">
        <f t="shared" si="9"/>
        <v>0</v>
      </c>
      <c r="Q76" s="213">
        <v>0</v>
      </c>
      <c r="R76" s="212">
        <f t="shared" si="10"/>
        <v>0</v>
      </c>
      <c r="S76" s="86"/>
      <c r="T76" s="86"/>
      <c r="U76" s="86"/>
      <c r="V76" s="248">
        <f t="shared" si="3"/>
        <v>0</v>
      </c>
      <c r="W76" s="86"/>
      <c r="X76" s="86"/>
      <c r="Y76" s="86"/>
    </row>
    <row r="77" spans="1:69" ht="15.6">
      <c r="A77" s="194" t="s">
        <v>239</v>
      </c>
      <c r="D77" s="82"/>
      <c r="E77" s="197">
        <v>0</v>
      </c>
      <c r="F77" s="197">
        <v>0</v>
      </c>
      <c r="G77" s="198">
        <f t="shared" si="2"/>
        <v>5.2463991017537674E-2</v>
      </c>
      <c r="H77" s="199">
        <f t="shared" si="4"/>
        <v>0</v>
      </c>
      <c r="I77" s="198">
        <f t="shared" si="0"/>
        <v>1.8105692408277047E-2</v>
      </c>
      <c r="J77" s="195">
        <f t="shared" si="5"/>
        <v>0</v>
      </c>
      <c r="K77" s="200">
        <f t="shared" si="6"/>
        <v>0</v>
      </c>
      <c r="L77" s="199">
        <f t="shared" si="7"/>
        <v>0</v>
      </c>
      <c r="M77" s="198">
        <f t="shared" si="1"/>
        <v>0.10677603212990332</v>
      </c>
      <c r="N77" s="209">
        <f t="shared" si="8"/>
        <v>0</v>
      </c>
      <c r="O77" s="197">
        <v>0</v>
      </c>
      <c r="P77" s="210">
        <f t="shared" si="9"/>
        <v>0</v>
      </c>
      <c r="Q77" s="213">
        <v>0</v>
      </c>
      <c r="R77" s="212">
        <f t="shared" si="10"/>
        <v>0</v>
      </c>
      <c r="S77" s="86"/>
      <c r="T77" s="86"/>
      <c r="U77" s="86"/>
      <c r="V77" s="248">
        <f t="shared" si="3"/>
        <v>0</v>
      </c>
      <c r="W77" s="86"/>
      <c r="X77" s="86"/>
      <c r="Y77" s="86"/>
    </row>
    <row r="78" spans="1:69" ht="15.6">
      <c r="A78" s="194" t="s">
        <v>240</v>
      </c>
      <c r="D78" s="82"/>
      <c r="E78" s="197">
        <v>0</v>
      </c>
      <c r="F78" s="197">
        <v>0</v>
      </c>
      <c r="G78" s="198">
        <f t="shared" si="2"/>
        <v>5.2463991017537674E-2</v>
      </c>
      <c r="H78" s="199">
        <f t="shared" si="4"/>
        <v>0</v>
      </c>
      <c r="I78" s="198">
        <f t="shared" si="0"/>
        <v>1.8105692408277047E-2</v>
      </c>
      <c r="J78" s="195">
        <f t="shared" si="5"/>
        <v>0</v>
      </c>
      <c r="K78" s="200">
        <f t="shared" si="6"/>
        <v>0</v>
      </c>
      <c r="L78" s="199">
        <f t="shared" si="7"/>
        <v>0</v>
      </c>
      <c r="M78" s="198">
        <f t="shared" si="1"/>
        <v>0.10677603212990332</v>
      </c>
      <c r="N78" s="209">
        <f t="shared" si="8"/>
        <v>0</v>
      </c>
      <c r="O78" s="197">
        <v>0</v>
      </c>
      <c r="P78" s="210">
        <f t="shared" si="9"/>
        <v>0</v>
      </c>
      <c r="Q78" s="213">
        <v>0</v>
      </c>
      <c r="R78" s="212">
        <f t="shared" si="10"/>
        <v>0</v>
      </c>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58">
        <f>SUM(P72:P91)</f>
        <v>63048319.317565933</v>
      </c>
      <c r="Q92" s="58">
        <f>SUM(Q72:Q91)</f>
        <v>4055960</v>
      </c>
      <c r="R92" s="58">
        <f>ROUND(SUM(R72:R91),2)</f>
        <v>67104279.32</v>
      </c>
      <c r="S92" s="86"/>
      <c r="T92" s="86"/>
      <c r="U92" s="86"/>
      <c r="V92" s="247">
        <f>SUM(V72:V91)</f>
        <v>475830723</v>
      </c>
      <c r="W92" s="247">
        <f>SUM(W72:W91)</f>
        <v>31564548</v>
      </c>
      <c r="X92" s="86"/>
      <c r="Y92" s="86"/>
    </row>
    <row r="93" spans="1:25" ht="15.6">
      <c r="A93" s="94"/>
      <c r="B93" s="86"/>
      <c r="C93" s="86"/>
      <c r="D93" s="86"/>
      <c r="E93" s="143">
        <f>SUM(E72:E90)</f>
        <v>444266175</v>
      </c>
      <c r="F93" s="86"/>
      <c r="G93" s="86"/>
      <c r="H93" s="86"/>
      <c r="I93" s="86"/>
      <c r="J93" s="86"/>
      <c r="K93" s="86"/>
      <c r="L93" s="86"/>
      <c r="M93" s="86"/>
      <c r="N93" s="86"/>
      <c r="O93" s="86"/>
      <c r="P93" s="86"/>
      <c r="Q93" s="86"/>
      <c r="R93" s="86"/>
      <c r="S93" s="86"/>
      <c r="T93" s="86"/>
      <c r="U93" s="86"/>
      <c r="V93" s="294">
        <f>+E93-V92+W72</f>
        <v>0</v>
      </c>
      <c r="W93" s="294" t="s">
        <v>242</v>
      </c>
      <c r="X93" s="86"/>
      <c r="Y93" s="86"/>
    </row>
    <row r="94" spans="1:25" ht="15.6">
      <c r="A94" s="95">
        <v>3</v>
      </c>
      <c r="B94" s="86"/>
      <c r="C94" s="58" t="s">
        <v>130</v>
      </c>
      <c r="D94" s="58"/>
      <c r="E94" s="58"/>
      <c r="F94" s="58"/>
      <c r="G94" s="86"/>
      <c r="H94" s="86"/>
      <c r="I94" s="86"/>
      <c r="J94" s="86"/>
      <c r="K94" s="86"/>
      <c r="L94" s="86"/>
      <c r="M94" s="86"/>
      <c r="N94" s="86"/>
      <c r="O94" s="86"/>
      <c r="P94" s="58">
        <f>P92</f>
        <v>63048319.317565933</v>
      </c>
      <c r="Q94" s="86"/>
      <c r="R94" s="86"/>
      <c r="S94" s="86"/>
      <c r="T94" s="86"/>
      <c r="U94" s="86"/>
      <c r="V94" s="295" t="s">
        <v>403</v>
      </c>
      <c r="W94" s="296"/>
      <c r="X94" s="297"/>
      <c r="Y94" s="297"/>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6" t="s">
        <v>136</v>
      </c>
      <c r="D102" s="356"/>
      <c r="E102" s="356"/>
      <c r="F102" s="356"/>
      <c r="G102" s="356"/>
      <c r="H102" s="356"/>
      <c r="I102" s="356"/>
      <c r="J102" s="356"/>
      <c r="K102" s="356"/>
      <c r="L102" s="356"/>
      <c r="M102" s="356"/>
      <c r="N102" s="356"/>
      <c r="O102" s="356"/>
      <c r="P102" s="356"/>
      <c r="Q102" s="356"/>
      <c r="R102" s="356"/>
      <c r="S102" s="86"/>
      <c r="T102" s="86"/>
      <c r="U102" s="86"/>
      <c r="V102" s="86"/>
      <c r="W102" s="86"/>
      <c r="X102" s="86"/>
      <c r="Y102" s="86"/>
    </row>
    <row r="103" spans="1:25" ht="15.75" customHeight="1">
      <c r="A103" s="97"/>
      <c r="B103" s="98"/>
      <c r="C103" s="191" t="s">
        <v>137</v>
      </c>
      <c r="D103" s="179"/>
      <c r="E103" s="179"/>
      <c r="F103" s="179"/>
      <c r="G103" s="179"/>
      <c r="H103" s="179"/>
      <c r="I103" s="179"/>
      <c r="J103" s="179"/>
      <c r="K103" s="179"/>
      <c r="L103" s="179"/>
      <c r="M103" s="179"/>
      <c r="N103" s="179"/>
      <c r="O103" s="179"/>
      <c r="P103" s="179"/>
      <c r="Q103" s="179"/>
      <c r="R103" s="179"/>
      <c r="S103" s="86"/>
      <c r="T103" s="86"/>
      <c r="U103" s="86"/>
      <c r="V103" s="86"/>
      <c r="W103" s="86"/>
      <c r="X103" s="86"/>
      <c r="Y103" s="86"/>
    </row>
    <row r="104" spans="1:25" ht="15.75" customHeight="1">
      <c r="A104" s="97" t="s">
        <v>138</v>
      </c>
      <c r="B104" s="98"/>
      <c r="C104" s="356" t="s">
        <v>139</v>
      </c>
      <c r="D104" s="356"/>
      <c r="E104" s="356"/>
      <c r="F104" s="356"/>
      <c r="G104" s="356"/>
      <c r="H104" s="356"/>
      <c r="I104" s="356"/>
      <c r="J104" s="356"/>
      <c r="K104" s="356"/>
      <c r="L104" s="356"/>
      <c r="M104" s="356"/>
      <c r="N104" s="356"/>
      <c r="O104" s="356"/>
      <c r="P104" s="356"/>
      <c r="Q104" s="356"/>
      <c r="R104" s="356"/>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75" customHeight="1">
      <c r="A108" s="99" t="s">
        <v>145</v>
      </c>
      <c r="B108" s="10"/>
      <c r="C108" s="354" t="s">
        <v>146</v>
      </c>
      <c r="D108" s="354"/>
      <c r="E108" s="354"/>
      <c r="F108" s="354"/>
      <c r="G108" s="354"/>
      <c r="H108" s="354"/>
      <c r="I108" s="354"/>
      <c r="J108" s="354"/>
      <c r="K108" s="354"/>
      <c r="L108" s="354"/>
      <c r="M108" s="354"/>
      <c r="N108" s="354"/>
      <c r="O108" s="354"/>
      <c r="P108" s="354"/>
      <c r="Q108" s="354"/>
      <c r="R108" s="354"/>
      <c r="S108" s="86"/>
      <c r="T108" s="86"/>
      <c r="U108" s="86"/>
      <c r="V108" s="86"/>
      <c r="W108" s="86"/>
      <c r="X108" s="86"/>
      <c r="Y108" s="86"/>
    </row>
    <row r="109" spans="1:25" ht="15.6">
      <c r="A109" s="43" t="s">
        <v>208</v>
      </c>
      <c r="B109" s="58"/>
      <c r="C109" s="58" t="s">
        <v>470</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104"/>
      <c r="E110" s="104"/>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104"/>
      <c r="E111" s="104"/>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0"/>
  <sheetViews>
    <sheetView tabSelected="1" topLeftCell="A7" zoomScale="90" zoomScaleNormal="90" workbookViewId="0">
      <selection activeCell="D25" sqref="D25"/>
    </sheetView>
  </sheetViews>
  <sheetFormatPr defaultRowHeight="14.4"/>
  <cols>
    <col min="1" max="1" width="2.6640625" customWidth="1"/>
    <col min="2" max="2" width="16" customWidth="1"/>
    <col min="3" max="3" width="17" customWidth="1"/>
    <col min="4" max="4" width="16" customWidth="1"/>
    <col min="5" max="5" width="19.44140625" customWidth="1"/>
    <col min="6" max="6" width="2.6640625" customWidth="1"/>
    <col min="7" max="7" width="3.44140625" customWidth="1"/>
    <col min="8" max="8" width="7.33203125" customWidth="1"/>
    <col min="10" max="10" width="17.5546875" bestFit="1" customWidth="1"/>
    <col min="14" max="14" width="13" customWidth="1"/>
  </cols>
  <sheetData>
    <row r="2" spans="1:10">
      <c r="A2" s="352" t="s">
        <v>175</v>
      </c>
      <c r="B2" s="352"/>
      <c r="C2" s="352"/>
      <c r="D2" s="352"/>
      <c r="E2" s="352"/>
      <c r="F2" s="352"/>
    </row>
    <row r="3" spans="1:10" ht="28.5" customHeight="1">
      <c r="A3" s="353" t="s">
        <v>176</v>
      </c>
      <c r="B3" s="353"/>
      <c r="C3" s="353"/>
      <c r="D3" s="353"/>
      <c r="E3" s="353"/>
      <c r="F3" s="353"/>
    </row>
    <row r="4" spans="1:10">
      <c r="A4" s="106"/>
      <c r="B4" s="106"/>
      <c r="C4" s="293"/>
      <c r="D4" s="293"/>
      <c r="E4" s="106"/>
      <c r="F4" s="106"/>
    </row>
    <row r="5" spans="1:10">
      <c r="B5" s="352">
        <v>2016</v>
      </c>
      <c r="C5" s="352"/>
      <c r="D5" s="352"/>
      <c r="E5" s="352"/>
      <c r="F5" s="106"/>
    </row>
    <row r="7" spans="1:10">
      <c r="C7" s="293" t="s">
        <v>241</v>
      </c>
      <c r="D7" s="293" t="s">
        <v>241</v>
      </c>
      <c r="E7" s="187" t="s">
        <v>241</v>
      </c>
    </row>
    <row r="8" spans="1:10">
      <c r="B8" s="106" t="s">
        <v>147</v>
      </c>
      <c r="C8" s="293" t="s">
        <v>148</v>
      </c>
      <c r="D8" s="293" t="s">
        <v>397</v>
      </c>
      <c r="E8" s="106" t="s">
        <v>399</v>
      </c>
    </row>
    <row r="9" spans="1:10" ht="15" thickBot="1">
      <c r="B9" s="107" t="s">
        <v>149</v>
      </c>
      <c r="C9" s="107" t="s">
        <v>150</v>
      </c>
      <c r="D9" s="107" t="s">
        <v>398</v>
      </c>
      <c r="E9" s="107" t="s">
        <v>150</v>
      </c>
    </row>
    <row r="10" spans="1:10">
      <c r="B10" s="108" t="s">
        <v>151</v>
      </c>
      <c r="C10" s="301">
        <f>+AMIL!P92</f>
        <v>11861659.579699174</v>
      </c>
      <c r="D10" s="301">
        <f>+AMIL!Q92</f>
        <v>1217220</v>
      </c>
      <c r="E10" s="301">
        <f>+AMIL!R92</f>
        <v>13078879.58</v>
      </c>
    </row>
    <row r="11" spans="1:10">
      <c r="B11" s="108" t="s">
        <v>282</v>
      </c>
      <c r="C11" s="301">
        <f>+ATXI!Q97</f>
        <v>130383255.44992512</v>
      </c>
      <c r="D11" s="301">
        <f>+ATXI!R97</f>
        <v>4263204</v>
      </c>
      <c r="E11" s="301">
        <f>+ATXI!S97</f>
        <v>134646459.44992512</v>
      </c>
    </row>
    <row r="12" spans="1:10">
      <c r="B12" s="108" t="s">
        <v>152</v>
      </c>
      <c r="C12" s="112">
        <f>+AMMO!P92</f>
        <v>0</v>
      </c>
      <c r="D12" s="112">
        <f>+AMMO!Q92</f>
        <v>0</v>
      </c>
      <c r="E12" s="112">
        <f>+AMMO!R92</f>
        <v>0</v>
      </c>
    </row>
    <row r="13" spans="1:10">
      <c r="B13" s="108" t="s">
        <v>153</v>
      </c>
      <c r="C13" s="112">
        <f>+ATC!Q94</f>
        <v>13242541.345470641</v>
      </c>
      <c r="D13" s="112">
        <f>+ATC!R94</f>
        <v>1491800</v>
      </c>
      <c r="E13" s="112">
        <f>+ATC!S94</f>
        <v>14734341.35</v>
      </c>
    </row>
    <row r="14" spans="1:10">
      <c r="B14" s="114" t="s">
        <v>297</v>
      </c>
      <c r="C14" s="112">
        <f>+CMMPA!Q83</f>
        <v>5323170.4002378881</v>
      </c>
      <c r="D14" s="112">
        <f>+CMMPA!R83</f>
        <v>1266736</v>
      </c>
      <c r="E14" s="112">
        <f>+CMMPA!S83</f>
        <v>6589906.4002378881</v>
      </c>
    </row>
    <row r="15" spans="1:10">
      <c r="B15" s="108" t="s">
        <v>244</v>
      </c>
      <c r="C15" s="112">
        <f>+DEI!P92</f>
        <v>0</v>
      </c>
      <c r="D15" s="112">
        <f>+DEI!Q92</f>
        <v>0</v>
      </c>
      <c r="E15" s="112">
        <f>+DEI!R92</f>
        <v>0</v>
      </c>
      <c r="J15" s="109"/>
    </row>
    <row r="16" spans="1:10">
      <c r="B16" s="108" t="s">
        <v>154</v>
      </c>
      <c r="C16" s="112">
        <v>0</v>
      </c>
      <c r="D16" s="112">
        <v>0</v>
      </c>
      <c r="E16" s="112">
        <v>0</v>
      </c>
    </row>
    <row r="17" spans="2:11">
      <c r="B17" s="108" t="s">
        <v>155</v>
      </c>
      <c r="C17" s="112">
        <v>0</v>
      </c>
      <c r="D17" s="112">
        <v>0</v>
      </c>
      <c r="E17" s="112">
        <v>0</v>
      </c>
    </row>
    <row r="18" spans="2:11">
      <c r="B18" s="108" t="s">
        <v>156</v>
      </c>
      <c r="C18" s="112">
        <f>DPC!Q91</f>
        <v>0</v>
      </c>
      <c r="D18" s="112">
        <f>DPC!R91</f>
        <v>0</v>
      </c>
      <c r="E18" s="112">
        <f>DPC!S91</f>
        <v>0</v>
      </c>
    </row>
    <row r="19" spans="2:11">
      <c r="B19" s="108" t="s">
        <v>157</v>
      </c>
      <c r="C19" s="112">
        <f>+GRE!S96</f>
        <v>13941884.126479242</v>
      </c>
      <c r="D19" s="112">
        <f>+GRE!T96</f>
        <v>-333671</v>
      </c>
      <c r="E19" s="112">
        <f>+GRE!U96</f>
        <v>13845675.1</v>
      </c>
      <c r="H19" t="s">
        <v>279</v>
      </c>
      <c r="J19" s="253">
        <f>+GRE!P96</f>
        <v>237461.97526025795</v>
      </c>
      <c r="K19" t="s">
        <v>400</v>
      </c>
    </row>
    <row r="20" spans="2:11">
      <c r="B20" s="108" t="s">
        <v>158</v>
      </c>
      <c r="C20" s="112">
        <v>0</v>
      </c>
      <c r="D20" s="112">
        <v>0</v>
      </c>
      <c r="E20" s="112">
        <v>0</v>
      </c>
    </row>
    <row r="21" spans="2:11">
      <c r="B21" s="108" t="s">
        <v>159</v>
      </c>
      <c r="C21" s="112">
        <v>0</v>
      </c>
      <c r="D21" s="112">
        <v>0</v>
      </c>
      <c r="E21" s="112">
        <v>0</v>
      </c>
    </row>
    <row r="22" spans="2:11">
      <c r="B22" s="108" t="s">
        <v>160</v>
      </c>
      <c r="C22" s="112">
        <f>+ITC!P92</f>
        <v>106059365.7640681</v>
      </c>
      <c r="D22" s="112">
        <f>+ITC!Q92</f>
        <v>8477382</v>
      </c>
      <c r="E22" s="112">
        <f>+ITC!R92</f>
        <v>114536747.76000001</v>
      </c>
    </row>
    <row r="23" spans="2:11">
      <c r="B23" s="108" t="s">
        <v>161</v>
      </c>
      <c r="C23" s="112">
        <f>+ITCM!P92</f>
        <v>22025825.722498801</v>
      </c>
      <c r="D23" s="112">
        <f>+ITCM!Q92</f>
        <v>-172153</v>
      </c>
      <c r="E23" s="112">
        <f>+ITCM!R92</f>
        <v>21853672.719999999</v>
      </c>
    </row>
    <row r="24" spans="2:11">
      <c r="B24" s="108" t="s">
        <v>162</v>
      </c>
      <c r="C24" s="112">
        <f>+METC!P92</f>
        <v>75241.017980783115</v>
      </c>
      <c r="D24" s="112">
        <f>+METC!Q92</f>
        <v>8689</v>
      </c>
      <c r="E24" s="112">
        <f>+METC!R92</f>
        <v>83930.02</v>
      </c>
    </row>
    <row r="25" spans="2:11">
      <c r="B25" s="108" t="s">
        <v>163</v>
      </c>
      <c r="C25" s="112">
        <f>+MEC!P92</f>
        <v>52953250.872832298</v>
      </c>
      <c r="D25" s="112">
        <f>+MEC!Q92</f>
        <v>-3605130</v>
      </c>
      <c r="E25" s="112">
        <f>+MEC!R92</f>
        <v>49348120.869999997</v>
      </c>
    </row>
    <row r="26" spans="2:11">
      <c r="B26" s="108" t="s">
        <v>164</v>
      </c>
      <c r="C26" s="112">
        <f>+MDU!P92</f>
        <v>3758611.017016965</v>
      </c>
      <c r="D26" s="112">
        <f>+MDU!Q92</f>
        <v>-304210</v>
      </c>
      <c r="E26" s="112">
        <f>+MDU!R92</f>
        <v>3454401.02</v>
      </c>
    </row>
    <row r="27" spans="2:11">
      <c r="B27" s="108" t="s">
        <v>165</v>
      </c>
      <c r="C27" s="112">
        <v>0</v>
      </c>
      <c r="D27" s="112">
        <v>0</v>
      </c>
      <c r="E27" s="112">
        <v>0</v>
      </c>
    </row>
    <row r="28" spans="2:11">
      <c r="B28" s="108" t="s">
        <v>166</v>
      </c>
      <c r="C28" s="112">
        <v>0</v>
      </c>
      <c r="D28" s="112">
        <v>0</v>
      </c>
      <c r="E28" s="112">
        <v>0</v>
      </c>
    </row>
    <row r="29" spans="2:11">
      <c r="B29" s="108" t="s">
        <v>174</v>
      </c>
      <c r="C29" s="112">
        <f>+MRES!Q92</f>
        <v>4611830.6327616964</v>
      </c>
      <c r="D29" s="112">
        <f>+MRES!R92</f>
        <v>81997</v>
      </c>
      <c r="E29" s="112">
        <f>+MRES!S92</f>
        <v>4693827.63</v>
      </c>
    </row>
    <row r="30" spans="2:11">
      <c r="B30" s="108" t="s">
        <v>167</v>
      </c>
      <c r="C30" s="112">
        <f>+NIPS!P92</f>
        <v>37272936.380650416</v>
      </c>
      <c r="D30" s="112">
        <f>+NIPS!Q92</f>
        <v>1093410</v>
      </c>
      <c r="E30" s="112">
        <f>+NIPS!R92</f>
        <v>38366346.380000003</v>
      </c>
    </row>
    <row r="31" spans="2:11">
      <c r="B31" s="108" t="s">
        <v>168</v>
      </c>
      <c r="C31" s="112">
        <f>+NSP!P92</f>
        <v>63048319.317565933</v>
      </c>
      <c r="D31" s="112">
        <f>+NSP!Q92</f>
        <v>4055960</v>
      </c>
      <c r="E31" s="112">
        <f>+NSP!R92</f>
        <v>67104279.32</v>
      </c>
    </row>
    <row r="32" spans="2:11" ht="15" thickBot="1">
      <c r="B32" s="108" t="s">
        <v>169</v>
      </c>
      <c r="C32" s="112">
        <f>+OTP!P92</f>
        <v>13578863.585067406</v>
      </c>
      <c r="D32" s="112">
        <f>+OTP!Q92</f>
        <v>-46988</v>
      </c>
      <c r="E32" s="112">
        <f>+OTP!R92</f>
        <v>13531875.59</v>
      </c>
      <c r="H32" t="s">
        <v>280</v>
      </c>
      <c r="J32" s="115">
        <f>SUM(J19:J31)</f>
        <v>237461.97526025795</v>
      </c>
    </row>
    <row r="33" spans="2:16" ht="15" thickTop="1">
      <c r="B33" s="108" t="s">
        <v>170</v>
      </c>
      <c r="C33" s="112">
        <v>0</v>
      </c>
      <c r="D33" s="112">
        <v>0</v>
      </c>
      <c r="E33" s="112">
        <v>0</v>
      </c>
    </row>
    <row r="34" spans="2:16">
      <c r="B34" s="108" t="s">
        <v>171</v>
      </c>
      <c r="C34" s="112">
        <v>0</v>
      </c>
      <c r="D34" s="112">
        <v>0</v>
      </c>
      <c r="E34" s="112">
        <v>0</v>
      </c>
    </row>
    <row r="35" spans="2:16">
      <c r="B35" s="108" t="s">
        <v>172</v>
      </c>
      <c r="C35" s="111">
        <v>0</v>
      </c>
      <c r="D35" s="111">
        <v>0</v>
      </c>
      <c r="E35" s="111">
        <v>0</v>
      </c>
    </row>
    <row r="36" spans="2:16">
      <c r="C36" s="113"/>
      <c r="D36" s="113"/>
      <c r="E36" s="113"/>
    </row>
    <row r="37" spans="2:16" ht="15" thickBot="1">
      <c r="B37" s="114" t="s">
        <v>173</v>
      </c>
      <c r="C37" s="115">
        <f t="shared" ref="C37:D37" si="0">SUM(C10:C36)</f>
        <v>478136755.21225435</v>
      </c>
      <c r="D37" s="115">
        <f t="shared" si="0"/>
        <v>17494246</v>
      </c>
      <c r="E37" s="115">
        <f>SUM(E10:E36)</f>
        <v>495868463.1901629</v>
      </c>
      <c r="J37" s="255">
        <f>+C37</f>
        <v>478136755.21225435</v>
      </c>
      <c r="K37" s="254" t="s">
        <v>281</v>
      </c>
      <c r="L37" s="256"/>
      <c r="M37" s="256"/>
      <c r="N37" s="256"/>
      <c r="O37" s="256"/>
      <c r="P37" s="256"/>
    </row>
    <row r="38" spans="2:16" ht="15" thickTop="1"/>
    <row r="39" spans="2:16">
      <c r="J39" s="109">
        <f>+C37+D37+J19</f>
        <v>495868463.1875146</v>
      </c>
    </row>
    <row r="40" spans="2:16">
      <c r="J40" s="109">
        <f>+E37-J39</f>
        <v>2.6482939720153809E-3</v>
      </c>
      <c r="K40" t="s">
        <v>401</v>
      </c>
    </row>
  </sheetData>
  <mergeCells count="3">
    <mergeCell ref="A2:F2"/>
    <mergeCell ref="A3:F3"/>
    <mergeCell ref="B5:E5"/>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abSelected="1" topLeftCell="E32"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4.664062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23" width="11.5546875" style="1" customWidth="1"/>
    <col min="24"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169</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484552408</v>
      </c>
      <c r="K18" s="11"/>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112040589</v>
      </c>
      <c r="K19" s="33"/>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372511819</v>
      </c>
      <c r="K20" s="3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16746015</v>
      </c>
      <c r="K23" s="11"/>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27833973</v>
      </c>
      <c r="K24" s="11"/>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882444</v>
      </c>
      <c r="K25" s="11"/>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16679873</v>
      </c>
      <c r="K26" s="33"/>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10271656</v>
      </c>
      <c r="K27" s="11"/>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9.1677990018420918E-2</v>
      </c>
      <c r="K29" s="36"/>
      <c r="L29" s="37">
        <f>J29</f>
        <v>9.1677990018420918E-2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39"/>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6474359</v>
      </c>
      <c r="K33" s="38"/>
      <c r="L33" s="39"/>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1.3361524766171423E-2</v>
      </c>
      <c r="K34" s="38"/>
      <c r="L34" s="39">
        <f>J34</f>
        <v>1.3361524766171423E-2</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39"/>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629952</v>
      </c>
      <c r="K37" s="11"/>
      <c r="L37" s="10"/>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1.3000698987342561E-3</v>
      </c>
      <c r="K38" s="38"/>
      <c r="L38" s="39">
        <f>J38</f>
        <v>1.3000698987342561E-3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39"/>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3364160</v>
      </c>
      <c r="K41" s="11"/>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6.9428196918588005E-3</v>
      </c>
      <c r="K42" s="38"/>
      <c r="L42" s="39">
        <f>J42</f>
        <v>6.9428196918588005E-3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2.1604414356764481E-2</v>
      </c>
      <c r="K44" s="49"/>
      <c r="L44" s="49">
        <f>L34+L38+L42</f>
        <v>2.1604414356764481E-2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13067787</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3.5080194328008692E-2</v>
      </c>
      <c r="K48" s="38"/>
      <c r="L48" s="39">
        <f>J48</f>
        <v>3.5080194328008692E-2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29929185</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8.0344256137548212E-2</v>
      </c>
      <c r="K52" s="54"/>
      <c r="L52" s="39">
        <f>J52</f>
        <v>8.0344256137548212E-2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0.11542445046555691</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OTP</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229</v>
      </c>
      <c r="D72" s="208">
        <v>1203</v>
      </c>
      <c r="E72" s="197">
        <v>25952393</v>
      </c>
      <c r="F72" s="197">
        <v>880534</v>
      </c>
      <c r="G72" s="198">
        <f>$L$29</f>
        <v>9.1677990018420918E-2</v>
      </c>
      <c r="H72" s="199">
        <f>F72*G72</f>
        <v>80725.587262880246</v>
      </c>
      <c r="I72" s="198">
        <f>$L$44</f>
        <v>2.1604414356764481E-2</v>
      </c>
      <c r="J72" s="195">
        <f>E72*I72</f>
        <v>560686.25192159403</v>
      </c>
      <c r="K72" s="200">
        <f>H72+J72</f>
        <v>641411.83918447432</v>
      </c>
      <c r="L72" s="199">
        <f>E72-F72</f>
        <v>25071859</v>
      </c>
      <c r="M72" s="198">
        <f>$L$54</f>
        <v>0.11542445046555691</v>
      </c>
      <c r="N72" s="209">
        <f>L72*M72</f>
        <v>2893905.5472249272</v>
      </c>
      <c r="O72" s="197">
        <v>457953</v>
      </c>
      <c r="P72" s="210">
        <f>K72+N72+O72</f>
        <v>3993270.3864094014</v>
      </c>
      <c r="Q72" s="211">
        <v>89236</v>
      </c>
      <c r="R72" s="212">
        <f>P72+Q72</f>
        <v>4082506.3864094014</v>
      </c>
      <c r="S72" s="86"/>
      <c r="T72" s="86"/>
      <c r="U72" s="86"/>
      <c r="V72" s="249">
        <f>+E72</f>
        <v>25952393</v>
      </c>
      <c r="W72" s="86"/>
      <c r="X72" s="86"/>
      <c r="Y72" s="86"/>
    </row>
    <row r="73" spans="1:69" ht="15.6">
      <c r="A73" s="194" t="s">
        <v>126</v>
      </c>
      <c r="B73" s="195"/>
      <c r="C73" s="195" t="s">
        <v>229</v>
      </c>
      <c r="D73" s="208">
        <v>2220</v>
      </c>
      <c r="E73" s="197">
        <v>31570016</v>
      </c>
      <c r="F73" s="197">
        <v>0</v>
      </c>
      <c r="G73" s="198">
        <f t="shared" ref="G73:G74" si="0">$L$29</f>
        <v>9.1677990018420918E-2</v>
      </c>
      <c r="H73" s="199">
        <f>F73*G73</f>
        <v>0</v>
      </c>
      <c r="I73" s="198">
        <f t="shared" ref="I73:I74" si="1">$L$44</f>
        <v>2.1604414356764481E-2</v>
      </c>
      <c r="J73" s="195">
        <f>E73*I73</f>
        <v>682051.70691368438</v>
      </c>
      <c r="K73" s="200">
        <f>H73+J73</f>
        <v>682051.70691368438</v>
      </c>
      <c r="L73" s="199">
        <f>E73-F73</f>
        <v>31570016</v>
      </c>
      <c r="M73" s="198">
        <f t="shared" ref="M73:M74" si="2">$L$54</f>
        <v>0.11542445046555691</v>
      </c>
      <c r="N73" s="209">
        <f>L73*M73</f>
        <v>3643951.7479888392</v>
      </c>
      <c r="O73" s="197">
        <v>0</v>
      </c>
      <c r="P73" s="210">
        <f>K73+N73+O73</f>
        <v>4326003.4549025232</v>
      </c>
      <c r="Q73" s="211">
        <v>-50717</v>
      </c>
      <c r="R73" s="212">
        <f>P73+Q73</f>
        <v>4275286.4549025232</v>
      </c>
      <c r="S73" s="86"/>
      <c r="T73" s="86"/>
      <c r="U73" s="86"/>
      <c r="V73" s="249">
        <f>E73-31570015.69</f>
        <v>0.30999999865889549</v>
      </c>
      <c r="W73" s="86"/>
      <c r="X73" s="86"/>
      <c r="Y73" s="86"/>
    </row>
    <row r="74" spans="1:69" ht="15.6">
      <c r="A74" s="194" t="s">
        <v>127</v>
      </c>
      <c r="B74" s="195"/>
      <c r="C74" s="195" t="s">
        <v>229</v>
      </c>
      <c r="D74" s="208">
        <v>2221</v>
      </c>
      <c r="E74" s="197">
        <v>38383079</v>
      </c>
      <c r="F74" s="197">
        <v>0</v>
      </c>
      <c r="G74" s="198">
        <f t="shared" si="0"/>
        <v>9.1677990018420918E-2</v>
      </c>
      <c r="H74" s="199">
        <f>F74*G74</f>
        <v>0</v>
      </c>
      <c r="I74" s="198">
        <f t="shared" si="1"/>
        <v>2.1604414356764481E-2</v>
      </c>
      <c r="J74" s="195">
        <f>E74*I74</f>
        <v>829243.94300442527</v>
      </c>
      <c r="K74" s="200">
        <f>H74+J74</f>
        <v>829243.94300442527</v>
      </c>
      <c r="L74" s="199">
        <f>E74-F74</f>
        <v>38383079</v>
      </c>
      <c r="M74" s="198">
        <f t="shared" si="2"/>
        <v>0.11542445046555691</v>
      </c>
      <c r="N74" s="209">
        <f>L74*M74</f>
        <v>4430345.8007510575</v>
      </c>
      <c r="O74" s="197">
        <v>0</v>
      </c>
      <c r="P74" s="210">
        <f>K74+N74+O74</f>
        <v>5259589.7437554831</v>
      </c>
      <c r="Q74" s="213">
        <v>-85507</v>
      </c>
      <c r="R74" s="212">
        <f>P74+Q74</f>
        <v>5174082.7437554831</v>
      </c>
      <c r="S74" s="86"/>
      <c r="T74" s="86"/>
      <c r="U74" s="86"/>
      <c r="V74" s="249">
        <f>E74-38383079.38</f>
        <v>-0.38000000268220901</v>
      </c>
      <c r="W74" s="86"/>
      <c r="X74" s="86"/>
      <c r="Y74" s="86"/>
    </row>
    <row r="75" spans="1:69" ht="15.6">
      <c r="A75" s="81"/>
      <c r="D75" s="82"/>
      <c r="K75" s="83"/>
      <c r="N75" s="83"/>
      <c r="P75" s="83"/>
      <c r="R75" s="83"/>
      <c r="S75" s="86"/>
      <c r="T75" s="86"/>
      <c r="U75" s="86"/>
      <c r="V75" s="248">
        <f t="shared" ref="V75:V79" si="3">+E75</f>
        <v>0</v>
      </c>
      <c r="W75" s="86"/>
      <c r="X75" s="86"/>
      <c r="Y75" s="86"/>
    </row>
    <row r="76" spans="1:69" ht="15.6">
      <c r="A76" s="81"/>
      <c r="D76" s="82"/>
      <c r="K76" s="83"/>
      <c r="N76" s="83"/>
      <c r="P76" s="83"/>
      <c r="R76" s="83"/>
      <c r="S76" s="86"/>
      <c r="T76" s="86"/>
      <c r="U76" s="86"/>
      <c r="V76" s="248">
        <f t="shared" si="3"/>
        <v>0</v>
      </c>
      <c r="W76" s="86"/>
      <c r="X76" s="86"/>
      <c r="Y76" s="86"/>
    </row>
    <row r="77" spans="1:69" ht="15.6">
      <c r="A77" s="81"/>
      <c r="D77" s="82"/>
      <c r="K77" s="83"/>
      <c r="N77" s="83"/>
      <c r="P77" s="83"/>
      <c r="R77" s="83"/>
      <c r="S77" s="86"/>
      <c r="T77" s="86"/>
      <c r="U77" s="86"/>
      <c r="V77" s="248">
        <f t="shared" si="3"/>
        <v>0</v>
      </c>
      <c r="W77" s="86"/>
      <c r="X77" s="86"/>
      <c r="Y77" s="86"/>
    </row>
    <row r="78" spans="1:69" ht="15.6">
      <c r="A78" s="81"/>
      <c r="D78" s="82"/>
      <c r="K78" s="83"/>
      <c r="N78" s="83"/>
      <c r="P78" s="83"/>
      <c r="R78" s="83"/>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58">
        <f>SUM(P72:P91)</f>
        <v>13578863.585067406</v>
      </c>
      <c r="Q92" s="58">
        <f>SUM(Q72:Q91)</f>
        <v>-46988</v>
      </c>
      <c r="R92" s="58">
        <f>ROUND(SUM(R72:R91),2)</f>
        <v>13531875.59</v>
      </c>
      <c r="S92" s="86"/>
      <c r="T92" s="86"/>
      <c r="U92" s="86"/>
      <c r="V92" s="247">
        <f>SUM(V72:V91)</f>
        <v>25952392.929999996</v>
      </c>
      <c r="W92" s="86"/>
      <c r="X92" s="86"/>
      <c r="Y92" s="86"/>
    </row>
    <row r="93" spans="1:25" ht="15.6">
      <c r="A93" s="94"/>
      <c r="B93" s="86"/>
      <c r="C93" s="86"/>
      <c r="D93" s="86"/>
      <c r="E93" s="143">
        <f>SUM(E72:E90)</f>
        <v>95905488</v>
      </c>
      <c r="F93" s="86"/>
      <c r="G93" s="86"/>
      <c r="H93" s="86"/>
      <c r="I93" s="86"/>
      <c r="J93" s="86"/>
      <c r="K93" s="86"/>
      <c r="L93" s="86"/>
      <c r="M93" s="86"/>
      <c r="N93" s="86"/>
      <c r="O93" s="86"/>
      <c r="P93" s="86"/>
      <c r="Q93" s="86"/>
      <c r="R93" s="86"/>
      <c r="S93" s="86"/>
      <c r="T93" s="86"/>
      <c r="U93" s="86"/>
      <c r="V93" s="294">
        <f>+E93-V92</f>
        <v>69953095.070000008</v>
      </c>
      <c r="W93" s="294" t="s">
        <v>242</v>
      </c>
      <c r="X93" s="86"/>
      <c r="Y93" s="86"/>
    </row>
    <row r="94" spans="1:25" ht="15.6">
      <c r="A94" s="95">
        <v>3</v>
      </c>
      <c r="B94" s="86"/>
      <c r="C94" s="58" t="s">
        <v>130</v>
      </c>
      <c r="D94" s="58"/>
      <c r="E94" s="58"/>
      <c r="F94" s="58"/>
      <c r="G94" s="86"/>
      <c r="H94" s="86"/>
      <c r="I94" s="86"/>
      <c r="J94" s="86"/>
      <c r="K94" s="86"/>
      <c r="L94" s="86"/>
      <c r="M94" s="86"/>
      <c r="N94" s="86"/>
      <c r="O94" s="86"/>
      <c r="P94" s="58">
        <f>P92</f>
        <v>13578863.585067406</v>
      </c>
      <c r="Q94" s="86"/>
      <c r="R94" s="86"/>
      <c r="S94" s="86"/>
      <c r="T94" s="86"/>
      <c r="U94" s="86"/>
      <c r="V94" s="295" t="s">
        <v>402</v>
      </c>
      <c r="W94" s="29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5" t="s">
        <v>136</v>
      </c>
      <c r="D102" s="355"/>
      <c r="E102" s="355"/>
      <c r="F102" s="355"/>
      <c r="G102" s="355"/>
      <c r="H102" s="355"/>
      <c r="I102" s="355"/>
      <c r="J102" s="355"/>
      <c r="K102" s="355"/>
      <c r="L102" s="355"/>
      <c r="M102" s="355"/>
      <c r="N102" s="355"/>
      <c r="O102" s="355"/>
      <c r="P102" s="355"/>
      <c r="Q102" s="355"/>
      <c r="R102" s="355"/>
      <c r="S102" s="86"/>
      <c r="T102" s="86"/>
      <c r="U102" s="86"/>
      <c r="V102" s="86"/>
      <c r="W102" s="86"/>
      <c r="X102" s="86"/>
      <c r="Y102" s="86"/>
    </row>
    <row r="103" spans="1:25" ht="15.6">
      <c r="A103" s="97"/>
      <c r="B103" s="98"/>
      <c r="C103" s="355" t="s">
        <v>137</v>
      </c>
      <c r="D103" s="355"/>
      <c r="E103" s="355"/>
      <c r="F103" s="355"/>
      <c r="G103" s="355"/>
      <c r="H103" s="355"/>
      <c r="I103" s="355"/>
      <c r="J103" s="355"/>
      <c r="K103" s="355"/>
      <c r="L103" s="355"/>
      <c r="M103" s="355"/>
      <c r="N103" s="355"/>
      <c r="O103" s="355"/>
      <c r="P103" s="355"/>
      <c r="Q103" s="355"/>
      <c r="R103" s="355"/>
      <c r="S103" s="86"/>
      <c r="T103" s="86"/>
      <c r="U103" s="86"/>
      <c r="V103" s="86"/>
      <c r="W103" s="86"/>
      <c r="X103" s="86"/>
      <c r="Y103" s="86"/>
    </row>
    <row r="104" spans="1:25" ht="15.75" customHeight="1">
      <c r="A104" s="97" t="s">
        <v>138</v>
      </c>
      <c r="B104" s="98"/>
      <c r="C104" s="355" t="s">
        <v>139</v>
      </c>
      <c r="D104" s="355"/>
      <c r="E104" s="355"/>
      <c r="F104" s="355"/>
      <c r="G104" s="355"/>
      <c r="H104" s="355"/>
      <c r="I104" s="355"/>
      <c r="J104" s="355"/>
      <c r="K104" s="355"/>
      <c r="L104" s="355"/>
      <c r="M104" s="355"/>
      <c r="N104" s="355"/>
      <c r="O104" s="355"/>
      <c r="P104" s="355"/>
      <c r="Q104" s="355"/>
      <c r="R104" s="355"/>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6">
      <c r="A106" s="99" t="s">
        <v>141</v>
      </c>
      <c r="B106" s="98"/>
      <c r="C106" s="355" t="s">
        <v>142</v>
      </c>
      <c r="D106" s="355"/>
      <c r="E106" s="355"/>
      <c r="F106" s="355"/>
      <c r="G106" s="355"/>
      <c r="H106" s="355"/>
      <c r="I106" s="355"/>
      <c r="J106" s="355"/>
      <c r="K106" s="355"/>
      <c r="L106" s="355"/>
      <c r="M106" s="355"/>
      <c r="N106" s="355"/>
      <c r="O106" s="355"/>
      <c r="P106" s="355"/>
      <c r="Q106" s="355"/>
      <c r="R106" s="355"/>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6">
      <c r="A108" s="99" t="s">
        <v>145</v>
      </c>
      <c r="B108" s="10"/>
      <c r="C108" s="355" t="s">
        <v>146</v>
      </c>
      <c r="D108" s="355"/>
      <c r="E108" s="355"/>
      <c r="F108" s="355"/>
      <c r="G108" s="355"/>
      <c r="H108" s="355"/>
      <c r="I108" s="355"/>
      <c r="J108" s="355"/>
      <c r="K108" s="355"/>
      <c r="L108" s="355"/>
      <c r="M108" s="355"/>
      <c r="N108" s="355"/>
      <c r="O108" s="355"/>
      <c r="P108" s="355"/>
      <c r="Q108" s="355"/>
      <c r="R108" s="355"/>
      <c r="S108" s="86"/>
      <c r="T108" s="86"/>
      <c r="U108" s="86"/>
      <c r="V108" s="86"/>
      <c r="W108" s="86"/>
      <c r="X108" s="86"/>
      <c r="Y108" s="86"/>
    </row>
    <row r="109" spans="1:25" ht="15.6">
      <c r="A109" s="43" t="s">
        <v>208</v>
      </c>
      <c r="B109" s="58"/>
      <c r="C109" s="58" t="s">
        <v>470</v>
      </c>
      <c r="D109" s="86"/>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104"/>
      <c r="E110" s="104"/>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104"/>
      <c r="E111" s="104"/>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9">
    <mergeCell ref="C107:R107"/>
    <mergeCell ref="C108:R108"/>
    <mergeCell ref="C99:R99"/>
    <mergeCell ref="C101:R101"/>
    <mergeCell ref="C102:R102"/>
    <mergeCell ref="C104:R104"/>
    <mergeCell ref="C105:R105"/>
    <mergeCell ref="C106:R106"/>
    <mergeCell ref="C103:R103"/>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2:I37"/>
  <sheetViews>
    <sheetView tabSelected="1" zoomScaleNormal="100" workbookViewId="0">
      <selection activeCell="D25" sqref="D25"/>
    </sheetView>
  </sheetViews>
  <sheetFormatPr defaultRowHeight="14.4"/>
  <cols>
    <col min="1" max="1" width="2.33203125" customWidth="1"/>
    <col min="2" max="2" width="3.6640625" customWidth="1"/>
    <col min="3" max="4" width="19.44140625" customWidth="1"/>
    <col min="5" max="5" width="4.5546875" customWidth="1"/>
    <col min="6" max="6" width="4.44140625" customWidth="1"/>
    <col min="7" max="7" width="21.44140625" customWidth="1"/>
    <col min="8" max="8" width="3.109375" customWidth="1"/>
    <col min="9" max="9" width="15.5546875" bestFit="1" customWidth="1"/>
  </cols>
  <sheetData>
    <row r="2" spans="2:7">
      <c r="B2" s="352" t="s">
        <v>278</v>
      </c>
      <c r="C2" s="352"/>
      <c r="D2" s="352"/>
      <c r="E2" s="352"/>
      <c r="F2" s="352"/>
      <c r="G2" s="352"/>
    </row>
    <row r="3" spans="2:7">
      <c r="B3" s="352" t="s">
        <v>254</v>
      </c>
      <c r="C3" s="352"/>
      <c r="D3" s="352"/>
      <c r="E3" s="352"/>
      <c r="F3" s="352"/>
      <c r="G3" s="352"/>
    </row>
    <row r="6" spans="2:7">
      <c r="C6" s="239" t="s">
        <v>147</v>
      </c>
      <c r="D6" s="264" t="s">
        <v>0</v>
      </c>
      <c r="G6" s="290" t="s">
        <v>375</v>
      </c>
    </row>
    <row r="7" spans="2:7" ht="15" thickBot="1">
      <c r="C7" s="107" t="s">
        <v>149</v>
      </c>
      <c r="D7" s="107" t="s">
        <v>299</v>
      </c>
      <c r="G7" s="107" t="s">
        <v>376</v>
      </c>
    </row>
    <row r="8" spans="2:7">
      <c r="C8" s="108" t="s">
        <v>151</v>
      </c>
      <c r="D8" s="304">
        <f>+AMIL!V92</f>
        <v>50402386</v>
      </c>
      <c r="E8" s="305"/>
      <c r="F8" s="305"/>
      <c r="G8" s="306">
        <f>+AMIL!E93</f>
        <v>92909406</v>
      </c>
    </row>
    <row r="9" spans="2:7">
      <c r="C9" s="108" t="s">
        <v>152</v>
      </c>
      <c r="D9" s="244">
        <f>+AMMO!V92</f>
        <v>0</v>
      </c>
      <c r="E9" s="305"/>
      <c r="F9" s="305"/>
      <c r="G9" s="306">
        <f>+AMMO!E93</f>
        <v>0</v>
      </c>
    </row>
    <row r="10" spans="2:7">
      <c r="C10" s="108" t="s">
        <v>153</v>
      </c>
      <c r="D10" s="244">
        <f>+ATC!W94</f>
        <v>33530245</v>
      </c>
      <c r="E10" s="305"/>
      <c r="F10" s="305"/>
      <c r="G10" s="306">
        <f>+ATC!E95</f>
        <v>82428276</v>
      </c>
    </row>
    <row r="11" spans="2:7">
      <c r="C11" s="114" t="s">
        <v>297</v>
      </c>
      <c r="D11" s="244">
        <f>+CMMPA!W83</f>
        <v>30246433</v>
      </c>
      <c r="E11" s="305"/>
      <c r="F11" s="305"/>
      <c r="G11" s="306">
        <f>+CMMPA!E84</f>
        <v>30246433</v>
      </c>
    </row>
    <row r="12" spans="2:7">
      <c r="C12" s="108" t="s">
        <v>282</v>
      </c>
      <c r="D12" s="244">
        <f>+ATXI!W97</f>
        <v>184688334</v>
      </c>
      <c r="E12" s="305"/>
      <c r="F12" s="305"/>
      <c r="G12" s="306">
        <f>+ATXI!E98</f>
        <v>868922354</v>
      </c>
    </row>
    <row r="13" spans="2:7">
      <c r="C13" s="108" t="s">
        <v>255</v>
      </c>
      <c r="D13" s="244">
        <f>+DEI!V92</f>
        <v>0</v>
      </c>
      <c r="E13" s="305"/>
      <c r="F13" s="305"/>
      <c r="G13" s="306">
        <f>+DEI!E93</f>
        <v>0</v>
      </c>
    </row>
    <row r="14" spans="2:7">
      <c r="C14" s="108" t="s">
        <v>154</v>
      </c>
      <c r="D14" s="244"/>
      <c r="E14" s="305"/>
      <c r="F14" s="305"/>
      <c r="G14" s="306"/>
    </row>
    <row r="15" spans="2:7">
      <c r="C15" s="108" t="s">
        <v>155</v>
      </c>
      <c r="D15" s="244"/>
      <c r="E15" s="305"/>
      <c r="F15" s="305"/>
      <c r="G15" s="306"/>
    </row>
    <row r="16" spans="2:7">
      <c r="C16" s="108" t="s">
        <v>156</v>
      </c>
      <c r="D16" s="244">
        <f>DPC!W91</f>
        <v>0</v>
      </c>
      <c r="E16" s="305"/>
      <c r="F16" s="305"/>
      <c r="G16" s="306">
        <f>DPC!E92</f>
        <v>0</v>
      </c>
    </row>
    <row r="17" spans="3:7">
      <c r="C17" s="108" t="s">
        <v>157</v>
      </c>
      <c r="D17" s="244">
        <f>+GRE!Y96</f>
        <v>123609480.97</v>
      </c>
      <c r="E17" s="305"/>
      <c r="F17" s="305"/>
      <c r="G17" s="306">
        <f>+GRE!E97</f>
        <v>117909143</v>
      </c>
    </row>
    <row r="18" spans="3:7">
      <c r="C18" s="108" t="s">
        <v>158</v>
      </c>
      <c r="D18" s="244"/>
      <c r="E18" s="305"/>
      <c r="F18" s="305"/>
      <c r="G18" s="306"/>
    </row>
    <row r="19" spans="3:7">
      <c r="C19" s="108" t="s">
        <v>159</v>
      </c>
      <c r="D19" s="244"/>
      <c r="E19" s="305"/>
      <c r="F19" s="305"/>
      <c r="G19" s="306"/>
    </row>
    <row r="20" spans="3:7">
      <c r="C20" s="108" t="s">
        <v>160</v>
      </c>
      <c r="D20" s="244">
        <f>+ITC!V92</f>
        <v>495042832</v>
      </c>
      <c r="E20" s="305"/>
      <c r="F20" s="305"/>
      <c r="G20" s="306">
        <f>+ITC!E93</f>
        <v>495042832</v>
      </c>
    </row>
    <row r="21" spans="3:7">
      <c r="C21" s="108" t="s">
        <v>161</v>
      </c>
      <c r="D21" s="244">
        <f>+ITCM!V92</f>
        <v>128450455</v>
      </c>
      <c r="E21" s="305"/>
      <c r="F21" s="305"/>
      <c r="G21" s="306">
        <f>+ITCM!E93</f>
        <v>128450455</v>
      </c>
    </row>
    <row r="22" spans="3:7">
      <c r="C22" s="108" t="s">
        <v>162</v>
      </c>
      <c r="D22" s="244">
        <f>+METC!V92</f>
        <v>377946</v>
      </c>
      <c r="E22" s="305"/>
      <c r="F22" s="305"/>
      <c r="G22" s="306">
        <f>+METC!E93</f>
        <v>377946</v>
      </c>
    </row>
    <row r="23" spans="3:7">
      <c r="C23" s="108" t="s">
        <v>256</v>
      </c>
      <c r="D23" s="244"/>
      <c r="E23" s="305"/>
      <c r="F23" s="305"/>
      <c r="G23" s="306"/>
    </row>
    <row r="24" spans="3:7">
      <c r="C24" s="108" t="s">
        <v>164</v>
      </c>
      <c r="D24" s="244">
        <f>+MDU!V92</f>
        <v>0</v>
      </c>
      <c r="E24" s="305"/>
      <c r="F24" s="305"/>
      <c r="G24" s="306">
        <f>+MDU!E93</f>
        <v>28626407</v>
      </c>
    </row>
    <row r="25" spans="3:7">
      <c r="C25" s="108" t="s">
        <v>163</v>
      </c>
      <c r="D25" s="244">
        <f>+MEC!V92</f>
        <v>132933789</v>
      </c>
      <c r="E25" s="305"/>
      <c r="F25" s="305"/>
      <c r="G25" s="306">
        <f>+MEC!E93</f>
        <v>389350143</v>
      </c>
    </row>
    <row r="26" spans="3:7">
      <c r="C26" s="108" t="s">
        <v>165</v>
      </c>
      <c r="D26" s="244"/>
      <c r="E26" s="305"/>
      <c r="F26" s="305"/>
      <c r="G26" s="306"/>
    </row>
    <row r="27" spans="3:7">
      <c r="C27" s="108" t="s">
        <v>166</v>
      </c>
      <c r="D27" s="244"/>
      <c r="E27" s="305"/>
      <c r="F27" s="305"/>
      <c r="G27" s="306"/>
    </row>
    <row r="28" spans="3:7">
      <c r="C28" s="108" t="s">
        <v>210</v>
      </c>
      <c r="D28" s="244">
        <f>+MRES!W92</f>
        <v>36725555</v>
      </c>
      <c r="E28" s="305"/>
      <c r="F28" s="305"/>
      <c r="G28" s="306">
        <f>+MRES!E93</f>
        <v>36803212</v>
      </c>
    </row>
    <row r="29" spans="3:7">
      <c r="C29" s="108" t="s">
        <v>167</v>
      </c>
      <c r="D29" s="244">
        <f>+NIPS!V92</f>
        <v>11914572</v>
      </c>
      <c r="E29" s="305"/>
      <c r="F29" s="305"/>
      <c r="G29" s="306">
        <f>+NIPS!E93</f>
        <v>223553353</v>
      </c>
    </row>
    <row r="30" spans="3:7">
      <c r="C30" s="108" t="s">
        <v>168</v>
      </c>
      <c r="D30" s="244">
        <f>+NSP!V92</f>
        <v>475830723</v>
      </c>
      <c r="E30" s="305"/>
      <c r="F30" s="305"/>
      <c r="G30" s="306">
        <f>+NSP!E93</f>
        <v>444266175</v>
      </c>
    </row>
    <row r="31" spans="3:7">
      <c r="C31" s="108" t="s">
        <v>169</v>
      </c>
      <c r="D31" s="244">
        <f>+OTP!V92</f>
        <v>25952392.929999996</v>
      </c>
      <c r="E31" s="305"/>
      <c r="F31" s="305"/>
      <c r="G31" s="306">
        <f>+OTP!E93</f>
        <v>95905488</v>
      </c>
    </row>
    <row r="32" spans="3:7">
      <c r="C32" s="108" t="s">
        <v>170</v>
      </c>
      <c r="D32" s="244"/>
      <c r="E32" s="305"/>
      <c r="F32" s="305"/>
      <c r="G32" s="306"/>
    </row>
    <row r="33" spans="3:9">
      <c r="C33" s="108" t="s">
        <v>257</v>
      </c>
      <c r="D33" s="244"/>
      <c r="E33" s="305"/>
      <c r="F33" s="305"/>
      <c r="G33" s="306"/>
    </row>
    <row r="34" spans="3:9">
      <c r="C34" s="108" t="s">
        <v>258</v>
      </c>
      <c r="D34" s="243"/>
      <c r="G34" s="291"/>
    </row>
    <row r="35" spans="3:9">
      <c r="D35" s="242"/>
      <c r="I35" s="215"/>
    </row>
    <row r="36" spans="3:9" ht="15" thickBot="1">
      <c r="C36" s="114" t="s">
        <v>173</v>
      </c>
      <c r="D36" s="245">
        <f>SUM(D8:D35)</f>
        <v>1729705143.9000001</v>
      </c>
      <c r="G36" s="245">
        <f>SUM(G8:G35)</f>
        <v>3034791623</v>
      </c>
      <c r="I36" s="242"/>
    </row>
    <row r="37" spans="3:9" ht="15" thickTop="1"/>
  </sheetData>
  <mergeCells count="2">
    <mergeCell ref="B2:G2"/>
    <mergeCell ref="B3:G3"/>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Q307"/>
  <sheetViews>
    <sheetView tabSelected="1" topLeftCell="A80"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478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151</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1917040601</v>
      </c>
      <c r="K18" s="11"/>
      <c r="L18" s="195"/>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480982260</v>
      </c>
      <c r="K19" s="33"/>
      <c r="L19" s="195"/>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1436058341</v>
      </c>
      <c r="K20" s="35"/>
      <c r="L20" s="19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5"/>
      <c r="K21" s="195"/>
      <c r="L21" s="195"/>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46676783</v>
      </c>
      <c r="K23" s="11"/>
      <c r="L23" s="195"/>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47078280</v>
      </c>
      <c r="K24" s="11"/>
      <c r="L24" s="195"/>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1495616</v>
      </c>
      <c r="K25" s="11"/>
      <c r="L25" s="195"/>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13231075</v>
      </c>
      <c r="K26" s="33"/>
      <c r="L26" s="195"/>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32351589</v>
      </c>
      <c r="K27" s="11"/>
      <c r="L27" s="195"/>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5"/>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6.7261501494878417E-2</v>
      </c>
      <c r="K29" s="36"/>
      <c r="L29" s="37">
        <f>J29</f>
        <v>6.7261501494878417E-2</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5"/>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5"/>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8"/>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14325194</v>
      </c>
      <c r="K33" s="38"/>
      <c r="L33" s="198"/>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7.4725563937078033E-3</v>
      </c>
      <c r="K34" s="38"/>
      <c r="L34" s="198">
        <f>J34</f>
        <v>7.4725563937078033E-3</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8"/>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4409668</v>
      </c>
      <c r="K37" s="11"/>
      <c r="L37" s="195"/>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2.3002475783245029E-3</v>
      </c>
      <c r="K38" s="38"/>
      <c r="L38" s="198">
        <f>J38</f>
        <v>2.3002475783245029E-3</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8"/>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2530581</v>
      </c>
      <c r="K41" s="11"/>
      <c r="L41" s="195"/>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1.3200455945898873E-3</v>
      </c>
      <c r="K42" s="38"/>
      <c r="L42" s="198">
        <f>J42</f>
        <v>1.3200455945898873E-3</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1.1092849566622192E-2</v>
      </c>
      <c r="K44" s="49"/>
      <c r="L44" s="49">
        <f>L34+L38+L42</f>
        <v>1.1092849566622192E-2</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49941009</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3.4776448542629228E-2</v>
      </c>
      <c r="K48" s="38"/>
      <c r="L48" s="198">
        <f>J48</f>
        <v>3.4776448542629228E-2</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5"/>
      <c r="K50" s="195"/>
      <c r="L50" s="195"/>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106113678</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7.3892316886031026E-2</v>
      </c>
      <c r="K52" s="54"/>
      <c r="L52" s="198">
        <f>J52</f>
        <v>7.3892316886031026E-2</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0.10866876542866025</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5"/>
      <c r="K55" s="195"/>
      <c r="L55" s="195"/>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12/31/2016</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AMIL</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220" t="s">
        <v>229</v>
      </c>
      <c r="D72" s="208" t="s">
        <v>385</v>
      </c>
      <c r="E72" s="197">
        <v>18938437</v>
      </c>
      <c r="F72" s="197">
        <v>0</v>
      </c>
      <c r="G72" s="198">
        <f>$L$29</f>
        <v>6.7261501494878417E-2</v>
      </c>
      <c r="H72" s="199">
        <f>F72*G72</f>
        <v>0</v>
      </c>
      <c r="I72" s="198">
        <f>$L$44</f>
        <v>1.1092849566622192E-2</v>
      </c>
      <c r="J72" s="195">
        <f>E72*I72</f>
        <v>210081.2326679517</v>
      </c>
      <c r="K72" s="200">
        <f>H72+J72</f>
        <v>210081.2326679517</v>
      </c>
      <c r="L72" s="199">
        <f>E72-F72</f>
        <v>18938437</v>
      </c>
      <c r="M72" s="198">
        <f>$L$54</f>
        <v>0.10866876542866025</v>
      </c>
      <c r="N72" s="209">
        <f>L72*M72</f>
        <v>2058016.56793846</v>
      </c>
      <c r="O72" s="197">
        <v>0</v>
      </c>
      <c r="P72" s="210">
        <f>K72+N72+O72</f>
        <v>2268097.8006064119</v>
      </c>
      <c r="Q72" s="211">
        <v>102017</v>
      </c>
      <c r="R72" s="212">
        <f>P72+Q72</f>
        <v>2370114.8006064119</v>
      </c>
      <c r="S72" s="86"/>
      <c r="T72" s="86"/>
      <c r="U72" s="86"/>
      <c r="V72" s="248">
        <v>0</v>
      </c>
      <c r="W72" s="86"/>
      <c r="X72" s="86"/>
      <c r="Y72" s="86"/>
    </row>
    <row r="73" spans="1:69" ht="15.6">
      <c r="A73" s="194" t="s">
        <v>126</v>
      </c>
      <c r="B73" s="195"/>
      <c r="C73" s="220" t="s">
        <v>229</v>
      </c>
      <c r="D73" s="208" t="s">
        <v>428</v>
      </c>
      <c r="E73" s="197">
        <f>20602126+15627</f>
        <v>20617753</v>
      </c>
      <c r="F73" s="197">
        <v>190724</v>
      </c>
      <c r="G73" s="198">
        <f t="shared" ref="G73:G81" si="0">$L$29</f>
        <v>6.7261501494878417E-2</v>
      </c>
      <c r="H73" s="199">
        <f>F73*G73</f>
        <v>12828.382611109191</v>
      </c>
      <c r="I73" s="198">
        <f t="shared" ref="I73:I81" si="1">$L$44</f>
        <v>1.1092849566622192E-2</v>
      </c>
      <c r="J73" s="195">
        <f>E73*I73</f>
        <v>228709.6324307734</v>
      </c>
      <c r="K73" s="200">
        <f>H73+J73</f>
        <v>241538.01504188258</v>
      </c>
      <c r="L73" s="199">
        <f>E73-F73</f>
        <v>20427029</v>
      </c>
      <c r="M73" s="198">
        <f t="shared" ref="M73:M81" si="2">$L$54</f>
        <v>0.10866876542866025</v>
      </c>
      <c r="N73" s="209">
        <f>L73*M73</f>
        <v>2219780.0228054402</v>
      </c>
      <c r="O73" s="197">
        <v>315008</v>
      </c>
      <c r="P73" s="210">
        <f>K73+N73+O73</f>
        <v>2776326.0378473229</v>
      </c>
      <c r="Q73" s="211">
        <f>4466+1527</f>
        <v>5993</v>
      </c>
      <c r="R73" s="212">
        <f>P73+Q73</f>
        <v>2782319.0378473229</v>
      </c>
      <c r="S73" s="86"/>
      <c r="T73" s="86"/>
      <c r="U73" s="86"/>
      <c r="V73" s="248">
        <f t="shared" ref="V73:V81" si="3">+E73</f>
        <v>20617753</v>
      </c>
      <c r="W73" s="86"/>
      <c r="X73" s="86"/>
      <c r="Y73" s="86"/>
    </row>
    <row r="74" spans="1:69" ht="15.6">
      <c r="A74" s="194" t="s">
        <v>127</v>
      </c>
      <c r="B74" s="195"/>
      <c r="C74" s="220" t="s">
        <v>229</v>
      </c>
      <c r="D74" s="208" t="s">
        <v>386</v>
      </c>
      <c r="E74" s="197">
        <v>301094</v>
      </c>
      <c r="F74" s="197">
        <v>0</v>
      </c>
      <c r="G74" s="198">
        <f t="shared" si="0"/>
        <v>6.7261501494878417E-2</v>
      </c>
      <c r="H74" s="199">
        <f>F74*G74</f>
        <v>0</v>
      </c>
      <c r="I74" s="198">
        <f t="shared" si="1"/>
        <v>1.1092849566622192E-2</v>
      </c>
      <c r="J74" s="195">
        <f>E74*I74</f>
        <v>3339.9904474125424</v>
      </c>
      <c r="K74" s="200">
        <f>H74+J74</f>
        <v>3339.9904474125424</v>
      </c>
      <c r="L74" s="199">
        <f>E74-F74</f>
        <v>301094</v>
      </c>
      <c r="M74" s="198">
        <f t="shared" si="2"/>
        <v>0.10866876542866025</v>
      </c>
      <c r="N74" s="209">
        <f>L74*M74</f>
        <v>32719.513257977029</v>
      </c>
      <c r="O74" s="197">
        <v>0</v>
      </c>
      <c r="P74" s="210">
        <f>K74+N74+O74</f>
        <v>36059.503705389572</v>
      </c>
      <c r="Q74" s="213">
        <v>12200</v>
      </c>
      <c r="R74" s="212">
        <f>P74+Q74</f>
        <v>48259.503705389572</v>
      </c>
      <c r="S74" s="86"/>
      <c r="T74" s="86"/>
      <c r="U74" s="86"/>
      <c r="V74" s="248">
        <v>0</v>
      </c>
      <c r="W74" s="86"/>
      <c r="X74" s="86"/>
      <c r="Y74" s="86"/>
    </row>
    <row r="75" spans="1:69" ht="15.6">
      <c r="A75" s="194" t="s">
        <v>237</v>
      </c>
      <c r="B75" s="195"/>
      <c r="C75" s="220" t="s">
        <v>229</v>
      </c>
      <c r="D75" s="208" t="s">
        <v>429</v>
      </c>
      <c r="E75" s="197">
        <v>5981345</v>
      </c>
      <c r="F75" s="197">
        <v>63770</v>
      </c>
      <c r="G75" s="198">
        <f t="shared" si="0"/>
        <v>6.7261501494878417E-2</v>
      </c>
      <c r="H75" s="199">
        <f t="shared" ref="H75:H78" si="4">F75*G75</f>
        <v>4289.2659503283967</v>
      </c>
      <c r="I75" s="198">
        <f t="shared" si="1"/>
        <v>1.1092849566622192E-2</v>
      </c>
      <c r="J75" s="195">
        <f t="shared" ref="J75:J78" si="5">E75*I75</f>
        <v>66350.160291067819</v>
      </c>
      <c r="K75" s="200">
        <f t="shared" ref="K75:K78" si="6">H75+J75</f>
        <v>70639.426241396213</v>
      </c>
      <c r="L75" s="199">
        <f t="shared" ref="L75:L78" si="7">E75-F75</f>
        <v>5917575</v>
      </c>
      <c r="M75" s="198">
        <f t="shared" si="2"/>
        <v>0.10866876542866025</v>
      </c>
      <c r="N75" s="209">
        <f t="shared" ref="N75:N78" si="8">L75*M75</f>
        <v>643055.56958150421</v>
      </c>
      <c r="O75" s="197">
        <v>107339</v>
      </c>
      <c r="P75" s="210">
        <f t="shared" ref="P75:P78" si="9">K75+N75+O75</f>
        <v>821033.99582290044</v>
      </c>
      <c r="Q75" s="213">
        <v>0</v>
      </c>
      <c r="R75" s="212">
        <f t="shared" ref="R75:R78" si="10">P75+Q75</f>
        <v>821033.99582290044</v>
      </c>
      <c r="S75" s="86"/>
      <c r="T75" s="86"/>
      <c r="U75" s="86"/>
      <c r="V75" s="248">
        <f t="shared" si="3"/>
        <v>5981345</v>
      </c>
      <c r="W75" s="86"/>
      <c r="X75" s="86"/>
      <c r="Y75" s="86"/>
    </row>
    <row r="76" spans="1:69" ht="15.6">
      <c r="A76" s="194" t="s">
        <v>238</v>
      </c>
      <c r="B76" s="195"/>
      <c r="C76" s="220" t="s">
        <v>229</v>
      </c>
      <c r="D76" s="208" t="s">
        <v>387</v>
      </c>
      <c r="E76" s="197">
        <v>14184258</v>
      </c>
      <c r="F76" s="197">
        <v>0</v>
      </c>
      <c r="G76" s="198">
        <f t="shared" si="0"/>
        <v>6.7261501494878417E-2</v>
      </c>
      <c r="H76" s="199">
        <f t="shared" si="4"/>
        <v>0</v>
      </c>
      <c r="I76" s="198">
        <f t="shared" si="1"/>
        <v>1.1092849566622192E-2</v>
      </c>
      <c r="J76" s="195">
        <f t="shared" si="5"/>
        <v>157343.84020815737</v>
      </c>
      <c r="K76" s="200">
        <f t="shared" si="6"/>
        <v>157343.84020815737</v>
      </c>
      <c r="L76" s="199">
        <f t="shared" si="7"/>
        <v>14184258</v>
      </c>
      <c r="M76" s="198">
        <f t="shared" si="2"/>
        <v>0.10866876542866025</v>
      </c>
      <c r="N76" s="209">
        <f t="shared" si="8"/>
        <v>1541385.8053815975</v>
      </c>
      <c r="O76" s="197">
        <v>0</v>
      </c>
      <c r="P76" s="210">
        <f t="shared" si="9"/>
        <v>1698729.6455897549</v>
      </c>
      <c r="Q76" s="213">
        <v>829982</v>
      </c>
      <c r="R76" s="212">
        <f t="shared" si="10"/>
        <v>2528711.6455897549</v>
      </c>
      <c r="S76" s="86"/>
      <c r="T76" s="86"/>
      <c r="U76" s="86"/>
      <c r="V76" s="248">
        <v>0</v>
      </c>
      <c r="W76" s="86"/>
      <c r="X76" s="86"/>
      <c r="Y76" s="86"/>
    </row>
    <row r="77" spans="1:69" ht="15.6">
      <c r="A77" s="194" t="s">
        <v>239</v>
      </c>
      <c r="B77" s="195"/>
      <c r="C77" s="220" t="s">
        <v>229</v>
      </c>
      <c r="D77" s="208" t="s">
        <v>430</v>
      </c>
      <c r="E77" s="197">
        <v>17212417</v>
      </c>
      <c r="F77" s="197">
        <v>337918</v>
      </c>
      <c r="G77" s="198">
        <f t="shared" si="0"/>
        <v>6.7261501494878417E-2</v>
      </c>
      <c r="H77" s="199">
        <f t="shared" si="4"/>
        <v>22728.872062146325</v>
      </c>
      <c r="I77" s="198">
        <f t="shared" si="1"/>
        <v>1.1092849566622192E-2</v>
      </c>
      <c r="J77" s="195">
        <f t="shared" si="5"/>
        <v>190934.75245897044</v>
      </c>
      <c r="K77" s="200">
        <f t="shared" si="6"/>
        <v>213663.62452111676</v>
      </c>
      <c r="L77" s="199">
        <f t="shared" si="7"/>
        <v>16874499</v>
      </c>
      <c r="M77" s="198">
        <f t="shared" si="2"/>
        <v>0.10866876542866025</v>
      </c>
      <c r="N77" s="209">
        <f t="shared" si="8"/>
        <v>1833730.9735571619</v>
      </c>
      <c r="O77" s="197">
        <v>243379</v>
      </c>
      <c r="P77" s="210">
        <f t="shared" si="9"/>
        <v>2290773.5980782788</v>
      </c>
      <c r="Q77" s="213">
        <v>263842</v>
      </c>
      <c r="R77" s="212">
        <f t="shared" si="10"/>
        <v>2554615.5980782788</v>
      </c>
      <c r="S77" s="86"/>
      <c r="T77" s="86"/>
      <c r="U77" s="86"/>
      <c r="V77" s="248">
        <f t="shared" si="3"/>
        <v>17212417</v>
      </c>
      <c r="W77" s="86"/>
      <c r="X77" s="86"/>
      <c r="Y77" s="86"/>
    </row>
    <row r="78" spans="1:69" ht="15.6">
      <c r="A78" s="194" t="s">
        <v>240</v>
      </c>
      <c r="B78" s="195"/>
      <c r="C78" s="220" t="s">
        <v>229</v>
      </c>
      <c r="D78" s="208" t="s">
        <v>388</v>
      </c>
      <c r="E78" s="197">
        <v>204390</v>
      </c>
      <c r="F78" s="197">
        <v>0</v>
      </c>
      <c r="G78" s="198">
        <f t="shared" si="0"/>
        <v>6.7261501494878417E-2</v>
      </c>
      <c r="H78" s="199">
        <f t="shared" si="4"/>
        <v>0</v>
      </c>
      <c r="I78" s="198">
        <f t="shared" si="1"/>
        <v>1.1092849566622192E-2</v>
      </c>
      <c r="J78" s="195">
        <f t="shared" si="5"/>
        <v>2267.2675229219099</v>
      </c>
      <c r="K78" s="200">
        <f t="shared" si="6"/>
        <v>2267.2675229219099</v>
      </c>
      <c r="L78" s="199">
        <f t="shared" si="7"/>
        <v>204390</v>
      </c>
      <c r="M78" s="198">
        <f t="shared" si="2"/>
        <v>0.10866876542866025</v>
      </c>
      <c r="N78" s="209">
        <f t="shared" si="8"/>
        <v>22210.808965963868</v>
      </c>
      <c r="O78" s="197">
        <v>0</v>
      </c>
      <c r="P78" s="210">
        <f t="shared" si="9"/>
        <v>24478.076488885778</v>
      </c>
      <c r="Q78" s="213">
        <v>9</v>
      </c>
      <c r="R78" s="212">
        <f t="shared" si="10"/>
        <v>24487.076488885778</v>
      </c>
      <c r="S78" s="86"/>
      <c r="T78" s="86"/>
      <c r="U78" s="86"/>
      <c r="V78" s="248">
        <v>0</v>
      </c>
      <c r="W78" s="86"/>
      <c r="X78" s="86"/>
      <c r="Y78" s="86"/>
    </row>
    <row r="79" spans="1:69" ht="15.6">
      <c r="A79" s="194" t="s">
        <v>240</v>
      </c>
      <c r="B79" s="195"/>
      <c r="C79" s="220" t="s">
        <v>229</v>
      </c>
      <c r="D79" s="208" t="s">
        <v>431</v>
      </c>
      <c r="E79" s="197">
        <v>3184794</v>
      </c>
      <c r="F79" s="197">
        <v>30923</v>
      </c>
      <c r="G79" s="198">
        <f t="shared" si="0"/>
        <v>6.7261501494878417E-2</v>
      </c>
      <c r="H79" s="199">
        <f t="shared" ref="H79:H81" si="11">F79*G79</f>
        <v>2079.9274107261253</v>
      </c>
      <c r="I79" s="198">
        <f t="shared" si="1"/>
        <v>1.1092849566622192E-2</v>
      </c>
      <c r="J79" s="195">
        <f t="shared" ref="J79:J81" si="12">E79*I79</f>
        <v>35328.440742680956</v>
      </c>
      <c r="K79" s="200">
        <f t="shared" ref="K79:K81" si="13">H79+J79</f>
        <v>37408.368153407078</v>
      </c>
      <c r="L79" s="199">
        <f t="shared" ref="L79:L81" si="14">E79-F79</f>
        <v>3153871</v>
      </c>
      <c r="M79" s="198">
        <f t="shared" si="2"/>
        <v>0.10866876542866025</v>
      </c>
      <c r="N79" s="209">
        <f t="shared" ref="N79:N81" si="15">L79*M79</f>
        <v>342727.2678912541</v>
      </c>
      <c r="O79" s="197">
        <v>43748</v>
      </c>
      <c r="P79" s="210">
        <f t="shared" ref="P79:P81" si="16">K79+N79+O79</f>
        <v>423883.63604466117</v>
      </c>
      <c r="Q79" s="213">
        <v>0</v>
      </c>
      <c r="R79" s="212">
        <f t="shared" ref="R79:R81" si="17">P79+Q79</f>
        <v>423883.63604466117</v>
      </c>
      <c r="S79" s="86"/>
      <c r="T79" s="86"/>
      <c r="U79" s="86"/>
      <c r="V79" s="248">
        <f t="shared" si="3"/>
        <v>3184794</v>
      </c>
      <c r="W79" s="86"/>
      <c r="X79" s="86"/>
      <c r="Y79" s="86"/>
    </row>
    <row r="80" spans="1:69" ht="15.6">
      <c r="A80" s="194" t="s">
        <v>240</v>
      </c>
      <c r="B80" s="195"/>
      <c r="C80" s="220" t="s">
        <v>229</v>
      </c>
      <c r="D80" s="208" t="s">
        <v>389</v>
      </c>
      <c r="E80" s="197">
        <v>8878841</v>
      </c>
      <c r="F80" s="197">
        <v>0</v>
      </c>
      <c r="G80" s="198">
        <f t="shared" si="0"/>
        <v>6.7261501494878417E-2</v>
      </c>
      <c r="H80" s="199">
        <f t="shared" si="11"/>
        <v>0</v>
      </c>
      <c r="I80" s="198">
        <f t="shared" si="1"/>
        <v>1.1092849566622192E-2</v>
      </c>
      <c r="J80" s="195">
        <f t="shared" si="12"/>
        <v>98491.647538957346</v>
      </c>
      <c r="K80" s="200">
        <f t="shared" si="13"/>
        <v>98491.647538957346</v>
      </c>
      <c r="L80" s="199">
        <f t="shared" si="14"/>
        <v>8878841</v>
      </c>
      <c r="M80" s="198">
        <f t="shared" si="2"/>
        <v>0.10866876542866025</v>
      </c>
      <c r="N80" s="209">
        <f t="shared" si="15"/>
        <v>964852.68990737118</v>
      </c>
      <c r="O80" s="197">
        <v>0</v>
      </c>
      <c r="P80" s="210">
        <f t="shared" si="16"/>
        <v>1063344.3374463285</v>
      </c>
      <c r="Q80" s="213">
        <v>3177</v>
      </c>
      <c r="R80" s="212">
        <f t="shared" si="17"/>
        <v>1066521.3374463285</v>
      </c>
      <c r="S80" s="86"/>
      <c r="T80" s="86"/>
      <c r="U80" s="86"/>
      <c r="V80" s="248">
        <v>0</v>
      </c>
      <c r="W80" s="86"/>
      <c r="X80" s="86"/>
      <c r="Y80" s="86"/>
    </row>
    <row r="81" spans="1:25" ht="15.6">
      <c r="A81" s="194" t="s">
        <v>240</v>
      </c>
      <c r="B81" s="195"/>
      <c r="C81" s="220" t="s">
        <v>229</v>
      </c>
      <c r="D81" s="208" t="s">
        <v>432</v>
      </c>
      <c r="E81" s="197">
        <v>3406077</v>
      </c>
      <c r="F81" s="197">
        <v>12204</v>
      </c>
      <c r="G81" s="198">
        <f t="shared" si="0"/>
        <v>6.7261501494878417E-2</v>
      </c>
      <c r="H81" s="199">
        <f t="shared" si="11"/>
        <v>820.8593642434962</v>
      </c>
      <c r="I81" s="198">
        <f t="shared" si="1"/>
        <v>1.1092849566622192E-2</v>
      </c>
      <c r="J81" s="195">
        <f t="shared" si="12"/>
        <v>37783.099773331815</v>
      </c>
      <c r="K81" s="200">
        <f t="shared" si="13"/>
        <v>38603.959137575308</v>
      </c>
      <c r="L81" s="199">
        <f t="shared" si="14"/>
        <v>3393873</v>
      </c>
      <c r="M81" s="198">
        <f t="shared" si="2"/>
        <v>0.10866876542866025</v>
      </c>
      <c r="N81" s="209">
        <f t="shared" si="15"/>
        <v>368807.98893166345</v>
      </c>
      <c r="O81" s="197">
        <v>51521</v>
      </c>
      <c r="P81" s="210">
        <f t="shared" si="16"/>
        <v>458932.94806923874</v>
      </c>
      <c r="Q81" s="213">
        <v>0</v>
      </c>
      <c r="R81" s="212">
        <f t="shared" si="17"/>
        <v>458932.94806923874</v>
      </c>
      <c r="S81" s="86"/>
      <c r="T81" s="86"/>
      <c r="U81" s="86"/>
      <c r="V81" s="248">
        <f t="shared" si="3"/>
        <v>3406077</v>
      </c>
      <c r="W81" s="86"/>
      <c r="X81" s="86"/>
      <c r="Y81" s="86"/>
    </row>
    <row r="82" spans="1:25" ht="15.6">
      <c r="A82" s="194"/>
      <c r="B82" s="195"/>
      <c r="C82" s="220"/>
      <c r="D82" s="208"/>
      <c r="E82" s="197"/>
      <c r="F82" s="197"/>
      <c r="G82" s="198"/>
      <c r="H82" s="199"/>
      <c r="I82" s="198"/>
      <c r="J82" s="195"/>
      <c r="K82" s="200"/>
      <c r="L82" s="199"/>
      <c r="M82" s="198"/>
      <c r="N82" s="209"/>
      <c r="O82" s="197"/>
      <c r="P82" s="210"/>
      <c r="Q82" s="213"/>
      <c r="R82" s="212"/>
      <c r="S82" s="86"/>
      <c r="T82" s="86"/>
      <c r="U82" s="86"/>
      <c r="V82" s="248"/>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93">
        <f>SUM(P72:P91)</f>
        <v>11861659.579699174</v>
      </c>
      <c r="Q92" s="93">
        <f>SUM(Q72:Q91)</f>
        <v>1217220</v>
      </c>
      <c r="R92" s="93">
        <f>ROUND(SUM(R72:R91),2)</f>
        <v>13078879.58</v>
      </c>
      <c r="S92" s="86"/>
      <c r="T92" s="86"/>
      <c r="U92" s="86"/>
      <c r="V92" s="247">
        <f>SUM(V72:V91)</f>
        <v>50402386</v>
      </c>
      <c r="W92" s="86"/>
      <c r="X92" s="86"/>
      <c r="Y92" s="86"/>
    </row>
    <row r="93" spans="1:25" ht="15.6">
      <c r="A93" s="94"/>
      <c r="B93" s="86"/>
      <c r="C93" s="86"/>
      <c r="D93" s="86"/>
      <c r="E93" s="143">
        <f>SUM(E72:E90)</f>
        <v>92909406</v>
      </c>
      <c r="F93" s="86"/>
      <c r="G93" s="86"/>
      <c r="H93" s="86"/>
      <c r="I93" s="86"/>
      <c r="J93" s="86"/>
      <c r="K93" s="86"/>
      <c r="L93" s="86"/>
      <c r="M93" s="86"/>
      <c r="N93" s="86"/>
      <c r="O93" s="86"/>
      <c r="P93" s="86"/>
      <c r="Q93" s="86"/>
      <c r="R93" s="86"/>
      <c r="S93" s="86"/>
      <c r="T93" s="86"/>
      <c r="U93" s="86"/>
      <c r="V93" s="294">
        <f>+E93-V92</f>
        <v>42507020</v>
      </c>
      <c r="W93" s="294" t="s">
        <v>242</v>
      </c>
      <c r="X93" s="86"/>
      <c r="Y93" s="86"/>
    </row>
    <row r="94" spans="1:25" ht="15.6">
      <c r="A94" s="95">
        <v>3</v>
      </c>
      <c r="B94" s="86"/>
      <c r="C94" s="58" t="s">
        <v>130</v>
      </c>
      <c r="D94" s="58"/>
      <c r="E94" s="58"/>
      <c r="F94" s="58"/>
      <c r="G94" s="86"/>
      <c r="H94" s="86"/>
      <c r="I94" s="86"/>
      <c r="J94" s="86"/>
      <c r="K94" s="86"/>
      <c r="L94" s="86"/>
      <c r="M94" s="86"/>
      <c r="N94" s="86"/>
      <c r="O94" s="86"/>
      <c r="P94" s="93">
        <f>P92</f>
        <v>11861659.579699174</v>
      </c>
      <c r="Q94" s="86"/>
      <c r="R94" s="86"/>
      <c r="S94" s="86"/>
      <c r="T94" s="86"/>
      <c r="U94" s="86"/>
      <c r="V94" s="295" t="s">
        <v>402</v>
      </c>
      <c r="W94" s="29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189"/>
      <c r="E100" s="189"/>
      <c r="F100" s="189"/>
      <c r="G100" s="189"/>
      <c r="H100" s="189"/>
      <c r="I100" s="189"/>
      <c r="J100" s="189"/>
      <c r="K100" s="189"/>
      <c r="L100" s="189"/>
      <c r="M100" s="189"/>
      <c r="N100" s="189"/>
      <c r="O100" s="189"/>
      <c r="P100" s="189"/>
      <c r="Q100" s="189"/>
      <c r="R100" s="189"/>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6" t="s">
        <v>136</v>
      </c>
      <c r="D102" s="356"/>
      <c r="E102" s="356"/>
      <c r="F102" s="356"/>
      <c r="G102" s="356"/>
      <c r="H102" s="356"/>
      <c r="I102" s="356"/>
      <c r="J102" s="356"/>
      <c r="K102" s="356"/>
      <c r="L102" s="356"/>
      <c r="M102" s="356"/>
      <c r="N102" s="356"/>
      <c r="O102" s="356"/>
      <c r="P102" s="356"/>
      <c r="Q102" s="356"/>
      <c r="R102" s="356"/>
      <c r="S102" s="86"/>
      <c r="T102" s="86"/>
      <c r="U102" s="86"/>
      <c r="V102" s="86"/>
      <c r="W102" s="86"/>
      <c r="X102" s="86"/>
      <c r="Y102" s="86"/>
    </row>
    <row r="103" spans="1:25" ht="15.75" customHeight="1">
      <c r="A103" s="97"/>
      <c r="B103" s="98"/>
      <c r="C103" s="191" t="s">
        <v>137</v>
      </c>
      <c r="D103" s="188"/>
      <c r="E103" s="188"/>
      <c r="F103" s="188"/>
      <c r="G103" s="188"/>
      <c r="H103" s="188"/>
      <c r="I103" s="188"/>
      <c r="J103" s="188"/>
      <c r="K103" s="188"/>
      <c r="L103" s="188"/>
      <c r="M103" s="188"/>
      <c r="N103" s="188"/>
      <c r="O103" s="188"/>
      <c r="P103" s="188"/>
      <c r="Q103" s="188"/>
      <c r="R103" s="188"/>
      <c r="S103" s="86"/>
      <c r="T103" s="86"/>
      <c r="U103" s="86"/>
      <c r="V103" s="86"/>
      <c r="W103" s="86"/>
      <c r="X103" s="86"/>
      <c r="Y103" s="86"/>
    </row>
    <row r="104" spans="1:25" ht="15.75" customHeight="1">
      <c r="A104" s="97" t="s">
        <v>138</v>
      </c>
      <c r="B104" s="98"/>
      <c r="C104" s="356" t="s">
        <v>139</v>
      </c>
      <c r="D104" s="356"/>
      <c r="E104" s="356"/>
      <c r="F104" s="356"/>
      <c r="G104" s="356"/>
      <c r="H104" s="356"/>
      <c r="I104" s="356"/>
      <c r="J104" s="356"/>
      <c r="K104" s="356"/>
      <c r="L104" s="356"/>
      <c r="M104" s="356"/>
      <c r="N104" s="356"/>
      <c r="O104" s="356"/>
      <c r="P104" s="356"/>
      <c r="Q104" s="356"/>
      <c r="R104" s="356"/>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75" customHeight="1">
      <c r="A108" s="99" t="s">
        <v>145</v>
      </c>
      <c r="B108" s="10"/>
      <c r="C108" s="354" t="s">
        <v>146</v>
      </c>
      <c r="D108" s="354"/>
      <c r="E108" s="354"/>
      <c r="F108" s="354"/>
      <c r="G108" s="354"/>
      <c r="H108" s="354"/>
      <c r="I108" s="354"/>
      <c r="J108" s="354"/>
      <c r="K108" s="354"/>
      <c r="L108" s="354"/>
      <c r="M108" s="354"/>
      <c r="N108" s="354"/>
      <c r="O108" s="354"/>
      <c r="P108" s="354"/>
      <c r="Q108" s="354"/>
      <c r="R108" s="354"/>
      <c r="S108" s="86"/>
      <c r="T108" s="86"/>
      <c r="U108" s="86"/>
      <c r="V108" s="86"/>
      <c r="W108" s="86"/>
      <c r="X108" s="86"/>
      <c r="Y108" s="86"/>
    </row>
    <row r="109" spans="1:25" ht="15.6">
      <c r="A109" s="43" t="s">
        <v>208</v>
      </c>
      <c r="B109" s="58"/>
      <c r="C109" s="58" t="s">
        <v>470</v>
      </c>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342"/>
      <c r="E110" s="342"/>
      <c r="F110" s="342"/>
      <c r="G110" s="343"/>
      <c r="H110" s="344"/>
      <c r="I110" s="344"/>
      <c r="J110" s="345"/>
      <c r="K110" s="345"/>
      <c r="L110" s="340"/>
      <c r="M110" s="58"/>
      <c r="N110" s="38"/>
      <c r="O110" s="58"/>
      <c r="Q110" s="11"/>
      <c r="R110" s="105"/>
      <c r="S110" s="86"/>
      <c r="T110" s="86"/>
      <c r="U110" s="86"/>
      <c r="V110" s="86"/>
      <c r="W110" s="86"/>
      <c r="X110" s="86"/>
      <c r="Y110" s="86"/>
    </row>
    <row r="111" spans="1:25" ht="15.6">
      <c r="A111" s="339" t="s">
        <v>216</v>
      </c>
      <c r="B111" s="340"/>
      <c r="C111" s="340" t="s">
        <v>472</v>
      </c>
      <c r="D111" s="342"/>
      <c r="E111" s="342"/>
      <c r="F111" s="342"/>
      <c r="G111" s="343"/>
      <c r="H111" s="344"/>
      <c r="I111" s="344"/>
      <c r="J111" s="345"/>
      <c r="K111" s="345"/>
      <c r="L111" s="340"/>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307"/>
  <sheetViews>
    <sheetView tabSelected="1" topLeftCell="A79"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228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152</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0</v>
      </c>
      <c r="K18" s="11"/>
      <c r="L18" s="195"/>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0</v>
      </c>
      <c r="K19" s="33"/>
      <c r="L19" s="195"/>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0</v>
      </c>
      <c r="K20" s="35"/>
      <c r="L20" s="19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5"/>
      <c r="K21" s="195"/>
      <c r="L21" s="195"/>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0</v>
      </c>
      <c r="K23" s="11"/>
      <c r="L23" s="195"/>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0</v>
      </c>
      <c r="K24" s="11"/>
      <c r="L24" s="195"/>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L25" s="195"/>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L26" s="195"/>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0</v>
      </c>
      <c r="K27" s="11"/>
      <c r="L27" s="195"/>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5"/>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0</v>
      </c>
      <c r="K29" s="36"/>
      <c r="L29" s="37">
        <f>J29</f>
        <v>0</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5"/>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5"/>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8"/>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0</v>
      </c>
      <c r="K33" s="38"/>
      <c r="L33" s="198"/>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0</v>
      </c>
      <c r="K34" s="38"/>
      <c r="L34" s="198">
        <f>J34</f>
        <v>0</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8"/>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0</v>
      </c>
      <c r="K37" s="11"/>
      <c r="L37" s="195"/>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0</v>
      </c>
      <c r="K38" s="38"/>
      <c r="L38" s="198">
        <f>J38</f>
        <v>0</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8"/>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0</v>
      </c>
      <c r="K41" s="11"/>
      <c r="L41" s="195"/>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0</v>
      </c>
      <c r="K42" s="38"/>
      <c r="L42" s="198">
        <f>J42</f>
        <v>0</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0</v>
      </c>
      <c r="K44" s="49"/>
      <c r="L44" s="49">
        <f>L34+L38+L42</f>
        <v>0</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0</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0</v>
      </c>
      <c r="K48" s="38"/>
      <c r="L48" s="198">
        <f>J48</f>
        <v>0</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5"/>
      <c r="K50" s="195"/>
      <c r="L50" s="195"/>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0</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0</v>
      </c>
      <c r="K52" s="54"/>
      <c r="L52" s="198">
        <f>J52</f>
        <v>0</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5"/>
      <c r="K55" s="195"/>
      <c r="L55" s="195"/>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12/31/2012</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AMMO</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229</v>
      </c>
      <c r="D72" s="208">
        <v>2248</v>
      </c>
      <c r="E72" s="197">
        <v>0</v>
      </c>
      <c r="F72" s="197">
        <v>0</v>
      </c>
      <c r="G72" s="198">
        <f>$L$29</f>
        <v>0</v>
      </c>
      <c r="H72" s="199">
        <f>F72*G72</f>
        <v>0</v>
      </c>
      <c r="I72" s="198">
        <f>$L$44</f>
        <v>0</v>
      </c>
      <c r="J72" s="195">
        <f>E72*I72</f>
        <v>0</v>
      </c>
      <c r="K72" s="200">
        <f>H72+J72</f>
        <v>0</v>
      </c>
      <c r="L72" s="199">
        <f>E72-F72</f>
        <v>0</v>
      </c>
      <c r="M72" s="198">
        <f>$L$54</f>
        <v>0</v>
      </c>
      <c r="N72" s="209">
        <f>L72*M72</f>
        <v>0</v>
      </c>
      <c r="O72" s="197">
        <v>0</v>
      </c>
      <c r="P72" s="210">
        <f>K72+N72+O72</f>
        <v>0</v>
      </c>
      <c r="Q72" s="211">
        <v>0</v>
      </c>
      <c r="R72" s="212">
        <f>P72+Q72</f>
        <v>0</v>
      </c>
      <c r="S72" s="86"/>
      <c r="T72" s="86"/>
      <c r="U72" s="86"/>
      <c r="V72" s="248">
        <f>+E72</f>
        <v>0</v>
      </c>
      <c r="W72" s="86"/>
      <c r="X72" s="86"/>
      <c r="Y72" s="86"/>
    </row>
    <row r="73" spans="1:69" ht="15.6">
      <c r="A73" s="194" t="s">
        <v>126</v>
      </c>
      <c r="B73" s="195"/>
      <c r="C73" s="195" t="s">
        <v>229</v>
      </c>
      <c r="D73" s="208">
        <v>3170</v>
      </c>
      <c r="E73" s="197">
        <v>0</v>
      </c>
      <c r="F73" s="197">
        <v>0</v>
      </c>
      <c r="G73" s="198">
        <f t="shared" ref="G73:G74" si="0">$L$29</f>
        <v>0</v>
      </c>
      <c r="H73" s="199">
        <f>F73*G73</f>
        <v>0</v>
      </c>
      <c r="I73" s="198">
        <f t="shared" ref="I73:I74" si="1">$L$44</f>
        <v>0</v>
      </c>
      <c r="J73" s="195">
        <f>E73*I73</f>
        <v>0</v>
      </c>
      <c r="K73" s="200">
        <f>H73+J73</f>
        <v>0</v>
      </c>
      <c r="L73" s="199">
        <f>E73-F73</f>
        <v>0</v>
      </c>
      <c r="M73" s="198">
        <f t="shared" ref="M73:M74" si="2">$L$54</f>
        <v>0</v>
      </c>
      <c r="N73" s="209">
        <f>L73*M73</f>
        <v>0</v>
      </c>
      <c r="O73" s="197">
        <v>0</v>
      </c>
      <c r="P73" s="210">
        <f>K73+N73+O73</f>
        <v>0</v>
      </c>
      <c r="Q73" s="211">
        <v>0</v>
      </c>
      <c r="R73" s="212">
        <f>P73+Q73</f>
        <v>0</v>
      </c>
      <c r="S73" s="86"/>
      <c r="T73" s="86"/>
      <c r="U73" s="86"/>
      <c r="V73" s="248">
        <f t="shared" ref="V73:V79" si="3">+E73</f>
        <v>0</v>
      </c>
      <c r="W73" s="86"/>
      <c r="X73" s="86"/>
      <c r="Y73" s="86"/>
    </row>
    <row r="74" spans="1:69" ht="15.6">
      <c r="A74" s="194" t="s">
        <v>127</v>
      </c>
      <c r="B74" s="195"/>
      <c r="C74" s="195"/>
      <c r="D74" s="208"/>
      <c r="E74" s="197">
        <v>0</v>
      </c>
      <c r="F74" s="197">
        <v>0</v>
      </c>
      <c r="G74" s="198">
        <f t="shared" si="0"/>
        <v>0</v>
      </c>
      <c r="H74" s="199">
        <f>F74*G74</f>
        <v>0</v>
      </c>
      <c r="I74" s="198">
        <f t="shared" si="1"/>
        <v>0</v>
      </c>
      <c r="J74" s="195">
        <f>E74*I74</f>
        <v>0</v>
      </c>
      <c r="K74" s="200">
        <f>H74+J74</f>
        <v>0</v>
      </c>
      <c r="L74" s="199">
        <f>E74-F74</f>
        <v>0</v>
      </c>
      <c r="M74" s="198">
        <f t="shared" si="2"/>
        <v>0</v>
      </c>
      <c r="N74" s="209">
        <f>L74*M74</f>
        <v>0</v>
      </c>
      <c r="O74" s="197">
        <v>0</v>
      </c>
      <c r="P74" s="210">
        <f>K74+N74+O74</f>
        <v>0</v>
      </c>
      <c r="Q74" s="213">
        <v>0</v>
      </c>
      <c r="R74" s="212">
        <f>P74+Q74</f>
        <v>0</v>
      </c>
      <c r="S74" s="86"/>
      <c r="T74" s="86"/>
      <c r="U74" s="86"/>
      <c r="V74" s="248">
        <f t="shared" si="3"/>
        <v>0</v>
      </c>
      <c r="W74" s="86"/>
      <c r="X74" s="86"/>
      <c r="Y74" s="86"/>
    </row>
    <row r="75" spans="1:69" ht="15.6">
      <c r="A75" s="81"/>
      <c r="D75" s="82"/>
      <c r="K75" s="83"/>
      <c r="N75" s="83"/>
      <c r="P75" s="83"/>
      <c r="R75" s="83"/>
      <c r="S75" s="86"/>
      <c r="T75" s="86"/>
      <c r="U75" s="86"/>
      <c r="V75" s="248">
        <f t="shared" si="3"/>
        <v>0</v>
      </c>
      <c r="W75" s="86"/>
      <c r="X75" s="86"/>
      <c r="Y75" s="86"/>
    </row>
    <row r="76" spans="1:69" ht="15.6">
      <c r="A76" s="81"/>
      <c r="D76" s="82"/>
      <c r="K76" s="83"/>
      <c r="N76" s="83"/>
      <c r="P76" s="83"/>
      <c r="R76" s="83"/>
      <c r="S76" s="86"/>
      <c r="T76" s="86"/>
      <c r="U76" s="86"/>
      <c r="V76" s="248">
        <f t="shared" si="3"/>
        <v>0</v>
      </c>
      <c r="W76" s="86"/>
      <c r="X76" s="86"/>
      <c r="Y76" s="86"/>
    </row>
    <row r="77" spans="1:69" ht="15.6">
      <c r="A77" s="81"/>
      <c r="D77" s="82"/>
      <c r="K77" s="83"/>
      <c r="N77" s="83"/>
      <c r="P77" s="83"/>
      <c r="R77" s="83"/>
      <c r="S77" s="86"/>
      <c r="T77" s="86"/>
      <c r="U77" s="86"/>
      <c r="V77" s="248">
        <f t="shared" si="3"/>
        <v>0</v>
      </c>
      <c r="W77" s="86"/>
      <c r="X77" s="86"/>
      <c r="Y77" s="86"/>
    </row>
    <row r="78" spans="1:69" ht="15.6">
      <c r="A78" s="81"/>
      <c r="D78" s="82"/>
      <c r="K78" s="83"/>
      <c r="N78" s="83"/>
      <c r="P78" s="83"/>
      <c r="R78" s="83"/>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93">
        <f>SUM(P72:P91)</f>
        <v>0</v>
      </c>
      <c r="Q92" s="93">
        <f>SUM(Q72:Q91)</f>
        <v>0</v>
      </c>
      <c r="R92" s="93">
        <f>ROUND(SUM(R72:R91),2)</f>
        <v>0</v>
      </c>
      <c r="S92" s="86"/>
      <c r="T92" s="86"/>
      <c r="U92" s="86"/>
      <c r="V92" s="247">
        <f>SUM(V72:V91)</f>
        <v>0</v>
      </c>
      <c r="W92" s="86"/>
      <c r="X92" s="86"/>
      <c r="Y92" s="86"/>
    </row>
    <row r="93" spans="1:25">
      <c r="A93" s="94"/>
      <c r="B93" s="86"/>
      <c r="C93" s="86"/>
      <c r="D93" s="86"/>
      <c r="E93" s="143">
        <f>SUM(E72:E90)</f>
        <v>0</v>
      </c>
      <c r="F93" s="86"/>
      <c r="G93" s="86"/>
      <c r="H93" s="86"/>
      <c r="I93" s="86"/>
      <c r="J93" s="86"/>
      <c r="K93" s="86"/>
      <c r="L93" s="86"/>
      <c r="M93" s="86"/>
      <c r="N93" s="86"/>
      <c r="O93" s="86"/>
      <c r="P93" s="86"/>
      <c r="Q93" s="86"/>
      <c r="R93" s="86"/>
      <c r="S93" s="86"/>
      <c r="T93" s="86"/>
      <c r="U93" s="86"/>
      <c r="V93" s="86"/>
      <c r="W93" s="86"/>
      <c r="X93" s="86"/>
      <c r="Y93" s="86"/>
    </row>
    <row r="94" spans="1:25" ht="15.6">
      <c r="A94" s="95">
        <v>3</v>
      </c>
      <c r="B94" s="86"/>
      <c r="C94" s="58" t="s">
        <v>130</v>
      </c>
      <c r="D94" s="58"/>
      <c r="E94" s="58"/>
      <c r="F94" s="58"/>
      <c r="G94" s="86"/>
      <c r="H94" s="86"/>
      <c r="I94" s="86"/>
      <c r="J94" s="86"/>
      <c r="K94" s="86"/>
      <c r="L94" s="86"/>
      <c r="M94" s="86"/>
      <c r="N94" s="86"/>
      <c r="O94" s="86"/>
      <c r="P94" s="93">
        <f>P92</f>
        <v>0</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5.75"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6" t="s">
        <v>136</v>
      </c>
      <c r="D102" s="356"/>
      <c r="E102" s="356"/>
      <c r="F102" s="356"/>
      <c r="G102" s="356"/>
      <c r="H102" s="356"/>
      <c r="I102" s="356"/>
      <c r="J102" s="356"/>
      <c r="K102" s="356"/>
      <c r="L102" s="356"/>
      <c r="M102" s="356"/>
      <c r="N102" s="356"/>
      <c r="O102" s="356"/>
      <c r="P102" s="356"/>
      <c r="Q102" s="356"/>
      <c r="R102" s="356"/>
      <c r="S102" s="86"/>
      <c r="T102" s="86"/>
      <c r="U102" s="86"/>
      <c r="V102" s="86"/>
      <c r="W102" s="86"/>
      <c r="X102" s="86"/>
      <c r="Y102" s="86"/>
    </row>
    <row r="103" spans="1:25" ht="15.75" customHeight="1">
      <c r="A103" s="97"/>
      <c r="B103" s="98"/>
      <c r="C103" s="191" t="s">
        <v>137</v>
      </c>
      <c r="D103" s="188"/>
      <c r="E103" s="188"/>
      <c r="F103" s="188"/>
      <c r="G103" s="188"/>
      <c r="H103" s="188"/>
      <c r="I103" s="188"/>
      <c r="J103" s="188"/>
      <c r="K103" s="188"/>
      <c r="L103" s="188"/>
      <c r="M103" s="188"/>
      <c r="N103" s="188"/>
      <c r="O103" s="188"/>
      <c r="P103" s="188"/>
      <c r="Q103" s="188"/>
      <c r="R103" s="188"/>
      <c r="S103" s="86"/>
      <c r="T103" s="86"/>
      <c r="U103" s="86"/>
      <c r="V103" s="86"/>
      <c r="W103" s="86"/>
      <c r="X103" s="86"/>
      <c r="Y103" s="86"/>
    </row>
    <row r="104" spans="1:25" ht="15.75" customHeight="1">
      <c r="A104" s="97" t="s">
        <v>138</v>
      </c>
      <c r="B104" s="98"/>
      <c r="C104" s="356" t="s">
        <v>139</v>
      </c>
      <c r="D104" s="356"/>
      <c r="E104" s="356"/>
      <c r="F104" s="356"/>
      <c r="G104" s="356"/>
      <c r="H104" s="356"/>
      <c r="I104" s="356"/>
      <c r="J104" s="356"/>
      <c r="K104" s="356"/>
      <c r="L104" s="356"/>
      <c r="M104" s="356"/>
      <c r="N104" s="356"/>
      <c r="O104" s="356"/>
      <c r="P104" s="356"/>
      <c r="Q104" s="356"/>
      <c r="R104" s="356"/>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75" customHeight="1">
      <c r="A108" s="99" t="s">
        <v>145</v>
      </c>
      <c r="B108" s="10"/>
      <c r="C108" s="354" t="s">
        <v>146</v>
      </c>
      <c r="D108" s="354"/>
      <c r="E108" s="354"/>
      <c r="F108" s="354"/>
      <c r="G108" s="354"/>
      <c r="H108" s="354"/>
      <c r="I108" s="354"/>
      <c r="J108" s="354"/>
      <c r="K108" s="354"/>
      <c r="L108" s="354"/>
      <c r="M108" s="354"/>
      <c r="N108" s="354"/>
      <c r="O108" s="354"/>
      <c r="P108" s="354"/>
      <c r="Q108" s="354"/>
      <c r="R108" s="354"/>
      <c r="S108" s="86"/>
      <c r="T108" s="86"/>
      <c r="U108" s="86"/>
      <c r="V108" s="86"/>
      <c r="W108" s="86"/>
      <c r="X108" s="86"/>
      <c r="Y108" s="86"/>
    </row>
    <row r="109" spans="1:25" ht="15.6">
      <c r="A109" s="43" t="s">
        <v>208</v>
      </c>
      <c r="B109" s="58"/>
      <c r="C109" s="58" t="s">
        <v>470</v>
      </c>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342"/>
      <c r="E110" s="342"/>
      <c r="F110" s="342"/>
      <c r="G110" s="343"/>
      <c r="H110" s="344"/>
      <c r="I110" s="344"/>
      <c r="J110" s="345"/>
      <c r="K110" s="345"/>
      <c r="L110" s="340"/>
      <c r="M110" s="58"/>
      <c r="N110" s="38"/>
      <c r="O110" s="58"/>
      <c r="Q110" s="11"/>
      <c r="R110" s="105"/>
      <c r="S110" s="86"/>
      <c r="T110" s="86"/>
      <c r="U110" s="86"/>
      <c r="V110" s="86"/>
      <c r="W110" s="86"/>
      <c r="X110" s="86"/>
      <c r="Y110" s="86"/>
    </row>
    <row r="111" spans="1:25" ht="15.6">
      <c r="A111" s="339" t="s">
        <v>216</v>
      </c>
      <c r="B111" s="340"/>
      <c r="C111" s="340" t="s">
        <v>472</v>
      </c>
      <c r="D111" s="342"/>
      <c r="E111" s="342"/>
      <c r="F111" s="342"/>
      <c r="G111" s="343"/>
      <c r="H111" s="344"/>
      <c r="I111" s="344"/>
      <c r="J111" s="345"/>
      <c r="K111" s="345"/>
      <c r="L111" s="340"/>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R307"/>
  <sheetViews>
    <sheetView tabSelected="1" topLeftCell="E64"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8.6640625" style="1" customWidth="1"/>
    <col min="8" max="8" width="19" style="1" customWidth="1"/>
    <col min="9" max="9" width="17.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6" width="16" style="1" customWidth="1"/>
    <col min="17" max="17" width="20.5546875" style="1" customWidth="1"/>
    <col min="18" max="18" width="15.88671875" style="1" customWidth="1"/>
    <col min="19" max="19" width="17.88671875" style="1" customWidth="1"/>
    <col min="20" max="20" width="2.44140625" style="1" customWidth="1"/>
    <col min="21" max="21" width="16.6640625" style="1" customWidth="1"/>
    <col min="22" max="22" width="9.109375" style="1"/>
    <col min="23" max="23" width="24.44140625" style="1" bestFit="1" customWidth="1"/>
    <col min="24" max="16384" width="9.109375" style="1"/>
  </cols>
  <sheetData>
    <row r="1" spans="1:70">
      <c r="S1" s="2"/>
    </row>
    <row r="2" spans="1:70">
      <c r="S2" s="2"/>
    </row>
    <row r="4" spans="1:70" ht="15.6">
      <c r="S4" s="214" t="s">
        <v>334</v>
      </c>
    </row>
    <row r="5" spans="1:70" ht="15.6">
      <c r="C5" s="3" t="s">
        <v>1</v>
      </c>
      <c r="D5" s="3"/>
      <c r="E5" s="3"/>
      <c r="F5" s="3"/>
      <c r="G5" s="3"/>
      <c r="H5" s="3"/>
      <c r="I5" s="3"/>
      <c r="J5" s="4" t="s">
        <v>2</v>
      </c>
      <c r="K5" s="4"/>
      <c r="L5" s="3"/>
      <c r="M5" s="3"/>
      <c r="N5" s="3"/>
      <c r="O5" s="5"/>
      <c r="P5" s="5"/>
      <c r="R5" s="6"/>
      <c r="S5" s="286" t="s">
        <v>478</v>
      </c>
      <c r="T5" s="8"/>
      <c r="U5" s="9"/>
      <c r="V5" s="9"/>
      <c r="W5" s="8"/>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ht="15.6">
      <c r="C6" s="3"/>
      <c r="D6" s="3"/>
      <c r="E6" s="3"/>
      <c r="F6" s="3"/>
      <c r="G6" s="3"/>
      <c r="H6" s="11" t="s">
        <v>3</v>
      </c>
      <c r="I6" s="11"/>
      <c r="J6" s="11" t="s">
        <v>331</v>
      </c>
      <c r="K6" s="11"/>
      <c r="L6" s="11"/>
      <c r="M6" s="11"/>
      <c r="N6" s="11"/>
      <c r="O6" s="5"/>
      <c r="P6" s="5"/>
      <c r="R6" s="6"/>
      <c r="S6" s="5"/>
      <c r="T6" s="8"/>
      <c r="U6" s="12"/>
      <c r="V6" s="9"/>
      <c r="W6" s="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15.6">
      <c r="C7" s="6"/>
      <c r="D7" s="6"/>
      <c r="E7" s="6"/>
      <c r="F7" s="6"/>
      <c r="G7" s="6"/>
      <c r="H7" s="6"/>
      <c r="I7" s="6"/>
      <c r="J7" s="6"/>
      <c r="K7" s="6"/>
      <c r="L7" s="6"/>
      <c r="M7" s="6"/>
      <c r="N7" s="6"/>
      <c r="O7" s="6"/>
      <c r="P7" s="6"/>
      <c r="R7" s="6"/>
      <c r="S7" s="6" t="s">
        <v>5</v>
      </c>
      <c r="T7" s="8"/>
      <c r="U7" s="9"/>
      <c r="V7" s="9"/>
      <c r="W7" s="8"/>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5.6">
      <c r="A8" s="13"/>
      <c r="C8" s="6"/>
      <c r="D8" s="6"/>
      <c r="E8" s="6"/>
      <c r="F8" s="6"/>
      <c r="G8" s="6"/>
      <c r="H8" s="6"/>
      <c r="I8" s="6"/>
      <c r="J8" s="14" t="s">
        <v>368</v>
      </c>
      <c r="K8" s="14"/>
      <c r="L8" s="6"/>
      <c r="M8" s="6"/>
      <c r="N8" s="6"/>
      <c r="O8" s="6"/>
      <c r="P8" s="6"/>
      <c r="Q8" s="6"/>
      <c r="R8" s="6"/>
      <c r="S8" s="6"/>
      <c r="T8" s="8"/>
      <c r="U8" s="9"/>
      <c r="V8" s="9"/>
      <c r="W8" s="8"/>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ht="15.6">
      <c r="A9" s="13"/>
      <c r="C9" s="6"/>
      <c r="D9" s="6"/>
      <c r="E9" s="6"/>
      <c r="F9" s="6"/>
      <c r="G9" s="6"/>
      <c r="H9" s="6"/>
      <c r="I9" s="6"/>
      <c r="J9" s="15"/>
      <c r="K9" s="15"/>
      <c r="L9" s="6"/>
      <c r="M9" s="6"/>
      <c r="N9" s="6"/>
      <c r="O9" s="6"/>
      <c r="P9" s="6"/>
      <c r="Q9" s="6"/>
      <c r="R9" s="6"/>
      <c r="S9" s="6"/>
      <c r="T9" s="8"/>
      <c r="U9" s="9"/>
      <c r="V9" s="9"/>
      <c r="W9" s="8"/>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ht="15.6">
      <c r="A10" s="13"/>
      <c r="C10" s="6" t="s">
        <v>332</v>
      </c>
      <c r="D10" s="6"/>
      <c r="E10" s="6"/>
      <c r="F10" s="6"/>
      <c r="G10" s="6"/>
      <c r="H10" s="6"/>
      <c r="I10" s="6"/>
      <c r="J10" s="15"/>
      <c r="K10" s="15"/>
      <c r="L10" s="6"/>
      <c r="M10" s="6"/>
      <c r="N10" s="6"/>
      <c r="O10" s="6"/>
      <c r="P10" s="6"/>
      <c r="Q10" s="6"/>
      <c r="R10" s="6"/>
      <c r="S10" s="6"/>
      <c r="T10" s="8"/>
      <c r="U10" s="9"/>
      <c r="V10" s="9"/>
      <c r="W10" s="8"/>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6">
      <c r="A11" s="13"/>
      <c r="C11" s="6" t="s">
        <v>333</v>
      </c>
      <c r="D11" s="6"/>
      <c r="E11" s="6"/>
      <c r="F11" s="6"/>
      <c r="G11" s="6"/>
      <c r="H11" s="6"/>
      <c r="I11" s="6"/>
      <c r="J11" s="15"/>
      <c r="K11" s="15"/>
      <c r="Q11" s="6"/>
      <c r="R11" s="6"/>
      <c r="S11" s="6"/>
      <c r="T11" s="8"/>
      <c r="U11" s="8"/>
      <c r="V11" s="8"/>
      <c r="W11" s="8"/>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ht="15.6">
      <c r="A12" s="13"/>
      <c r="C12" s="6"/>
      <c r="D12" s="6"/>
      <c r="E12" s="6"/>
      <c r="F12" s="6"/>
      <c r="G12" s="6"/>
      <c r="H12" s="6"/>
      <c r="I12" s="6"/>
      <c r="J12" s="6"/>
      <c r="K12" s="6"/>
      <c r="Q12" s="16"/>
      <c r="R12" s="6"/>
      <c r="S12" s="6"/>
      <c r="T12" s="8"/>
      <c r="U12" s="8"/>
      <c r="V12" s="8"/>
      <c r="W12" s="8"/>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ht="15.6">
      <c r="C13" s="17" t="s">
        <v>8</v>
      </c>
      <c r="D13" s="17"/>
      <c r="E13" s="17"/>
      <c r="F13" s="17"/>
      <c r="G13" s="17"/>
      <c r="H13" s="17" t="s">
        <v>9</v>
      </c>
      <c r="I13" s="17"/>
      <c r="J13" s="17" t="s">
        <v>10</v>
      </c>
      <c r="K13" s="17"/>
      <c r="L13" s="18" t="s">
        <v>11</v>
      </c>
      <c r="R13" s="11"/>
      <c r="S13" s="18"/>
      <c r="T13" s="19"/>
      <c r="U13" s="18"/>
      <c r="V13" s="19"/>
      <c r="W13" s="2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ht="15.6">
      <c r="C14" s="21"/>
      <c r="D14" s="21"/>
      <c r="E14" s="21"/>
      <c r="F14" s="21"/>
      <c r="G14" s="21"/>
      <c r="H14" s="22" t="s">
        <v>335</v>
      </c>
      <c r="I14" s="22"/>
      <c r="J14" s="11"/>
      <c r="K14" s="11"/>
      <c r="R14" s="11"/>
      <c r="T14" s="19"/>
      <c r="U14" s="23"/>
      <c r="V14" s="23"/>
      <c r="W14" s="2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row r="15" spans="1:70" ht="15.6">
      <c r="A15" s="13" t="s">
        <v>13</v>
      </c>
      <c r="C15" s="21"/>
      <c r="D15" s="21"/>
      <c r="E15" s="21"/>
      <c r="F15" s="21"/>
      <c r="G15" s="21"/>
      <c r="H15" s="24" t="s">
        <v>14</v>
      </c>
      <c r="I15" s="24"/>
      <c r="J15" s="25" t="s">
        <v>15</v>
      </c>
      <c r="K15" s="25"/>
      <c r="L15" s="25" t="s">
        <v>16</v>
      </c>
      <c r="R15" s="11"/>
      <c r="T15" s="8"/>
      <c r="U15" s="26"/>
      <c r="V15" s="23"/>
      <c r="W15" s="2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row>
    <row r="16" spans="1:70" ht="15.6">
      <c r="A16" s="13" t="s">
        <v>17</v>
      </c>
      <c r="C16" s="27"/>
      <c r="D16" s="27"/>
      <c r="E16" s="27"/>
      <c r="F16" s="27"/>
      <c r="G16" s="27"/>
      <c r="H16" s="11"/>
      <c r="I16" s="11"/>
      <c r="J16" s="11"/>
      <c r="K16" s="11"/>
      <c r="L16" s="11"/>
      <c r="R16" s="11"/>
      <c r="S16" s="11"/>
      <c r="T16" s="8"/>
      <c r="U16" s="19"/>
      <c r="V16" s="19"/>
      <c r="W16" s="2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row>
    <row r="17" spans="1:70" ht="15.6">
      <c r="A17" s="28"/>
      <c r="C17" s="21"/>
      <c r="D17" s="21"/>
      <c r="E17" s="21"/>
      <c r="F17" s="21"/>
      <c r="G17" s="21"/>
      <c r="H17" s="11"/>
      <c r="I17" s="11"/>
      <c r="J17" s="11"/>
      <c r="K17" s="11"/>
      <c r="L17" s="11"/>
      <c r="R17" s="11"/>
      <c r="S17" s="11"/>
      <c r="T17" s="8"/>
      <c r="U17" s="19"/>
      <c r="V17" s="19"/>
      <c r="W17" s="2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row>
    <row r="18" spans="1:70" ht="15.6">
      <c r="A18" s="29">
        <v>1</v>
      </c>
      <c r="C18" s="21" t="s">
        <v>18</v>
      </c>
      <c r="D18" s="21"/>
      <c r="E18" s="21"/>
      <c r="F18" s="21"/>
      <c r="G18" s="21"/>
      <c r="H18" s="30" t="s">
        <v>336</v>
      </c>
      <c r="I18" s="30"/>
      <c r="J18" s="31">
        <v>5101682290</v>
      </c>
      <c r="K18" s="11"/>
      <c r="L18" s="195"/>
      <c r="R18" s="11"/>
      <c r="S18" s="11"/>
      <c r="T18" s="8"/>
      <c r="U18" s="19"/>
      <c r="V18" s="19"/>
      <c r="W18" s="2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row>
    <row r="19" spans="1:70" ht="15.6">
      <c r="A19" s="29" t="s">
        <v>20</v>
      </c>
      <c r="C19" s="21" t="s">
        <v>21</v>
      </c>
      <c r="D19" s="21"/>
      <c r="E19" s="21"/>
      <c r="F19" s="21"/>
      <c r="G19" s="21"/>
      <c r="H19" s="30" t="s">
        <v>337</v>
      </c>
      <c r="I19" s="30"/>
      <c r="J19" s="32">
        <v>1274227573</v>
      </c>
      <c r="K19" s="33"/>
      <c r="L19" s="195"/>
      <c r="R19" s="11"/>
      <c r="S19" s="11"/>
      <c r="T19" s="8"/>
      <c r="U19" s="19"/>
      <c r="V19" s="19"/>
      <c r="W19" s="2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row>
    <row r="20" spans="1:70" ht="15.6">
      <c r="A20" s="29">
        <v>2</v>
      </c>
      <c r="C20" s="21" t="s">
        <v>22</v>
      </c>
      <c r="D20" s="21"/>
      <c r="E20" s="21"/>
      <c r="F20" s="21"/>
      <c r="G20" s="21"/>
      <c r="H20" s="30" t="s">
        <v>23</v>
      </c>
      <c r="I20" s="30"/>
      <c r="J20" s="34">
        <f>J18-J19</f>
        <v>3827454717</v>
      </c>
      <c r="K20" s="35"/>
      <c r="L20" s="195"/>
      <c r="R20" s="11"/>
      <c r="S20" s="11"/>
      <c r="T20" s="8"/>
      <c r="U20" s="19"/>
      <c r="V20" s="19"/>
      <c r="W20" s="2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0" ht="15.6">
      <c r="A21" s="29"/>
      <c r="H21" s="30"/>
      <c r="I21" s="30"/>
      <c r="J21" s="195"/>
      <c r="K21" s="195"/>
      <c r="L21" s="195"/>
      <c r="R21" s="11"/>
      <c r="S21" s="11"/>
      <c r="T21" s="8"/>
      <c r="U21" s="19"/>
      <c r="V21" s="19"/>
      <c r="W21" s="2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0" ht="15.6">
      <c r="A22" s="29"/>
      <c r="C22" s="21" t="s">
        <v>24</v>
      </c>
      <c r="D22" s="21"/>
      <c r="E22" s="21"/>
      <c r="F22" s="21"/>
      <c r="G22" s="21"/>
      <c r="H22" s="30"/>
      <c r="I22" s="30"/>
      <c r="J22" s="11"/>
      <c r="K22" s="11"/>
      <c r="L22" s="11"/>
      <c r="R22" s="11"/>
      <c r="S22" s="11"/>
      <c r="T22" s="19"/>
      <c r="U22" s="19"/>
      <c r="V22" s="19"/>
      <c r="W22" s="2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row>
    <row r="23" spans="1:70" ht="15.6">
      <c r="A23" s="29">
        <v>3</v>
      </c>
      <c r="C23" s="21" t="s">
        <v>25</v>
      </c>
      <c r="D23" s="21"/>
      <c r="E23" s="21"/>
      <c r="F23" s="21"/>
      <c r="G23" s="21"/>
      <c r="H23" s="30" t="s">
        <v>338</v>
      </c>
      <c r="I23" s="30"/>
      <c r="J23" s="31">
        <v>145085659</v>
      </c>
      <c r="K23" s="11"/>
      <c r="L23" s="195"/>
      <c r="R23" s="11"/>
      <c r="S23" s="11"/>
      <c r="T23" s="19"/>
      <c r="U23" s="19"/>
      <c r="V23" s="19"/>
      <c r="W23" s="2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ht="15.6">
      <c r="A24" s="29" t="s">
        <v>27</v>
      </c>
      <c r="C24" s="21" t="s">
        <v>28</v>
      </c>
      <c r="D24" s="21"/>
      <c r="E24" s="21"/>
      <c r="F24" s="21"/>
      <c r="G24" s="21"/>
      <c r="H24" s="30" t="s">
        <v>339</v>
      </c>
      <c r="I24" s="30"/>
      <c r="J24" s="31">
        <v>104853371</v>
      </c>
      <c r="K24" s="11"/>
      <c r="L24" s="195"/>
      <c r="R24" s="11"/>
      <c r="S24" s="11"/>
      <c r="T24" s="19"/>
      <c r="U24" s="19"/>
      <c r="V24" s="19"/>
      <c r="W24" s="2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row>
    <row r="25" spans="1:70" ht="15.6">
      <c r="A25" s="29"/>
      <c r="C25" s="21"/>
      <c r="D25" s="21"/>
      <c r="E25" s="21"/>
      <c r="F25" s="21"/>
      <c r="G25" s="21"/>
      <c r="H25" s="30" t="s">
        <v>342</v>
      </c>
      <c r="I25" s="30"/>
      <c r="J25" s="31"/>
      <c r="K25" s="11"/>
      <c r="L25" s="195"/>
      <c r="R25" s="11"/>
      <c r="S25" s="11"/>
      <c r="T25" s="19"/>
      <c r="U25" s="19"/>
      <c r="V25" s="19"/>
      <c r="W25" s="2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70" ht="15.6">
      <c r="A26" s="29" t="s">
        <v>340</v>
      </c>
      <c r="C26" s="21" t="s">
        <v>341</v>
      </c>
      <c r="D26" s="21"/>
      <c r="E26" s="21"/>
      <c r="F26" s="21"/>
      <c r="G26" s="21"/>
      <c r="H26" s="30" t="s">
        <v>339</v>
      </c>
      <c r="I26" s="30"/>
      <c r="J26" s="31">
        <v>9862089</v>
      </c>
      <c r="K26" s="11"/>
      <c r="L26" s="195"/>
      <c r="R26" s="11"/>
      <c r="S26" s="11"/>
      <c r="T26" s="19"/>
      <c r="U26" s="19"/>
      <c r="V26" s="19"/>
      <c r="W26" s="2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row>
    <row r="27" spans="1:70" ht="15.6">
      <c r="A27" s="29" t="s">
        <v>30</v>
      </c>
      <c r="C27" s="21" t="s">
        <v>31</v>
      </c>
      <c r="D27" s="21"/>
      <c r="E27" s="21"/>
      <c r="F27" s="21"/>
      <c r="G27" s="21"/>
      <c r="H27" s="30" t="s">
        <v>369</v>
      </c>
      <c r="I27" s="30"/>
      <c r="J27" s="31">
        <v>0</v>
      </c>
      <c r="K27" s="11"/>
      <c r="L27" s="195"/>
      <c r="R27" s="11"/>
      <c r="S27" s="11"/>
      <c r="T27" s="19"/>
      <c r="U27" s="19"/>
      <c r="V27" s="19"/>
      <c r="W27" s="2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row>
    <row r="28" spans="1:70" ht="15.6">
      <c r="A28" s="29" t="s">
        <v>33</v>
      </c>
      <c r="C28" s="21" t="s">
        <v>34</v>
      </c>
      <c r="D28" s="21"/>
      <c r="E28" s="21"/>
      <c r="F28" s="21"/>
      <c r="G28" s="21"/>
      <c r="H28" s="30" t="s">
        <v>370</v>
      </c>
      <c r="I28" s="30"/>
      <c r="J28" s="32">
        <v>0</v>
      </c>
      <c r="K28" s="33"/>
      <c r="L28" s="195"/>
      <c r="R28" s="11"/>
      <c r="S28" s="11"/>
      <c r="T28" s="19"/>
      <c r="U28" s="19"/>
      <c r="V28" s="19"/>
      <c r="W28" s="2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row>
    <row r="29" spans="1:70" ht="15.6">
      <c r="A29" s="29" t="s">
        <v>36</v>
      </c>
      <c r="C29" s="21" t="s">
        <v>37</v>
      </c>
      <c r="D29" s="21"/>
      <c r="E29" s="21"/>
      <c r="F29" s="21"/>
      <c r="G29" s="21"/>
      <c r="H29" s="30" t="s">
        <v>343</v>
      </c>
      <c r="I29" s="30"/>
      <c r="J29" s="34">
        <f>J24-(J26+J27+J28)</f>
        <v>94991282</v>
      </c>
      <c r="K29" s="11"/>
      <c r="L29" s="195"/>
      <c r="R29" s="11"/>
      <c r="S29" s="11"/>
      <c r="T29" s="19"/>
      <c r="U29" s="19"/>
      <c r="V29" s="19"/>
      <c r="W29" s="2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5.6">
      <c r="A30" s="29"/>
      <c r="C30" s="21"/>
      <c r="D30" s="21"/>
      <c r="E30" s="21"/>
      <c r="F30" s="21"/>
      <c r="G30" s="21"/>
      <c r="H30" s="30"/>
      <c r="I30" s="30"/>
      <c r="J30" s="11"/>
      <c r="K30" s="11"/>
      <c r="L30" s="195"/>
      <c r="R30" s="11"/>
      <c r="S30" s="11"/>
      <c r="T30" s="19"/>
      <c r="U30" s="19"/>
      <c r="V30" s="19"/>
      <c r="W30" s="2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5.6">
      <c r="A31" s="29">
        <v>4</v>
      </c>
      <c r="C31" s="27" t="s">
        <v>39</v>
      </c>
      <c r="D31" s="27"/>
      <c r="E31" s="27"/>
      <c r="F31" s="27"/>
      <c r="G31" s="21"/>
      <c r="H31" s="30" t="s">
        <v>40</v>
      </c>
      <c r="I31" s="30"/>
      <c r="J31" s="36">
        <f>IF(J29=0,0,J29/J19)</f>
        <v>7.4548129402313604E-2</v>
      </c>
      <c r="K31" s="36"/>
      <c r="L31" s="37">
        <f>J31</f>
        <v>7.4548129402313604E-2</v>
      </c>
      <c r="R31" s="11"/>
      <c r="S31" s="11"/>
      <c r="T31" s="19"/>
      <c r="U31" s="19"/>
      <c r="V31" s="19"/>
      <c r="W31" s="2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5.6">
      <c r="A32" s="29"/>
      <c r="C32" s="21"/>
      <c r="D32" s="21"/>
      <c r="E32" s="21"/>
      <c r="F32" s="21"/>
      <c r="G32" s="21"/>
      <c r="H32" s="30"/>
      <c r="I32" s="30"/>
      <c r="J32" s="11"/>
      <c r="K32" s="11"/>
      <c r="L32" s="195"/>
      <c r="R32" s="11"/>
      <c r="S32" s="11"/>
      <c r="T32" s="19"/>
      <c r="U32" s="19"/>
      <c r="V32" s="19"/>
      <c r="W32" s="2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15.6">
      <c r="A33" s="29"/>
      <c r="C33" s="21"/>
      <c r="D33" s="21"/>
      <c r="E33" s="21"/>
      <c r="F33" s="21"/>
      <c r="G33" s="21"/>
      <c r="H33" s="30"/>
      <c r="I33" s="30"/>
      <c r="J33" s="11"/>
      <c r="K33" s="11"/>
      <c r="L33" s="195"/>
      <c r="R33" s="11"/>
      <c r="S33" s="11"/>
      <c r="T33" s="19"/>
      <c r="U33" s="19"/>
      <c r="V33" s="19"/>
      <c r="W33" s="2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row>
    <row r="34" spans="1:70" ht="15.6">
      <c r="A34" s="29"/>
      <c r="C34" s="21" t="s">
        <v>41</v>
      </c>
      <c r="D34" s="21"/>
      <c r="E34" s="21"/>
      <c r="F34" s="21"/>
      <c r="G34" s="21"/>
      <c r="H34" s="30"/>
      <c r="I34" s="30"/>
      <c r="J34" s="38"/>
      <c r="K34" s="38"/>
      <c r="L34" s="198"/>
      <c r="R34" s="11"/>
      <c r="S34" s="36"/>
      <c r="T34" s="40"/>
      <c r="U34" s="41"/>
      <c r="V34" s="19"/>
      <c r="W34" s="2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ht="15.6">
      <c r="A35" s="29" t="s">
        <v>42</v>
      </c>
      <c r="C35" s="21" t="s">
        <v>43</v>
      </c>
      <c r="D35" s="21"/>
      <c r="E35" s="21"/>
      <c r="F35" s="21"/>
      <c r="G35" s="21"/>
      <c r="H35" s="30" t="s">
        <v>344</v>
      </c>
      <c r="I35" s="30"/>
      <c r="J35" s="34">
        <f>J23-J29-J26</f>
        <v>40232288</v>
      </c>
      <c r="K35" s="38"/>
      <c r="L35" s="198"/>
      <c r="R35" s="11"/>
      <c r="S35" s="36"/>
      <c r="T35" s="40"/>
      <c r="U35" s="41"/>
      <c r="V35" s="19"/>
      <c r="W35" s="2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ht="15.6">
      <c r="A36" s="29" t="s">
        <v>45</v>
      </c>
      <c r="C36" s="21" t="s">
        <v>46</v>
      </c>
      <c r="D36" s="21"/>
      <c r="E36" s="21"/>
      <c r="F36" s="21"/>
      <c r="G36" s="21"/>
      <c r="H36" s="30" t="s">
        <v>47</v>
      </c>
      <c r="I36" s="30"/>
      <c r="J36" s="38">
        <f>IF(J35=0,0,J35/J18)</f>
        <v>7.8860826121730128E-3</v>
      </c>
      <c r="K36" s="38"/>
      <c r="L36" s="198">
        <f>J36</f>
        <v>7.8860826121730128E-3</v>
      </c>
      <c r="R36" s="11"/>
      <c r="S36" s="36"/>
      <c r="T36" s="40"/>
      <c r="U36" s="41"/>
      <c r="V36" s="19"/>
      <c r="W36" s="2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ht="15.6">
      <c r="A37" s="29"/>
      <c r="C37" s="21"/>
      <c r="D37" s="21"/>
      <c r="E37" s="21"/>
      <c r="F37" s="21"/>
      <c r="G37" s="21"/>
      <c r="H37" s="30"/>
      <c r="I37" s="30"/>
      <c r="J37" s="38"/>
      <c r="K37" s="38"/>
      <c r="L37" s="198"/>
      <c r="R37" s="11"/>
      <c r="S37" s="36"/>
      <c r="T37" s="40"/>
      <c r="U37" s="41"/>
      <c r="V37" s="19"/>
      <c r="W37" s="2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ht="15.6">
      <c r="A38" s="42"/>
      <c r="B38" s="10"/>
      <c r="C38" s="21" t="s">
        <v>48</v>
      </c>
      <c r="D38" s="21"/>
      <c r="E38" s="21"/>
      <c r="F38" s="21"/>
      <c r="G38" s="21"/>
      <c r="H38" s="43"/>
      <c r="I38" s="43"/>
      <c r="J38" s="11"/>
      <c r="K38" s="11"/>
      <c r="L38" s="11"/>
      <c r="N38" s="10"/>
      <c r="O38" s="10"/>
      <c r="P38" s="10"/>
      <c r="R38" s="11"/>
      <c r="S38" s="36"/>
      <c r="T38" s="40"/>
      <c r="U38" s="41"/>
      <c r="V38" s="19"/>
      <c r="W38" s="2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0" ht="15.6">
      <c r="A39" s="42" t="s">
        <v>49</v>
      </c>
      <c r="B39" s="10"/>
      <c r="C39" s="21" t="s">
        <v>50</v>
      </c>
      <c r="D39" s="21"/>
      <c r="E39" s="21"/>
      <c r="F39" s="21"/>
      <c r="G39" s="21"/>
      <c r="H39" s="30" t="s">
        <v>345</v>
      </c>
      <c r="I39" s="30"/>
      <c r="J39" s="31">
        <v>9148828</v>
      </c>
      <c r="K39" s="11"/>
      <c r="L39" s="195"/>
      <c r="N39" s="10"/>
      <c r="O39" s="10"/>
      <c r="P39" s="10"/>
      <c r="R39" s="11"/>
      <c r="S39" s="36"/>
      <c r="T39" s="40"/>
      <c r="U39" s="41"/>
      <c r="V39" s="19"/>
      <c r="W39" s="2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0" ht="15.6">
      <c r="A40" s="42" t="s">
        <v>52</v>
      </c>
      <c r="B40" s="10"/>
      <c r="C40" s="21" t="s">
        <v>53</v>
      </c>
      <c r="D40" s="21"/>
      <c r="E40" s="21"/>
      <c r="F40" s="21"/>
      <c r="G40" s="21"/>
      <c r="H40" s="30" t="s">
        <v>54</v>
      </c>
      <c r="I40" s="30"/>
      <c r="J40" s="38">
        <f>IF(J39=0,0,J39/J18)</f>
        <v>1.793296305011577E-3</v>
      </c>
      <c r="K40" s="38"/>
      <c r="L40" s="198">
        <f>J40</f>
        <v>1.793296305011577E-3</v>
      </c>
      <c r="N40" s="10"/>
      <c r="O40" s="10"/>
      <c r="P40" s="10"/>
      <c r="R40" s="11"/>
      <c r="S40" s="36"/>
      <c r="T40" s="40"/>
      <c r="U40" s="41"/>
      <c r="V40" s="19"/>
      <c r="W40" s="2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0" ht="15.6">
      <c r="A41" s="29"/>
      <c r="C41" s="21"/>
      <c r="D41" s="21"/>
      <c r="E41" s="21"/>
      <c r="F41" s="21"/>
      <c r="G41" s="21"/>
      <c r="H41" s="30"/>
      <c r="I41" s="30"/>
      <c r="J41" s="38"/>
      <c r="K41" s="38"/>
      <c r="L41" s="198"/>
      <c r="R41" s="11"/>
      <c r="S41" s="36"/>
      <c r="T41" s="40"/>
      <c r="U41" s="41"/>
      <c r="V41" s="19"/>
      <c r="W41" s="2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row>
    <row r="42" spans="1:70" ht="15.6">
      <c r="A42" s="44"/>
      <c r="C42" s="21" t="s">
        <v>55</v>
      </c>
      <c r="D42" s="21"/>
      <c r="E42" s="21"/>
      <c r="F42" s="21"/>
      <c r="G42" s="21"/>
      <c r="H42" s="43"/>
      <c r="I42" s="43"/>
      <c r="J42" s="11"/>
      <c r="K42" s="11"/>
      <c r="L42" s="11"/>
      <c r="R42" s="11"/>
      <c r="S42" s="11"/>
      <c r="T42" s="19"/>
      <c r="U42" s="11"/>
      <c r="V42" s="19"/>
      <c r="W42" s="2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row>
    <row r="43" spans="1:70" ht="15.6">
      <c r="A43" s="44" t="s">
        <v>56</v>
      </c>
      <c r="C43" s="21" t="s">
        <v>57</v>
      </c>
      <c r="D43" s="21"/>
      <c r="E43" s="21"/>
      <c r="F43" s="21"/>
      <c r="G43" s="21"/>
      <c r="H43" s="30" t="s">
        <v>346</v>
      </c>
      <c r="I43" s="30"/>
      <c r="J43" s="31">
        <v>24995930</v>
      </c>
      <c r="K43" s="11"/>
      <c r="L43" s="195"/>
      <c r="R43" s="11"/>
      <c r="S43" s="45"/>
      <c r="T43" s="19"/>
      <c r="U43" s="46"/>
      <c r="V43" s="23"/>
      <c r="W43" s="2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row>
    <row r="44" spans="1:70" ht="15.6">
      <c r="A44" s="44" t="s">
        <v>59</v>
      </c>
      <c r="C44" s="21" t="s">
        <v>60</v>
      </c>
      <c r="D44" s="21"/>
      <c r="E44" s="21"/>
      <c r="F44" s="21"/>
      <c r="G44" s="21"/>
      <c r="H44" s="30" t="s">
        <v>61</v>
      </c>
      <c r="I44" s="30"/>
      <c r="J44" s="38">
        <f>IF(J43=0,0,J43/J18)</f>
        <v>4.8995465768214268E-3</v>
      </c>
      <c r="K44" s="38"/>
      <c r="L44" s="198">
        <f>J44</f>
        <v>4.8995465768214268E-3</v>
      </c>
      <c r="R44" s="11"/>
      <c r="S44" s="36"/>
      <c r="T44" s="19"/>
      <c r="U44" s="41"/>
      <c r="V44" s="23"/>
      <c r="W44" s="2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5.6">
      <c r="A45" s="44"/>
      <c r="C45" s="21"/>
      <c r="D45" s="21"/>
      <c r="E45" s="21"/>
      <c r="F45" s="21"/>
      <c r="G45" s="21"/>
      <c r="H45" s="30"/>
      <c r="I45" s="30"/>
      <c r="J45" s="11"/>
      <c r="K45" s="11"/>
      <c r="L45" s="11"/>
      <c r="R45" s="11"/>
      <c r="V45" s="19"/>
      <c r="W45" s="2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1:70" ht="15.6">
      <c r="A46" s="47" t="s">
        <v>62</v>
      </c>
      <c r="B46" s="48"/>
      <c r="C46" s="27" t="s">
        <v>63</v>
      </c>
      <c r="D46" s="27"/>
      <c r="E46" s="27"/>
      <c r="F46" s="27"/>
      <c r="G46" s="27"/>
      <c r="H46" s="22" t="s">
        <v>64</v>
      </c>
      <c r="I46" s="22"/>
      <c r="J46" s="49">
        <f>J36+J40+J44</f>
        <v>1.4578925494006016E-2</v>
      </c>
      <c r="K46" s="49"/>
      <c r="L46" s="49">
        <f>L36+L40+L44</f>
        <v>1.4578925494006016E-2</v>
      </c>
      <c r="R46" s="11"/>
      <c r="V46" s="19"/>
      <c r="W46" s="2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5.6">
      <c r="A47" s="44"/>
      <c r="C47" s="21"/>
      <c r="D47" s="21"/>
      <c r="E47" s="21"/>
      <c r="F47" s="21"/>
      <c r="G47" s="21"/>
      <c r="H47" s="30"/>
      <c r="I47" s="30"/>
      <c r="J47" s="11"/>
      <c r="K47" s="11"/>
      <c r="L47" s="11"/>
      <c r="R47" s="11"/>
      <c r="S47" s="11"/>
      <c r="T47" s="19"/>
      <c r="U47" s="50"/>
      <c r="V47" s="19"/>
      <c r="W47" s="2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1:70" ht="15.6">
      <c r="A48" s="42"/>
      <c r="B48" s="51"/>
      <c r="C48" s="11" t="s">
        <v>65</v>
      </c>
      <c r="D48" s="11"/>
      <c r="E48" s="11"/>
      <c r="F48" s="11"/>
      <c r="G48" s="11"/>
      <c r="H48" s="30"/>
      <c r="I48" s="30"/>
      <c r="J48" s="11"/>
      <c r="K48" s="11"/>
      <c r="L48" s="11"/>
      <c r="R48" s="52"/>
      <c r="S48" s="51"/>
      <c r="V48" s="23"/>
      <c r="W48" s="19" t="s">
        <v>3</v>
      </c>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1:70" ht="15.6">
      <c r="A49" s="44" t="s">
        <v>66</v>
      </c>
      <c r="B49" s="51"/>
      <c r="C49" s="11" t="s">
        <v>67</v>
      </c>
      <c r="D49" s="11"/>
      <c r="E49" s="11"/>
      <c r="F49" s="11"/>
      <c r="G49" s="11"/>
      <c r="H49" s="30" t="s">
        <v>347</v>
      </c>
      <c r="I49" s="30"/>
      <c r="J49" s="31">
        <v>116326263</v>
      </c>
      <c r="K49" s="11"/>
      <c r="L49" s="11"/>
      <c r="R49" s="52"/>
      <c r="S49" s="51"/>
      <c r="V49" s="23"/>
      <c r="W49" s="19"/>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row>
    <row r="50" spans="1:70" ht="15.6">
      <c r="A50" s="44" t="s">
        <v>69</v>
      </c>
      <c r="B50" s="51"/>
      <c r="C50" s="11" t="s">
        <v>70</v>
      </c>
      <c r="D50" s="11"/>
      <c r="E50" s="11"/>
      <c r="F50" s="11"/>
      <c r="G50" s="11"/>
      <c r="H50" s="30" t="s">
        <v>71</v>
      </c>
      <c r="I50" s="30"/>
      <c r="J50" s="38">
        <f>IF(J49=0,0,J49/J20)</f>
        <v>3.0392590272414189E-2</v>
      </c>
      <c r="K50" s="38"/>
      <c r="L50" s="198">
        <f>J50</f>
        <v>3.0392590272414189E-2</v>
      </c>
      <c r="R50" s="52"/>
      <c r="S50" s="51"/>
      <c r="T50" s="19"/>
      <c r="U50" s="19"/>
      <c r="V50" s="23"/>
      <c r="W50" s="19"/>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row>
    <row r="51" spans="1:70" ht="15.6">
      <c r="A51" s="44"/>
      <c r="C51" s="11"/>
      <c r="D51" s="11"/>
      <c r="E51" s="11"/>
      <c r="F51" s="11"/>
      <c r="G51" s="11"/>
      <c r="H51" s="30"/>
      <c r="I51" s="30"/>
      <c r="J51" s="11"/>
      <c r="K51" s="11"/>
      <c r="L51" s="11"/>
      <c r="R51" s="11"/>
      <c r="T51" s="8"/>
      <c r="U51" s="19"/>
      <c r="V51" s="8"/>
      <c r="W51" s="2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row>
    <row r="52" spans="1:70" ht="15.6">
      <c r="A52" s="44"/>
      <c r="C52" s="21" t="s">
        <v>72</v>
      </c>
      <c r="D52" s="21"/>
      <c r="E52" s="21"/>
      <c r="F52" s="21"/>
      <c r="G52" s="21"/>
      <c r="H52" s="53"/>
      <c r="I52" s="53"/>
      <c r="J52" s="195"/>
      <c r="K52" s="195"/>
      <c r="L52" s="195"/>
      <c r="R52" s="11"/>
      <c r="T52" s="19"/>
      <c r="U52" s="19"/>
      <c r="V52" s="19"/>
      <c r="W52" s="2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row>
    <row r="53" spans="1:70" ht="15.6">
      <c r="A53" s="44" t="s">
        <v>73</v>
      </c>
      <c r="C53" s="21" t="s">
        <v>74</v>
      </c>
      <c r="D53" s="21"/>
      <c r="E53" s="21"/>
      <c r="F53" s="21"/>
      <c r="G53" s="21"/>
      <c r="H53" s="30" t="s">
        <v>348</v>
      </c>
      <c r="I53" s="30"/>
      <c r="J53" s="31">
        <v>277638435</v>
      </c>
      <c r="K53" s="11"/>
      <c r="L53" s="11"/>
      <c r="R53" s="11"/>
      <c r="T53" s="19"/>
      <c r="U53" s="19"/>
      <c r="V53" s="19"/>
      <c r="W53" s="2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15.6">
      <c r="A54" s="44" t="s">
        <v>76</v>
      </c>
      <c r="B54" s="51"/>
      <c r="C54" s="11" t="s">
        <v>77</v>
      </c>
      <c r="D54" s="11"/>
      <c r="E54" s="11"/>
      <c r="F54" s="11"/>
      <c r="G54" s="11"/>
      <c r="H54" s="30" t="s">
        <v>78</v>
      </c>
      <c r="I54" s="30"/>
      <c r="J54" s="54">
        <f>IF(J53=0,0,J53/J20)</f>
        <v>7.253865963896132E-2</v>
      </c>
      <c r="K54" s="54"/>
      <c r="L54" s="198">
        <f>J54</f>
        <v>7.253865963896132E-2</v>
      </c>
      <c r="R54" s="11"/>
      <c r="U54" s="55"/>
      <c r="V54" s="23"/>
      <c r="W54" s="19"/>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row>
    <row r="55" spans="1:70" ht="15.6">
      <c r="A55" s="44"/>
      <c r="C55" s="21"/>
      <c r="D55" s="21"/>
      <c r="E55" s="21"/>
      <c r="F55" s="21"/>
      <c r="G55" s="21"/>
      <c r="H55" s="30"/>
      <c r="I55" s="30"/>
      <c r="J55" s="11"/>
      <c r="K55" s="11"/>
      <c r="L55" s="11"/>
      <c r="R55" s="11"/>
      <c r="S55" s="53"/>
      <c r="T55" s="19"/>
      <c r="U55" s="19"/>
      <c r="V55" s="19"/>
      <c r="W55" s="2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row>
    <row r="56" spans="1:70" ht="15.6">
      <c r="A56" s="47" t="s">
        <v>79</v>
      </c>
      <c r="B56" s="48"/>
      <c r="C56" s="27" t="s">
        <v>80</v>
      </c>
      <c r="D56" s="27"/>
      <c r="E56" s="27"/>
      <c r="F56" s="27"/>
      <c r="G56" s="27"/>
      <c r="H56" s="22" t="s">
        <v>81</v>
      </c>
      <c r="I56" s="22"/>
      <c r="J56" s="56"/>
      <c r="K56" s="56"/>
      <c r="L56" s="49">
        <f>L50+L54</f>
        <v>0.10293124991137551</v>
      </c>
      <c r="R56" s="11"/>
      <c r="S56" s="53"/>
      <c r="T56" s="19"/>
      <c r="U56" s="19"/>
      <c r="V56" s="19"/>
      <c r="W56" s="2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row>
    <row r="57" spans="1:70" ht="15.6">
      <c r="J57" s="195"/>
      <c r="K57" s="195"/>
      <c r="L57" s="195"/>
      <c r="R57" s="57"/>
      <c r="S57" s="57"/>
      <c r="T57" s="19"/>
      <c r="U57" s="19"/>
      <c r="V57" s="19"/>
      <c r="W57" s="2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row>
    <row r="58" spans="1:70" ht="15.6">
      <c r="A58" s="13"/>
      <c r="C58" s="58"/>
      <c r="D58" s="58"/>
      <c r="E58" s="58"/>
      <c r="F58" s="58"/>
      <c r="G58" s="58"/>
      <c r="H58" s="58"/>
      <c r="I58" s="58"/>
      <c r="J58" s="11"/>
      <c r="K58" s="11"/>
      <c r="L58" s="58"/>
      <c r="M58" s="58"/>
      <c r="N58" s="58"/>
      <c r="O58" s="58"/>
      <c r="P58" s="58"/>
      <c r="R58" s="11"/>
      <c r="S58" s="11"/>
      <c r="T58" s="19"/>
      <c r="U58" s="19"/>
      <c r="V58" s="23"/>
      <c r="W58" s="19" t="s">
        <v>3</v>
      </c>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0">
      <c r="S59" s="2"/>
    </row>
    <row r="60" spans="1:70">
      <c r="S60" s="2"/>
    </row>
    <row r="62" spans="1:70" ht="15.6">
      <c r="A62" s="13"/>
      <c r="C62" s="58"/>
      <c r="D62" s="58"/>
      <c r="E62" s="58"/>
      <c r="F62" s="58"/>
      <c r="G62" s="58"/>
      <c r="H62" s="58"/>
      <c r="I62" s="58"/>
      <c r="J62" s="11"/>
      <c r="K62" s="43" t="str">
        <f>J5</f>
        <v xml:space="preserve">     Rate Formula Template</v>
      </c>
      <c r="L62" s="58"/>
      <c r="M62" s="58"/>
      <c r="N62" s="58"/>
      <c r="O62" s="58"/>
      <c r="P62" s="58"/>
      <c r="R62" s="11"/>
      <c r="S62" s="214" t="str">
        <f>+S4</f>
        <v>Attachment MM - ATCLLC</v>
      </c>
      <c r="T62" s="19"/>
      <c r="U62" s="8"/>
      <c r="V62" s="19"/>
      <c r="W62" s="2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ht="15.6">
      <c r="A63" s="13"/>
      <c r="C63" s="21" t="str">
        <f>C5</f>
        <v>Formula Rate calculation</v>
      </c>
      <c r="D63" s="21"/>
      <c r="E63" s="21"/>
      <c r="F63" s="21"/>
      <c r="G63" s="21"/>
      <c r="H63" s="58"/>
      <c r="I63" s="58"/>
      <c r="K63" s="43" t="str">
        <f>J6</f>
        <v xml:space="preserve"> Utilizing Attachment O - ATCLLC Data</v>
      </c>
      <c r="L63" s="58"/>
      <c r="M63" s="58"/>
      <c r="N63" s="58"/>
      <c r="O63" s="58"/>
      <c r="P63" s="58"/>
      <c r="R63" s="11"/>
      <c r="S63" s="59" t="str">
        <f>S5</f>
        <v>For  the 12 months ended 12/31/2016</v>
      </c>
      <c r="T63" s="19"/>
      <c r="U63" s="8"/>
      <c r="V63" s="19"/>
      <c r="W63" s="2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ht="15.6">
      <c r="A64" s="13"/>
      <c r="C64" s="21"/>
      <c r="D64" s="21"/>
      <c r="E64" s="21"/>
      <c r="F64" s="21"/>
      <c r="G64" s="21"/>
      <c r="H64" s="58"/>
      <c r="I64" s="58"/>
      <c r="K64" s="58"/>
      <c r="L64" s="58"/>
      <c r="M64" s="58"/>
      <c r="N64" s="58"/>
      <c r="O64" s="58"/>
      <c r="P64" s="58"/>
      <c r="Q64" s="11"/>
      <c r="R64" s="11"/>
      <c r="T64" s="19"/>
      <c r="U64" s="8"/>
      <c r="V64" s="19"/>
      <c r="W64" s="2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ht="14.25" customHeight="1">
      <c r="A65" s="13"/>
      <c r="C65" s="58"/>
      <c r="D65" s="58"/>
      <c r="E65" s="58"/>
      <c r="F65" s="58"/>
      <c r="G65" s="58"/>
      <c r="H65" s="58"/>
      <c r="I65" s="58"/>
      <c r="J65" s="58"/>
      <c r="K65" s="58"/>
      <c r="L65" s="58"/>
      <c r="M65" s="58"/>
      <c r="N65" s="58"/>
      <c r="O65" s="58"/>
      <c r="P65" s="58"/>
      <c r="R65" s="11"/>
      <c r="S65" s="58" t="s">
        <v>82</v>
      </c>
      <c r="T65" s="19"/>
      <c r="U65" s="8"/>
      <c r="V65" s="19"/>
      <c r="W65" s="2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ht="15.6">
      <c r="A66" s="13"/>
      <c r="H66" s="58"/>
      <c r="I66" s="58"/>
      <c r="K66" s="43" t="str">
        <f>J8</f>
        <v>American Transmission Company LLC</v>
      </c>
      <c r="L66" s="58"/>
      <c r="M66" s="58"/>
      <c r="N66" s="58"/>
      <c r="O66" s="58"/>
      <c r="P66" s="58"/>
      <c r="Q66" s="58"/>
      <c r="R66" s="11"/>
      <c r="S66" s="11"/>
      <c r="T66" s="19"/>
      <c r="U66" s="8"/>
      <c r="V66" s="19"/>
      <c r="W66" s="2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ht="15.6">
      <c r="A67" s="13"/>
      <c r="H67" s="21"/>
      <c r="I67" s="21"/>
      <c r="J67" s="21"/>
      <c r="K67" s="21"/>
      <c r="L67" s="21"/>
      <c r="M67" s="21"/>
      <c r="N67" s="21"/>
      <c r="O67" s="21"/>
      <c r="P67" s="21"/>
      <c r="Q67" s="21"/>
      <c r="R67" s="21"/>
      <c r="S67" s="21"/>
      <c r="T67" s="19"/>
      <c r="U67" s="8"/>
      <c r="V67" s="19"/>
      <c r="W67" s="2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ht="15.6">
      <c r="A68" s="13"/>
      <c r="C68" s="58"/>
      <c r="D68" s="58"/>
      <c r="E68" s="58"/>
      <c r="F68" s="58"/>
      <c r="G68" s="58"/>
      <c r="I68" s="27" t="s">
        <v>83</v>
      </c>
      <c r="L68" s="6"/>
      <c r="M68" s="6"/>
      <c r="N68" s="6"/>
      <c r="O68" s="6"/>
      <c r="P68" s="6"/>
      <c r="Q68" s="6"/>
      <c r="R68" s="11"/>
      <c r="S68" s="11"/>
      <c r="T68" s="19"/>
      <c r="U68" s="8"/>
      <c r="V68" s="19"/>
      <c r="W68" s="2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ht="52.8">
      <c r="A69" s="13"/>
      <c r="C69" s="58"/>
      <c r="D69" s="58"/>
      <c r="E69" s="58"/>
      <c r="F69" s="58"/>
      <c r="G69" s="58"/>
      <c r="H69" s="27"/>
      <c r="I69" s="27"/>
      <c r="L69" s="6"/>
      <c r="M69" s="6"/>
      <c r="N69" s="6"/>
      <c r="O69" s="6"/>
      <c r="P69" s="6"/>
      <c r="Q69" s="6"/>
      <c r="R69" s="11"/>
      <c r="S69" s="11"/>
      <c r="T69" s="19"/>
      <c r="U69" s="8"/>
      <c r="V69" s="19"/>
      <c r="W69" s="307" t="s">
        <v>434</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ht="15.6">
      <c r="A70" s="60"/>
      <c r="C70" s="61" t="s">
        <v>8</v>
      </c>
      <c r="D70" s="61" t="s">
        <v>9</v>
      </c>
      <c r="E70" s="61" t="s">
        <v>10</v>
      </c>
      <c r="F70" s="61" t="s">
        <v>11</v>
      </c>
      <c r="G70" s="61" t="s">
        <v>84</v>
      </c>
      <c r="H70" s="61" t="s">
        <v>85</v>
      </c>
      <c r="I70" s="61" t="s">
        <v>86</v>
      </c>
      <c r="J70" s="61" t="s">
        <v>87</v>
      </c>
      <c r="K70" s="61" t="s">
        <v>88</v>
      </c>
      <c r="L70" s="61" t="s">
        <v>89</v>
      </c>
      <c r="M70" s="61" t="s">
        <v>90</v>
      </c>
      <c r="N70" s="61" t="s">
        <v>91</v>
      </c>
      <c r="O70" s="61" t="s">
        <v>92</v>
      </c>
      <c r="P70" s="61" t="s">
        <v>349</v>
      </c>
      <c r="Q70" s="61" t="s">
        <v>93</v>
      </c>
      <c r="R70" s="61" t="s">
        <v>94</v>
      </c>
      <c r="S70" s="61" t="s">
        <v>95</v>
      </c>
      <c r="T70" s="19"/>
      <c r="U70" s="8"/>
      <c r="V70" s="19"/>
      <c r="W70" s="2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65.25" customHeight="1">
      <c r="A71" s="62" t="s">
        <v>96</v>
      </c>
      <c r="B71" s="63"/>
      <c r="C71" s="64" t="s">
        <v>97</v>
      </c>
      <c r="D71" s="64" t="s">
        <v>98</v>
      </c>
      <c r="E71" s="64" t="s">
        <v>99</v>
      </c>
      <c r="F71" s="64" t="s">
        <v>100</v>
      </c>
      <c r="G71" s="64" t="s">
        <v>101</v>
      </c>
      <c r="H71" s="65" t="s">
        <v>102</v>
      </c>
      <c r="I71" s="65" t="s">
        <v>103</v>
      </c>
      <c r="J71" s="66" t="s">
        <v>104</v>
      </c>
      <c r="K71" s="67" t="s">
        <v>105</v>
      </c>
      <c r="L71" s="65" t="s">
        <v>106</v>
      </c>
      <c r="M71" s="65" t="s">
        <v>80</v>
      </c>
      <c r="N71" s="67" t="s">
        <v>107</v>
      </c>
      <c r="O71" s="65" t="s">
        <v>108</v>
      </c>
      <c r="P71" s="65" t="s">
        <v>350</v>
      </c>
      <c r="Q71" s="68" t="s">
        <v>109</v>
      </c>
      <c r="R71" s="69" t="s">
        <v>110</v>
      </c>
      <c r="S71" s="68" t="s">
        <v>111</v>
      </c>
      <c r="T71" s="40"/>
      <c r="U71" s="8"/>
      <c r="V71" s="19"/>
      <c r="W71" s="68" t="s">
        <v>298</v>
      </c>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0" ht="46.5" customHeight="1">
      <c r="A72" s="70"/>
      <c r="B72" s="71"/>
      <c r="C72" s="71"/>
      <c r="D72" s="71"/>
      <c r="E72" s="72" t="s">
        <v>112</v>
      </c>
      <c r="F72" s="71"/>
      <c r="G72" s="71" t="s">
        <v>113</v>
      </c>
      <c r="H72" s="72" t="s">
        <v>114</v>
      </c>
      <c r="I72" s="73" t="s">
        <v>115</v>
      </c>
      <c r="J72" s="72" t="s">
        <v>116</v>
      </c>
      <c r="K72" s="74" t="s">
        <v>117</v>
      </c>
      <c r="L72" s="72" t="s">
        <v>118</v>
      </c>
      <c r="M72" s="73" t="s">
        <v>119</v>
      </c>
      <c r="N72" s="75" t="s">
        <v>120</v>
      </c>
      <c r="O72" s="73" t="s">
        <v>121</v>
      </c>
      <c r="P72" s="73" t="s">
        <v>352</v>
      </c>
      <c r="Q72" s="131" t="s">
        <v>351</v>
      </c>
      <c r="R72" s="76" t="s">
        <v>123</v>
      </c>
      <c r="S72" s="77" t="s">
        <v>124</v>
      </c>
      <c r="T72" s="19"/>
      <c r="U72" s="8"/>
      <c r="V72" s="19"/>
      <c r="W72" s="133"/>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row>
    <row r="73" spans="1:70" ht="15.6">
      <c r="A73" s="78" t="s">
        <v>125</v>
      </c>
      <c r="B73" s="6"/>
      <c r="C73" s="6"/>
      <c r="D73" s="6"/>
      <c r="E73" s="6"/>
      <c r="F73" s="6"/>
      <c r="G73" s="6"/>
      <c r="H73" s="6"/>
      <c r="I73" s="6"/>
      <c r="J73" s="6"/>
      <c r="K73" s="79"/>
      <c r="L73" s="6"/>
      <c r="M73" s="6"/>
      <c r="N73" s="79"/>
      <c r="O73" s="6"/>
      <c r="P73" s="6"/>
      <c r="Q73" s="79"/>
      <c r="R73" s="11"/>
      <c r="S73" s="80"/>
      <c r="T73" s="19"/>
      <c r="U73" s="8"/>
      <c r="V73" s="19"/>
      <c r="W73" s="2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row>
    <row r="74" spans="1:70" ht="15.6">
      <c r="A74" s="194" t="s">
        <v>20</v>
      </c>
      <c r="B74" s="195"/>
      <c r="C74" s="195" t="s">
        <v>229</v>
      </c>
      <c r="D74" s="208">
        <v>2844</v>
      </c>
      <c r="E74" s="197">
        <v>33530245</v>
      </c>
      <c r="F74" s="197">
        <v>1908135</v>
      </c>
      <c r="G74" s="198">
        <f t="shared" ref="G74:G76" si="0">$L$31</f>
        <v>7.4548129402313604E-2</v>
      </c>
      <c r="H74" s="199">
        <f>F74*G74</f>
        <v>142247.89489708366</v>
      </c>
      <c r="I74" s="198">
        <f t="shared" ref="I74:I76" si="1">$L$46</f>
        <v>1.4578925494006016E-2</v>
      </c>
      <c r="J74" s="195">
        <f>E74*I74</f>
        <v>488834.94365076773</v>
      </c>
      <c r="K74" s="200">
        <f>H74+J74</f>
        <v>631082.83854785142</v>
      </c>
      <c r="L74" s="199">
        <f>E74-F74</f>
        <v>31622110</v>
      </c>
      <c r="M74" s="198">
        <f t="shared" ref="M74:M76" si="2">$L$56</f>
        <v>0.10293124991137551</v>
      </c>
      <c r="N74" s="209">
        <f>L74*M74</f>
        <v>3254903.3071350064</v>
      </c>
      <c r="O74" s="197">
        <v>746554</v>
      </c>
      <c r="P74" s="197">
        <v>0</v>
      </c>
      <c r="Q74" s="284">
        <f>K74+N74+O74+P74</f>
        <v>4632540.1456828583</v>
      </c>
      <c r="R74" s="84">
        <v>490736</v>
      </c>
      <c r="S74" s="212">
        <f>Q74+R74</f>
        <v>5123276.1456828583</v>
      </c>
      <c r="T74" s="86"/>
      <c r="U74" s="86"/>
      <c r="V74" s="86"/>
      <c r="W74" s="248">
        <f t="shared" ref="W74:W81" si="3">+E74</f>
        <v>33530245</v>
      </c>
      <c r="X74" s="86"/>
      <c r="Y74" s="86"/>
      <c r="Z74" s="86"/>
    </row>
    <row r="75" spans="1:70" ht="15.6">
      <c r="A75" s="194" t="s">
        <v>126</v>
      </c>
      <c r="B75" s="195"/>
      <c r="C75" s="195" t="s">
        <v>229</v>
      </c>
      <c r="D75" s="208">
        <v>3127</v>
      </c>
      <c r="E75" s="197">
        <v>48898031</v>
      </c>
      <c r="F75" s="197">
        <v>0</v>
      </c>
      <c r="G75" s="198">
        <f t="shared" si="0"/>
        <v>7.4548129402313604E-2</v>
      </c>
      <c r="H75" s="199">
        <f>F75*G75</f>
        <v>0</v>
      </c>
      <c r="I75" s="198">
        <f t="shared" si="1"/>
        <v>1.4578925494006016E-2</v>
      </c>
      <c r="J75" s="195">
        <f>E75*I75</f>
        <v>712880.75075259653</v>
      </c>
      <c r="K75" s="200">
        <f>H75+J75</f>
        <v>712880.75075259653</v>
      </c>
      <c r="L75" s="199">
        <f>E75-F75</f>
        <v>48898031</v>
      </c>
      <c r="M75" s="198">
        <f t="shared" si="2"/>
        <v>0.10293124991137551</v>
      </c>
      <c r="N75" s="209">
        <f>L75*M75</f>
        <v>5033135.4490351863</v>
      </c>
      <c r="O75" s="197">
        <v>0</v>
      </c>
      <c r="P75" s="197">
        <v>2863985</v>
      </c>
      <c r="Q75" s="284">
        <f t="shared" ref="Q75:Q76" si="4">K75+N75+O75+P75</f>
        <v>8610001.1997877825</v>
      </c>
      <c r="R75" s="84">
        <v>1001064</v>
      </c>
      <c r="S75" s="212">
        <f>Q75+R75</f>
        <v>9611065.1997877825</v>
      </c>
      <c r="T75" s="86"/>
      <c r="U75" s="86"/>
      <c r="V75" s="86"/>
      <c r="W75" s="248">
        <f>E75-48898031</f>
        <v>0</v>
      </c>
      <c r="X75" s="86"/>
      <c r="Y75" s="86"/>
      <c r="Z75" s="86"/>
    </row>
    <row r="76" spans="1:70" ht="15.6">
      <c r="A76" s="194" t="s">
        <v>127</v>
      </c>
      <c r="B76" s="195"/>
      <c r="C76" s="195"/>
      <c r="D76" s="208"/>
      <c r="E76" s="197">
        <v>0</v>
      </c>
      <c r="F76" s="197">
        <v>0</v>
      </c>
      <c r="G76" s="198">
        <f t="shared" si="0"/>
        <v>7.4548129402313604E-2</v>
      </c>
      <c r="H76" s="199">
        <f>F76*G76</f>
        <v>0</v>
      </c>
      <c r="I76" s="198">
        <f t="shared" si="1"/>
        <v>1.4578925494006016E-2</v>
      </c>
      <c r="J76" s="195">
        <f>E76*I76</f>
        <v>0</v>
      </c>
      <c r="K76" s="200">
        <f>H76+J76</f>
        <v>0</v>
      </c>
      <c r="L76" s="199">
        <f>E76-F76</f>
        <v>0</v>
      </c>
      <c r="M76" s="198">
        <f t="shared" si="2"/>
        <v>0.10293124991137551</v>
      </c>
      <c r="N76" s="209">
        <f>L76*M76</f>
        <v>0</v>
      </c>
      <c r="O76" s="197">
        <v>0</v>
      </c>
      <c r="P76" s="197">
        <v>0</v>
      </c>
      <c r="Q76" s="284">
        <f t="shared" si="4"/>
        <v>0</v>
      </c>
      <c r="R76" s="213">
        <v>0</v>
      </c>
      <c r="S76" s="212">
        <f>Q76+R76</f>
        <v>0</v>
      </c>
      <c r="T76" s="86"/>
      <c r="U76" s="86"/>
      <c r="V76" s="86"/>
      <c r="W76" s="248">
        <f t="shared" si="3"/>
        <v>0</v>
      </c>
      <c r="X76" s="86"/>
      <c r="Y76" s="86"/>
      <c r="Z76" s="86"/>
    </row>
    <row r="77" spans="1:70" ht="15.6">
      <c r="A77" s="81"/>
      <c r="D77" s="82"/>
      <c r="K77" s="83"/>
      <c r="N77" s="83"/>
      <c r="Q77" s="83"/>
      <c r="S77" s="83"/>
      <c r="T77" s="86"/>
      <c r="U77" s="86"/>
      <c r="V77" s="86"/>
      <c r="W77" s="248">
        <f t="shared" si="3"/>
        <v>0</v>
      </c>
      <c r="X77" s="86"/>
      <c r="Y77" s="86"/>
      <c r="Z77" s="86"/>
    </row>
    <row r="78" spans="1:70" ht="15.6">
      <c r="A78" s="81"/>
      <c r="D78" s="82"/>
      <c r="K78" s="83"/>
      <c r="N78" s="83"/>
      <c r="Q78" s="83"/>
      <c r="S78" s="83"/>
      <c r="T78" s="86"/>
      <c r="U78" s="86"/>
      <c r="V78" s="86"/>
      <c r="W78" s="248">
        <f t="shared" si="3"/>
        <v>0</v>
      </c>
      <c r="X78" s="86"/>
      <c r="Y78" s="86"/>
      <c r="Z78" s="86"/>
    </row>
    <row r="79" spans="1:70" ht="15.6">
      <c r="A79" s="81"/>
      <c r="D79" s="82"/>
      <c r="K79" s="83"/>
      <c r="N79" s="83"/>
      <c r="Q79" s="83"/>
      <c r="S79" s="83"/>
      <c r="T79" s="86"/>
      <c r="U79" s="86"/>
      <c r="V79" s="86"/>
      <c r="W79" s="248">
        <f t="shared" si="3"/>
        <v>0</v>
      </c>
      <c r="X79" s="86"/>
      <c r="Y79" s="86"/>
      <c r="Z79" s="86"/>
    </row>
    <row r="80" spans="1:70" ht="15.6">
      <c r="A80" s="81"/>
      <c r="D80" s="82"/>
      <c r="K80" s="83"/>
      <c r="N80" s="83"/>
      <c r="Q80" s="83"/>
      <c r="S80" s="83"/>
      <c r="T80" s="86"/>
      <c r="U80" s="86"/>
      <c r="V80" s="86"/>
      <c r="W80" s="248">
        <f t="shared" si="3"/>
        <v>0</v>
      </c>
      <c r="X80" s="86"/>
      <c r="Y80" s="86"/>
      <c r="Z80" s="86"/>
    </row>
    <row r="81" spans="1:26" ht="15.6">
      <c r="A81" s="81"/>
      <c r="D81" s="82"/>
      <c r="K81" s="83"/>
      <c r="N81" s="83"/>
      <c r="Q81" s="83"/>
      <c r="S81" s="83"/>
      <c r="T81" s="86"/>
      <c r="U81" s="86"/>
      <c r="V81" s="86"/>
      <c r="W81" s="248">
        <f t="shared" si="3"/>
        <v>0</v>
      </c>
      <c r="X81" s="86"/>
      <c r="Y81" s="86"/>
      <c r="Z81" s="86"/>
    </row>
    <row r="82" spans="1:26">
      <c r="A82" s="81"/>
      <c r="C82" s="86"/>
      <c r="D82" s="87"/>
      <c r="E82" s="86"/>
      <c r="F82" s="86"/>
      <c r="G82" s="86"/>
      <c r="H82" s="86"/>
      <c r="I82" s="86"/>
      <c r="J82" s="86"/>
      <c r="K82" s="88"/>
      <c r="L82" s="86"/>
      <c r="M82" s="86"/>
      <c r="N82" s="88"/>
      <c r="O82" s="86"/>
      <c r="P82" s="86"/>
      <c r="Q82" s="88"/>
      <c r="R82" s="86"/>
      <c r="S82" s="88"/>
      <c r="T82" s="86"/>
      <c r="U82" s="86"/>
      <c r="V82" s="86"/>
      <c r="W82" s="246"/>
      <c r="X82" s="86"/>
      <c r="Y82" s="86"/>
      <c r="Z82" s="86"/>
    </row>
    <row r="83" spans="1:26">
      <c r="A83" s="81"/>
      <c r="C83" s="86"/>
      <c r="D83" s="87"/>
      <c r="E83" s="86"/>
      <c r="F83" s="86"/>
      <c r="G83" s="86"/>
      <c r="H83" s="86"/>
      <c r="I83" s="86"/>
      <c r="J83" s="86"/>
      <c r="K83" s="88"/>
      <c r="L83" s="86"/>
      <c r="M83" s="86"/>
      <c r="N83" s="88"/>
      <c r="O83" s="86"/>
      <c r="P83" s="86"/>
      <c r="Q83" s="88"/>
      <c r="R83" s="86"/>
      <c r="S83" s="88"/>
      <c r="T83" s="86"/>
      <c r="U83" s="86"/>
      <c r="V83" s="86"/>
      <c r="W83" s="246"/>
      <c r="X83" s="86"/>
      <c r="Y83" s="86"/>
      <c r="Z83" s="86"/>
    </row>
    <row r="84" spans="1:26">
      <c r="A84" s="81"/>
      <c r="C84" s="86"/>
      <c r="D84" s="87"/>
      <c r="E84" s="86"/>
      <c r="F84" s="86"/>
      <c r="G84" s="86"/>
      <c r="H84" s="86"/>
      <c r="I84" s="86"/>
      <c r="J84" s="86"/>
      <c r="K84" s="88"/>
      <c r="L84" s="86"/>
      <c r="M84" s="86"/>
      <c r="N84" s="88"/>
      <c r="O84" s="86"/>
      <c r="P84" s="86"/>
      <c r="Q84" s="88"/>
      <c r="R84" s="86"/>
      <c r="S84" s="88"/>
      <c r="T84" s="86"/>
      <c r="U84" s="86"/>
      <c r="V84" s="86"/>
      <c r="W84" s="246"/>
      <c r="X84" s="86"/>
      <c r="Y84" s="86"/>
      <c r="Z84" s="86"/>
    </row>
    <row r="85" spans="1:26">
      <c r="A85" s="81"/>
      <c r="C85" s="86"/>
      <c r="D85" s="87"/>
      <c r="E85" s="86"/>
      <c r="F85" s="86"/>
      <c r="G85" s="86"/>
      <c r="H85" s="86"/>
      <c r="I85" s="86"/>
      <c r="J85" s="86"/>
      <c r="K85" s="88"/>
      <c r="L85" s="86"/>
      <c r="M85" s="86"/>
      <c r="N85" s="88"/>
      <c r="O85" s="86"/>
      <c r="P85" s="86"/>
      <c r="Q85" s="88"/>
      <c r="R85" s="86"/>
      <c r="S85" s="88"/>
      <c r="T85" s="86"/>
      <c r="U85" s="86"/>
      <c r="V85" s="86"/>
      <c r="W85" s="246"/>
      <c r="X85" s="86"/>
      <c r="Y85" s="86"/>
      <c r="Z85" s="86"/>
    </row>
    <row r="86" spans="1:26">
      <c r="A86" s="81"/>
      <c r="C86" s="86"/>
      <c r="D86" s="87"/>
      <c r="E86" s="86"/>
      <c r="F86" s="86"/>
      <c r="G86" s="86"/>
      <c r="H86" s="86"/>
      <c r="I86" s="86"/>
      <c r="J86" s="86"/>
      <c r="K86" s="88"/>
      <c r="L86" s="86"/>
      <c r="M86" s="86"/>
      <c r="N86" s="88"/>
      <c r="O86" s="86"/>
      <c r="P86" s="86"/>
      <c r="Q86" s="88"/>
      <c r="R86" s="86"/>
      <c r="S86" s="88"/>
      <c r="T86" s="86"/>
      <c r="U86" s="86"/>
      <c r="V86" s="86"/>
      <c r="W86" s="246"/>
      <c r="X86" s="86"/>
      <c r="Y86" s="86"/>
      <c r="Z86" s="86"/>
    </row>
    <row r="87" spans="1:26">
      <c r="A87" s="81"/>
      <c r="C87" s="86"/>
      <c r="D87" s="87"/>
      <c r="E87" s="86"/>
      <c r="F87" s="86"/>
      <c r="G87" s="86"/>
      <c r="H87" s="86"/>
      <c r="I87" s="86"/>
      <c r="J87" s="86"/>
      <c r="K87" s="88"/>
      <c r="L87" s="86"/>
      <c r="M87" s="86"/>
      <c r="N87" s="88"/>
      <c r="O87" s="86"/>
      <c r="P87" s="86"/>
      <c r="Q87" s="88"/>
      <c r="R87" s="86"/>
      <c r="S87" s="88"/>
      <c r="T87" s="86"/>
      <c r="U87" s="86"/>
      <c r="V87" s="86"/>
      <c r="W87" s="246"/>
      <c r="X87" s="86"/>
      <c r="Y87" s="86"/>
      <c r="Z87" s="86"/>
    </row>
    <row r="88" spans="1:26">
      <c r="A88" s="81"/>
      <c r="C88" s="86"/>
      <c r="D88" s="87"/>
      <c r="E88" s="86"/>
      <c r="F88" s="86"/>
      <c r="G88" s="86"/>
      <c r="H88" s="86"/>
      <c r="I88" s="86"/>
      <c r="J88" s="86"/>
      <c r="K88" s="88"/>
      <c r="L88" s="86"/>
      <c r="M88" s="86"/>
      <c r="N88" s="88"/>
      <c r="O88" s="86"/>
      <c r="P88" s="86"/>
      <c r="Q88" s="88"/>
      <c r="R88" s="86"/>
      <c r="S88" s="88"/>
      <c r="T88" s="86"/>
      <c r="U88" s="86"/>
      <c r="V88" s="86"/>
      <c r="W88" s="246"/>
      <c r="X88" s="86"/>
      <c r="Y88" s="86"/>
      <c r="Z88" s="86"/>
    </row>
    <row r="89" spans="1:26">
      <c r="A89" s="81"/>
      <c r="C89" s="86"/>
      <c r="D89" s="87"/>
      <c r="E89" s="86"/>
      <c r="F89" s="86"/>
      <c r="G89" s="86"/>
      <c r="H89" s="86"/>
      <c r="I89" s="86"/>
      <c r="J89" s="86"/>
      <c r="K89" s="88"/>
      <c r="L89" s="86"/>
      <c r="M89" s="86"/>
      <c r="N89" s="88"/>
      <c r="O89" s="86"/>
      <c r="P89" s="86"/>
      <c r="Q89" s="88"/>
      <c r="R89" s="86"/>
      <c r="S89" s="88"/>
      <c r="T89" s="86"/>
      <c r="U89" s="86"/>
      <c r="V89" s="86"/>
      <c r="W89" s="246"/>
      <c r="X89" s="86"/>
      <c r="Y89" s="86"/>
      <c r="Z89" s="86"/>
    </row>
    <row r="90" spans="1:26">
      <c r="A90" s="81"/>
      <c r="C90" s="86"/>
      <c r="D90" s="87"/>
      <c r="E90" s="86"/>
      <c r="F90" s="86"/>
      <c r="G90" s="86"/>
      <c r="H90" s="86"/>
      <c r="I90" s="86"/>
      <c r="J90" s="86"/>
      <c r="K90" s="88"/>
      <c r="L90" s="86"/>
      <c r="M90" s="86"/>
      <c r="N90" s="88"/>
      <c r="O90" s="86"/>
      <c r="P90" s="86"/>
      <c r="Q90" s="88"/>
      <c r="R90" s="86"/>
      <c r="S90" s="88"/>
      <c r="T90" s="86"/>
      <c r="U90" s="86"/>
      <c r="V90" s="86"/>
      <c r="W90" s="246"/>
      <c r="X90" s="86"/>
      <c r="Y90" s="86"/>
      <c r="Z90" s="86"/>
    </row>
    <row r="91" spans="1:26">
      <c r="A91" s="81"/>
      <c r="C91" s="86"/>
      <c r="D91" s="87"/>
      <c r="E91" s="86"/>
      <c r="F91" s="86"/>
      <c r="G91" s="86"/>
      <c r="H91" s="86"/>
      <c r="I91" s="86"/>
      <c r="J91" s="86"/>
      <c r="K91" s="88"/>
      <c r="L91" s="86"/>
      <c r="M91" s="86"/>
      <c r="N91" s="88"/>
      <c r="O91" s="86"/>
      <c r="P91" s="86"/>
      <c r="Q91" s="88"/>
      <c r="R91" s="86"/>
      <c r="S91" s="88"/>
      <c r="T91" s="86"/>
      <c r="U91" s="86"/>
      <c r="V91" s="86"/>
      <c r="W91" s="246"/>
      <c r="X91" s="86"/>
      <c r="Y91" s="86"/>
      <c r="Z91" s="86"/>
    </row>
    <row r="92" spans="1:26">
      <c r="A92" s="81"/>
      <c r="C92" s="86"/>
      <c r="D92" s="87"/>
      <c r="E92" s="86"/>
      <c r="F92" s="86"/>
      <c r="G92" s="86"/>
      <c r="H92" s="86"/>
      <c r="I92" s="86"/>
      <c r="J92" s="86"/>
      <c r="K92" s="88"/>
      <c r="L92" s="86"/>
      <c r="M92" s="86"/>
      <c r="N92" s="88"/>
      <c r="O92" s="86"/>
      <c r="P92" s="86"/>
      <c r="Q92" s="88"/>
      <c r="R92" s="86"/>
      <c r="S92" s="88"/>
      <c r="T92" s="86"/>
      <c r="U92" s="86"/>
      <c r="V92" s="86"/>
      <c r="W92" s="246"/>
      <c r="X92" s="86"/>
      <c r="Y92" s="86"/>
      <c r="Z92" s="86"/>
    </row>
    <row r="93" spans="1:26">
      <c r="A93" s="89"/>
      <c r="B93" s="90"/>
      <c r="C93" s="91"/>
      <c r="D93" s="91"/>
      <c r="E93" s="91"/>
      <c r="F93" s="91"/>
      <c r="G93" s="91"/>
      <c r="H93" s="91"/>
      <c r="I93" s="91"/>
      <c r="J93" s="91"/>
      <c r="K93" s="92"/>
      <c r="L93" s="91"/>
      <c r="M93" s="91"/>
      <c r="N93" s="92"/>
      <c r="O93" s="91"/>
      <c r="P93" s="91"/>
      <c r="Q93" s="92"/>
      <c r="R93" s="91"/>
      <c r="S93" s="92"/>
      <c r="T93" s="86"/>
      <c r="U93" s="86"/>
      <c r="V93" s="86"/>
      <c r="W93" s="246"/>
      <c r="X93" s="86"/>
      <c r="Y93" s="86"/>
      <c r="Z93" s="86"/>
    </row>
    <row r="94" spans="1:26" ht="15.6">
      <c r="A94" s="18" t="s">
        <v>128</v>
      </c>
      <c r="B94" s="51"/>
      <c r="C94" s="21" t="s">
        <v>129</v>
      </c>
      <c r="D94" s="21"/>
      <c r="E94" s="21"/>
      <c r="F94" s="21"/>
      <c r="G94" s="21"/>
      <c r="H94" s="43"/>
      <c r="I94" s="43"/>
      <c r="J94" s="11"/>
      <c r="K94" s="11"/>
      <c r="L94" s="11"/>
      <c r="M94" s="11"/>
      <c r="N94" s="11"/>
      <c r="O94" s="11"/>
      <c r="P94" s="58">
        <f>SUM(P74:P93)</f>
        <v>2863985</v>
      </c>
      <c r="Q94" s="58">
        <f>SUM(Q74:Q93)</f>
        <v>13242541.345470641</v>
      </c>
      <c r="R94" s="58">
        <f>SUM(R74:R93)</f>
        <v>1491800</v>
      </c>
      <c r="S94" s="58">
        <f>ROUND(SUM(S74:S93),2)</f>
        <v>14734341.35</v>
      </c>
      <c r="T94" s="86"/>
      <c r="U94" s="86"/>
      <c r="V94" s="86"/>
      <c r="W94" s="247">
        <f>SUM(W74:W93)</f>
        <v>33530245</v>
      </c>
      <c r="X94" s="86"/>
      <c r="Y94" s="86"/>
      <c r="Z94" s="86"/>
    </row>
    <row r="95" spans="1:26" ht="15.6">
      <c r="A95" s="94"/>
      <c r="B95" s="86"/>
      <c r="C95" s="86"/>
      <c r="D95" s="86"/>
      <c r="E95" s="143">
        <f>SUM(E74:E92)</f>
        <v>82428276</v>
      </c>
      <c r="F95" s="86"/>
      <c r="G95" s="86"/>
      <c r="H95" s="86"/>
      <c r="I95" s="86"/>
      <c r="J95" s="86"/>
      <c r="K95" s="86"/>
      <c r="L95" s="86"/>
      <c r="M95" s="86"/>
      <c r="N95" s="86"/>
      <c r="O95" s="86"/>
      <c r="P95" s="86"/>
      <c r="Q95" s="86"/>
      <c r="R95" s="86"/>
      <c r="S95" s="86"/>
      <c r="T95" s="86"/>
      <c r="U95" s="86"/>
      <c r="V95" s="86"/>
      <c r="W95" s="294">
        <f>+E95-W94</f>
        <v>48898031</v>
      </c>
      <c r="X95" s="294" t="s">
        <v>242</v>
      </c>
      <c r="Y95" s="86"/>
      <c r="Z95" s="86"/>
    </row>
    <row r="96" spans="1:26" ht="15.6">
      <c r="A96" s="95">
        <v>3</v>
      </c>
      <c r="B96" s="86"/>
      <c r="C96" s="58" t="s">
        <v>130</v>
      </c>
      <c r="D96" s="58"/>
      <c r="E96" s="58"/>
      <c r="F96" s="58"/>
      <c r="G96" s="86"/>
      <c r="H96" s="86"/>
      <c r="I96" s="86"/>
      <c r="J96" s="86"/>
      <c r="K96" s="86"/>
      <c r="L96" s="86"/>
      <c r="M96" s="86"/>
      <c r="N96" s="86"/>
      <c r="O96" s="86"/>
      <c r="P96" s="86"/>
      <c r="Q96" s="58">
        <f>Q94</f>
        <v>13242541.345470641</v>
      </c>
      <c r="R96" s="86"/>
      <c r="S96" s="86"/>
      <c r="T96" s="86"/>
      <c r="U96" s="86"/>
      <c r="V96" s="86"/>
      <c r="W96" s="295" t="s">
        <v>402</v>
      </c>
      <c r="X96" s="296"/>
      <c r="Y96" s="86"/>
      <c r="Z96" s="86"/>
    </row>
    <row r="97" spans="1:26">
      <c r="A97" s="86"/>
      <c r="B97" s="86"/>
      <c r="C97" s="86"/>
      <c r="D97" s="86"/>
      <c r="E97" s="86"/>
      <c r="F97" s="86"/>
      <c r="G97" s="86"/>
      <c r="H97" s="86"/>
      <c r="I97" s="86"/>
      <c r="J97" s="86"/>
      <c r="K97" s="86"/>
      <c r="L97" s="86"/>
      <c r="M97" s="86"/>
      <c r="N97" s="86"/>
      <c r="O97" s="86"/>
      <c r="P97" s="86"/>
      <c r="Q97" s="86"/>
      <c r="R97" s="86"/>
      <c r="S97" s="86"/>
      <c r="T97" s="86"/>
      <c r="U97" s="86"/>
      <c r="V97" s="86"/>
      <c r="Y97" s="86"/>
      <c r="Z97" s="86"/>
    </row>
    <row r="98" spans="1:26">
      <c r="A98" s="86"/>
      <c r="B98" s="86"/>
      <c r="C98" s="86"/>
      <c r="D98" s="86"/>
      <c r="E98" s="86"/>
      <c r="F98" s="86"/>
      <c r="G98" s="86"/>
      <c r="H98" s="86"/>
      <c r="I98" s="86"/>
      <c r="J98" s="86"/>
      <c r="K98" s="86"/>
      <c r="L98" s="86"/>
      <c r="M98" s="86"/>
      <c r="N98" s="86"/>
      <c r="O98" s="86"/>
      <c r="P98" s="86"/>
      <c r="Q98" s="86"/>
      <c r="R98" s="86"/>
      <c r="S98" s="86"/>
      <c r="T98" s="86"/>
      <c r="U98" s="86"/>
      <c r="V98" s="86"/>
      <c r="W98" s="86"/>
      <c r="X98" s="86"/>
      <c r="Y98" s="86"/>
      <c r="Z98" s="86"/>
    </row>
    <row r="99" spans="1:26" ht="15.6">
      <c r="A99" s="58" t="s">
        <v>131</v>
      </c>
      <c r="B99" s="86"/>
      <c r="C99" s="86"/>
      <c r="D99" s="86"/>
      <c r="E99" s="86"/>
      <c r="F99" s="86"/>
      <c r="G99" s="86"/>
      <c r="H99" s="86"/>
      <c r="I99" s="86"/>
      <c r="J99" s="86"/>
      <c r="K99" s="86"/>
      <c r="L99" s="86"/>
      <c r="M99" s="86"/>
      <c r="N99" s="86"/>
      <c r="O99" s="86"/>
      <c r="P99" s="86"/>
      <c r="Q99" s="86"/>
      <c r="R99" s="86"/>
      <c r="S99" s="86"/>
      <c r="T99" s="86"/>
      <c r="U99" s="86"/>
      <c r="V99" s="86"/>
      <c r="W99" s="86"/>
      <c r="X99" s="86"/>
      <c r="Y99" s="86"/>
      <c r="Z99" s="86"/>
    </row>
    <row r="100" spans="1:26" ht="16.2" thickBot="1">
      <c r="A100" s="96" t="s">
        <v>132</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ht="15.75" customHeight="1">
      <c r="A101" s="97" t="s">
        <v>133</v>
      </c>
      <c r="B101" s="98"/>
      <c r="C101" s="355" t="s">
        <v>371</v>
      </c>
      <c r="D101" s="355"/>
      <c r="E101" s="355"/>
      <c r="F101" s="355"/>
      <c r="G101" s="355"/>
      <c r="H101" s="355"/>
      <c r="I101" s="355"/>
      <c r="J101" s="355"/>
      <c r="K101" s="355"/>
      <c r="L101" s="355"/>
      <c r="M101" s="355"/>
      <c r="N101" s="355"/>
      <c r="O101" s="355"/>
      <c r="P101" s="355"/>
      <c r="Q101" s="355"/>
      <c r="R101" s="355"/>
      <c r="S101" s="355"/>
      <c r="T101" s="86"/>
      <c r="U101" s="86"/>
      <c r="V101" s="86"/>
      <c r="W101" s="86"/>
      <c r="X101" s="86"/>
      <c r="Y101" s="86"/>
      <c r="Z101" s="86"/>
    </row>
    <row r="102" spans="1:26" ht="15.75" customHeight="1">
      <c r="A102" s="97" t="s">
        <v>134</v>
      </c>
      <c r="B102" s="98"/>
      <c r="C102" s="355" t="s">
        <v>372</v>
      </c>
      <c r="D102" s="355"/>
      <c r="E102" s="355"/>
      <c r="F102" s="355"/>
      <c r="G102" s="355"/>
      <c r="H102" s="355"/>
      <c r="I102" s="355"/>
      <c r="J102" s="355"/>
      <c r="K102" s="355"/>
      <c r="L102" s="355"/>
      <c r="M102" s="355"/>
      <c r="N102" s="355"/>
      <c r="O102" s="355"/>
      <c r="P102" s="355"/>
      <c r="Q102" s="355"/>
      <c r="R102" s="355"/>
      <c r="S102" s="355"/>
      <c r="T102" s="86"/>
      <c r="U102" s="86"/>
      <c r="V102" s="86"/>
      <c r="W102" s="86"/>
      <c r="X102" s="86"/>
      <c r="Y102" s="86"/>
      <c r="Z102" s="86"/>
    </row>
    <row r="103" spans="1:26" ht="15.75" customHeight="1">
      <c r="A103" s="97" t="s">
        <v>135</v>
      </c>
      <c r="B103" s="98"/>
      <c r="C103" s="356" t="s">
        <v>353</v>
      </c>
      <c r="D103" s="356"/>
      <c r="E103" s="356"/>
      <c r="F103" s="356"/>
      <c r="G103" s="356"/>
      <c r="H103" s="356"/>
      <c r="I103" s="356"/>
      <c r="J103" s="356"/>
      <c r="K103" s="356"/>
      <c r="L103" s="356"/>
      <c r="M103" s="356"/>
      <c r="N103" s="356"/>
      <c r="O103" s="356"/>
      <c r="P103" s="356"/>
      <c r="Q103" s="356"/>
      <c r="R103" s="356"/>
      <c r="S103" s="356"/>
      <c r="T103" s="86"/>
      <c r="U103" s="86"/>
      <c r="V103" s="86"/>
      <c r="W103" s="86"/>
      <c r="X103" s="86"/>
      <c r="Y103" s="86"/>
      <c r="Z103" s="86"/>
    </row>
    <row r="104" spans="1:26" ht="15.75" customHeight="1">
      <c r="A104" s="97" t="s">
        <v>138</v>
      </c>
      <c r="B104" s="98"/>
      <c r="C104" s="356" t="s">
        <v>139</v>
      </c>
      <c r="D104" s="356"/>
      <c r="E104" s="356"/>
      <c r="F104" s="356"/>
      <c r="G104" s="356"/>
      <c r="H104" s="356"/>
      <c r="I104" s="356"/>
      <c r="J104" s="356"/>
      <c r="K104" s="356"/>
      <c r="L104" s="356"/>
      <c r="M104" s="356"/>
      <c r="N104" s="356"/>
      <c r="O104" s="356"/>
      <c r="P104" s="356"/>
      <c r="Q104" s="356"/>
      <c r="R104" s="356"/>
      <c r="S104" s="356"/>
      <c r="T104" s="86"/>
      <c r="U104" s="86"/>
      <c r="V104" s="86"/>
      <c r="W104" s="86"/>
      <c r="X104" s="86"/>
      <c r="Y104" s="86"/>
      <c r="Z104" s="86"/>
    </row>
    <row r="105" spans="1:26" ht="15.75" customHeight="1">
      <c r="A105" s="99" t="s">
        <v>140</v>
      </c>
      <c r="B105" s="98"/>
      <c r="C105" s="357" t="s">
        <v>354</v>
      </c>
      <c r="D105" s="357"/>
      <c r="E105" s="357"/>
      <c r="F105" s="357"/>
      <c r="G105" s="357"/>
      <c r="H105" s="357"/>
      <c r="I105" s="357"/>
      <c r="J105" s="357"/>
      <c r="K105" s="357"/>
      <c r="L105" s="357"/>
      <c r="M105" s="357"/>
      <c r="N105" s="357"/>
      <c r="O105" s="357"/>
      <c r="P105" s="357"/>
      <c r="Q105" s="357"/>
      <c r="R105" s="357"/>
      <c r="S105" s="357"/>
      <c r="T105" s="86"/>
      <c r="U105" s="86"/>
      <c r="V105" s="86"/>
      <c r="W105" s="86"/>
      <c r="X105" s="86"/>
      <c r="Y105" s="86"/>
      <c r="Z105" s="86"/>
    </row>
    <row r="106" spans="1:26" ht="15.75" customHeight="1">
      <c r="A106" s="99" t="s">
        <v>141</v>
      </c>
      <c r="B106" s="98"/>
      <c r="C106" s="357" t="s">
        <v>355</v>
      </c>
      <c r="D106" s="357"/>
      <c r="E106" s="357"/>
      <c r="F106" s="357"/>
      <c r="G106" s="357"/>
      <c r="H106" s="357"/>
      <c r="I106" s="357"/>
      <c r="J106" s="357"/>
      <c r="K106" s="357"/>
      <c r="L106" s="357"/>
      <c r="M106" s="357"/>
      <c r="N106" s="357"/>
      <c r="O106" s="357"/>
      <c r="P106" s="357"/>
      <c r="Q106" s="357"/>
      <c r="R106" s="357"/>
      <c r="S106" s="357"/>
      <c r="T106" s="86"/>
      <c r="U106" s="86"/>
      <c r="V106" s="86"/>
      <c r="W106" s="86"/>
      <c r="X106" s="86"/>
      <c r="Y106" s="86"/>
      <c r="Z106" s="86"/>
    </row>
    <row r="107" spans="1:26" ht="15.75" customHeight="1">
      <c r="A107" s="99" t="s">
        <v>143</v>
      </c>
      <c r="B107" s="98"/>
      <c r="C107" s="354" t="s">
        <v>144</v>
      </c>
      <c r="D107" s="354"/>
      <c r="E107" s="354"/>
      <c r="F107" s="354"/>
      <c r="G107" s="354"/>
      <c r="H107" s="354"/>
      <c r="I107" s="354"/>
      <c r="J107" s="354"/>
      <c r="K107" s="354"/>
      <c r="L107" s="354"/>
      <c r="M107" s="354"/>
      <c r="N107" s="354"/>
      <c r="O107" s="354"/>
      <c r="P107" s="354"/>
      <c r="Q107" s="354"/>
      <c r="R107" s="354"/>
      <c r="S107" s="354"/>
      <c r="T107" s="86"/>
      <c r="U107" s="86"/>
      <c r="V107" s="86"/>
      <c r="W107" s="86"/>
      <c r="X107" s="86"/>
      <c r="Y107" s="86"/>
      <c r="Z107" s="86"/>
    </row>
    <row r="108" spans="1:26" ht="15.75" customHeight="1">
      <c r="A108" s="99" t="s">
        <v>145</v>
      </c>
      <c r="B108" s="10"/>
      <c r="C108" s="354" t="s">
        <v>146</v>
      </c>
      <c r="D108" s="354"/>
      <c r="E108" s="354"/>
      <c r="F108" s="354"/>
      <c r="G108" s="354"/>
      <c r="H108" s="354"/>
      <c r="I108" s="354"/>
      <c r="J108" s="354"/>
      <c r="K108" s="354"/>
      <c r="L108" s="354"/>
      <c r="M108" s="354"/>
      <c r="N108" s="354"/>
      <c r="O108" s="354"/>
      <c r="P108" s="354"/>
      <c r="Q108" s="354"/>
      <c r="R108" s="354"/>
      <c r="S108" s="354"/>
      <c r="T108" s="86"/>
      <c r="U108" s="86"/>
      <c r="V108" s="86"/>
      <c r="W108" s="86"/>
      <c r="X108" s="86"/>
      <c r="Y108" s="86"/>
      <c r="Z108" s="86"/>
    </row>
    <row r="109" spans="1:26" ht="15.6">
      <c r="A109" s="99" t="s">
        <v>208</v>
      </c>
      <c r="B109" s="86"/>
      <c r="C109" s="288" t="s">
        <v>356</v>
      </c>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ht="15.6">
      <c r="A110" s="99" t="s">
        <v>214</v>
      </c>
      <c r="B110" s="103"/>
      <c r="C110" s="288" t="s">
        <v>357</v>
      </c>
      <c r="D110" s="104"/>
      <c r="E110" s="104"/>
      <c r="F110" s="104"/>
      <c r="G110" s="42"/>
      <c r="H110" s="43"/>
      <c r="I110" s="43"/>
      <c r="J110" s="11"/>
      <c r="K110" s="11"/>
      <c r="L110" s="58"/>
      <c r="M110" s="58"/>
      <c r="N110" s="38"/>
      <c r="O110" s="58"/>
      <c r="P110" s="58"/>
      <c r="R110" s="11"/>
      <c r="S110" s="105"/>
      <c r="T110" s="86"/>
      <c r="U110" s="86"/>
      <c r="V110" s="86"/>
      <c r="W110" s="86"/>
      <c r="X110" s="86"/>
      <c r="Y110" s="86"/>
      <c r="Z110" s="86"/>
    </row>
    <row r="111" spans="1:26" ht="15.6">
      <c r="A111" s="102"/>
      <c r="B111" s="103"/>
      <c r="C111" s="104"/>
      <c r="D111" s="104"/>
      <c r="E111" s="104"/>
      <c r="F111" s="104"/>
      <c r="G111" s="42"/>
      <c r="H111" s="43"/>
      <c r="I111" s="43"/>
      <c r="J111" s="11"/>
      <c r="K111" s="11"/>
      <c r="L111" s="58"/>
      <c r="M111" s="58"/>
      <c r="N111" s="38"/>
      <c r="O111" s="58"/>
      <c r="P111" s="58"/>
      <c r="R111" s="11"/>
      <c r="S111" s="36"/>
      <c r="T111" s="86"/>
      <c r="U111" s="86"/>
      <c r="V111" s="86"/>
      <c r="W111" s="86"/>
      <c r="X111" s="86"/>
      <c r="Y111" s="86"/>
      <c r="Z111" s="86"/>
    </row>
    <row r="112" spans="1:2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3:2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3:2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3:26">
      <c r="C300" s="86"/>
      <c r="D300" s="86"/>
      <c r="E300" s="86"/>
      <c r="F300" s="86"/>
      <c r="G300" s="86"/>
      <c r="H300" s="86"/>
      <c r="I300" s="86"/>
      <c r="J300" s="86"/>
      <c r="K300" s="86"/>
      <c r="L300" s="86"/>
      <c r="M300" s="86"/>
      <c r="N300" s="86"/>
      <c r="O300" s="86"/>
      <c r="P300" s="86"/>
      <c r="Q300" s="86"/>
      <c r="R300" s="86"/>
      <c r="S300" s="86"/>
    </row>
    <row r="301" spans="3:26">
      <c r="C301" s="86"/>
      <c r="D301" s="86"/>
      <c r="E301" s="86"/>
      <c r="F301" s="86"/>
      <c r="G301" s="86"/>
      <c r="H301" s="86"/>
      <c r="I301" s="86"/>
      <c r="J301" s="86"/>
      <c r="K301" s="86"/>
      <c r="L301" s="86"/>
      <c r="M301" s="86"/>
      <c r="N301" s="86"/>
      <c r="O301" s="86"/>
      <c r="P301" s="86"/>
      <c r="Q301" s="86"/>
      <c r="R301" s="86"/>
      <c r="S301" s="86"/>
    </row>
    <row r="302" spans="3:26">
      <c r="C302" s="86"/>
      <c r="D302" s="86"/>
      <c r="E302" s="86"/>
      <c r="F302" s="86"/>
      <c r="G302" s="86"/>
      <c r="H302" s="86"/>
      <c r="I302" s="86"/>
      <c r="J302" s="86"/>
      <c r="K302" s="86"/>
      <c r="L302" s="86"/>
      <c r="M302" s="86"/>
      <c r="N302" s="86"/>
      <c r="O302" s="86"/>
      <c r="P302" s="86"/>
      <c r="Q302" s="86"/>
      <c r="R302" s="86"/>
      <c r="S302" s="86"/>
    </row>
    <row r="303" spans="3:26">
      <c r="C303" s="86"/>
      <c r="D303" s="86"/>
      <c r="E303" s="86"/>
      <c r="F303" s="86"/>
      <c r="G303" s="86"/>
      <c r="H303" s="86"/>
      <c r="I303" s="86"/>
      <c r="J303" s="86"/>
      <c r="K303" s="86"/>
      <c r="L303" s="86"/>
      <c r="M303" s="86"/>
      <c r="N303" s="86"/>
      <c r="O303" s="86"/>
      <c r="P303" s="86"/>
      <c r="Q303" s="86"/>
      <c r="R303" s="86"/>
      <c r="S303" s="86"/>
    </row>
    <row r="304" spans="3:26">
      <c r="C304" s="86"/>
      <c r="D304" s="86"/>
      <c r="E304" s="86"/>
      <c r="F304" s="86"/>
      <c r="G304" s="86"/>
      <c r="H304" s="86"/>
      <c r="I304" s="86"/>
      <c r="J304" s="86"/>
      <c r="K304" s="86"/>
      <c r="L304" s="86"/>
      <c r="M304" s="86"/>
      <c r="N304" s="86"/>
      <c r="O304" s="86"/>
      <c r="P304" s="86"/>
      <c r="Q304" s="86"/>
      <c r="R304" s="86"/>
      <c r="S304" s="86"/>
    </row>
    <row r="305" spans="3:19">
      <c r="C305" s="86"/>
      <c r="D305" s="86"/>
      <c r="E305" s="86"/>
      <c r="F305" s="86"/>
      <c r="G305" s="86"/>
      <c r="H305" s="86"/>
      <c r="I305" s="86"/>
      <c r="J305" s="86"/>
      <c r="K305" s="86"/>
      <c r="L305" s="86"/>
      <c r="M305" s="86"/>
      <c r="N305" s="86"/>
      <c r="O305" s="86"/>
      <c r="P305" s="86"/>
      <c r="Q305" s="86"/>
      <c r="R305" s="86"/>
      <c r="S305" s="86"/>
    </row>
    <row r="306" spans="3:19">
      <c r="C306" s="86"/>
      <c r="D306" s="86"/>
      <c r="E306" s="86"/>
      <c r="F306" s="86"/>
      <c r="G306" s="86"/>
      <c r="H306" s="86"/>
      <c r="I306" s="86"/>
      <c r="J306" s="86"/>
      <c r="K306" s="86"/>
      <c r="L306" s="86"/>
      <c r="M306" s="86"/>
      <c r="N306" s="86"/>
      <c r="O306" s="86"/>
      <c r="P306" s="86"/>
      <c r="Q306" s="86"/>
      <c r="R306" s="86"/>
      <c r="S306" s="86"/>
    </row>
    <row r="307" spans="3:19">
      <c r="C307" s="86"/>
      <c r="D307" s="86"/>
      <c r="E307" s="86"/>
      <c r="F307" s="86"/>
      <c r="G307" s="86"/>
      <c r="H307" s="86"/>
      <c r="I307" s="86"/>
      <c r="J307" s="86"/>
      <c r="K307" s="86"/>
      <c r="L307" s="86"/>
      <c r="M307" s="86"/>
      <c r="N307" s="86"/>
      <c r="O307" s="86"/>
      <c r="P307" s="86"/>
      <c r="Q307" s="86"/>
      <c r="R307" s="86"/>
      <c r="S307" s="86"/>
    </row>
  </sheetData>
  <mergeCells count="8">
    <mergeCell ref="C107:S107"/>
    <mergeCell ref="C108:S108"/>
    <mergeCell ref="C101:S101"/>
    <mergeCell ref="C102:S102"/>
    <mergeCell ref="C103:S103"/>
    <mergeCell ref="C104:S104"/>
    <mergeCell ref="C105:S105"/>
    <mergeCell ref="C106:S10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BR311"/>
  <sheetViews>
    <sheetView tabSelected="1" topLeftCell="D16"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23" style="1" customWidth="1"/>
    <col min="5" max="5" width="16.886718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6.6640625" style="1" customWidth="1"/>
    <col min="13" max="14" width="16.33203125" style="1" customWidth="1"/>
    <col min="15" max="15" width="16.44140625" style="1" customWidth="1"/>
    <col min="16" max="16" width="16" style="1" customWidth="1"/>
    <col min="17" max="17" width="20.5546875" style="1" customWidth="1"/>
    <col min="18" max="18" width="15.88671875" style="1" customWidth="1"/>
    <col min="19" max="19" width="17.88671875" style="1" customWidth="1"/>
    <col min="20" max="20" width="2.44140625" style="1" customWidth="1"/>
    <col min="21" max="21" width="8.6640625" style="1" customWidth="1"/>
    <col min="22" max="22" width="9.109375" style="1"/>
    <col min="23" max="23" width="23.44140625" style="1" customWidth="1"/>
    <col min="24" max="24" width="13.44140625" style="1" customWidth="1"/>
    <col min="25" max="16384" width="9.109375" style="1"/>
  </cols>
  <sheetData>
    <row r="1" spans="1:70">
      <c r="S1" s="2"/>
    </row>
    <row r="2" spans="1:70">
      <c r="S2" s="2"/>
    </row>
    <row r="4" spans="1:70">
      <c r="S4" s="2" t="s">
        <v>359</v>
      </c>
    </row>
    <row r="5" spans="1:70" ht="15.6">
      <c r="C5" s="3" t="s">
        <v>1</v>
      </c>
      <c r="D5" s="3"/>
      <c r="E5" s="3"/>
      <c r="F5" s="3"/>
      <c r="G5" s="3"/>
      <c r="H5" s="3"/>
      <c r="I5" s="3"/>
      <c r="J5" s="4" t="s">
        <v>2</v>
      </c>
      <c r="K5" s="4"/>
      <c r="L5" s="3"/>
      <c r="M5" s="3"/>
      <c r="N5" s="3"/>
      <c r="O5" s="3"/>
      <c r="P5" s="5"/>
      <c r="R5" s="6"/>
      <c r="S5" s="286" t="s">
        <v>478</v>
      </c>
      <c r="T5" s="8"/>
      <c r="U5" s="9"/>
      <c r="V5" s="9"/>
      <c r="W5" s="8"/>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row>
    <row r="6" spans="1:70" ht="15.6">
      <c r="C6" s="3"/>
      <c r="D6" s="3"/>
      <c r="E6" s="3"/>
      <c r="F6" s="3"/>
      <c r="G6" s="3"/>
      <c r="H6" s="11" t="s">
        <v>3</v>
      </c>
      <c r="I6" s="11"/>
      <c r="J6" s="11" t="s">
        <v>4</v>
      </c>
      <c r="K6" s="11"/>
      <c r="L6" s="11"/>
      <c r="M6" s="11"/>
      <c r="N6" s="11"/>
      <c r="O6" s="11"/>
      <c r="P6" s="5"/>
      <c r="R6" s="6"/>
      <c r="S6" s="5"/>
      <c r="T6" s="8"/>
      <c r="U6" s="12"/>
      <c r="V6" s="9"/>
      <c r="W6" s="8"/>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row>
    <row r="7" spans="1:70" ht="15.6">
      <c r="C7" s="6"/>
      <c r="D7" s="6"/>
      <c r="E7" s="6"/>
      <c r="F7" s="6"/>
      <c r="G7" s="6"/>
      <c r="H7" s="6"/>
      <c r="I7" s="6"/>
      <c r="J7" s="6"/>
      <c r="K7" s="6"/>
      <c r="L7" s="6"/>
      <c r="M7" s="6"/>
      <c r="N7" s="6"/>
      <c r="O7" s="6"/>
      <c r="P7" s="6"/>
      <c r="R7" s="6"/>
      <c r="S7" s="6" t="s">
        <v>5</v>
      </c>
      <c r="T7" s="8"/>
      <c r="U7" s="9"/>
      <c r="V7" s="9"/>
      <c r="W7" s="8"/>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row>
    <row r="8" spans="1:70" ht="15.6">
      <c r="A8" s="13"/>
      <c r="C8" s="6"/>
      <c r="D8" s="6"/>
      <c r="E8" s="6"/>
      <c r="F8" s="6"/>
      <c r="G8" s="6"/>
      <c r="H8" s="6"/>
      <c r="I8" s="6"/>
      <c r="J8" s="14" t="s">
        <v>282</v>
      </c>
      <c r="K8" s="14"/>
      <c r="L8" s="6"/>
      <c r="M8" s="6"/>
      <c r="N8" s="6"/>
      <c r="O8" s="6"/>
      <c r="P8" s="6"/>
      <c r="Q8" s="6"/>
      <c r="R8" s="6"/>
      <c r="S8" s="6"/>
      <c r="T8" s="8"/>
      <c r="U8" s="9"/>
      <c r="V8" s="9"/>
      <c r="W8" s="8"/>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row>
    <row r="9" spans="1:70" ht="15.6">
      <c r="A9" s="13"/>
      <c r="C9" s="6"/>
      <c r="D9" s="6"/>
      <c r="E9" s="6"/>
      <c r="F9" s="6"/>
      <c r="G9" s="6"/>
      <c r="H9" s="6"/>
      <c r="I9" s="6"/>
      <c r="J9" s="15"/>
      <c r="K9" s="15"/>
      <c r="L9" s="6"/>
      <c r="M9" s="6"/>
      <c r="N9" s="6"/>
      <c r="O9" s="6"/>
      <c r="P9" s="6"/>
      <c r="Q9" s="6"/>
      <c r="R9" s="6"/>
      <c r="S9" s="6"/>
      <c r="T9" s="8"/>
      <c r="U9" s="9"/>
      <c r="V9" s="9"/>
      <c r="W9" s="8"/>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row>
    <row r="10" spans="1:70" ht="15.6">
      <c r="A10" s="13"/>
      <c r="C10" s="6" t="s">
        <v>377</v>
      </c>
      <c r="D10" s="6"/>
      <c r="E10" s="6"/>
      <c r="F10" s="6"/>
      <c r="G10" s="6"/>
      <c r="H10" s="6"/>
      <c r="I10" s="6"/>
      <c r="J10" s="15"/>
      <c r="K10" s="15"/>
      <c r="L10" s="6"/>
      <c r="M10" s="6"/>
      <c r="N10" s="6"/>
      <c r="O10" s="6"/>
      <c r="P10" s="6"/>
      <c r="Q10" s="6"/>
      <c r="R10" s="6"/>
      <c r="S10" s="6"/>
      <c r="T10" s="8"/>
      <c r="U10" s="9"/>
      <c r="V10" s="9"/>
      <c r="W10" s="8"/>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row>
    <row r="11" spans="1:70" ht="15.6">
      <c r="A11" s="13"/>
      <c r="C11" s="6" t="s">
        <v>7</v>
      </c>
      <c r="D11" s="6"/>
      <c r="E11" s="6"/>
      <c r="F11" s="6"/>
      <c r="G11" s="6"/>
      <c r="H11" s="6"/>
      <c r="I11" s="6"/>
      <c r="J11" s="15"/>
      <c r="K11" s="15"/>
      <c r="Q11" s="6"/>
      <c r="R11" s="6"/>
      <c r="S11" s="6"/>
      <c r="T11" s="8"/>
      <c r="U11" s="8"/>
      <c r="V11" s="8"/>
      <c r="W11" s="8"/>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row>
    <row r="12" spans="1:70" ht="15.6">
      <c r="A12" s="13"/>
      <c r="C12" s="6"/>
      <c r="D12" s="6"/>
      <c r="E12" s="6"/>
      <c r="F12" s="6"/>
      <c r="G12" s="6"/>
      <c r="H12" s="6"/>
      <c r="I12" s="6"/>
      <c r="J12" s="6"/>
      <c r="K12" s="6"/>
      <c r="Q12" s="16"/>
      <c r="R12" s="6"/>
      <c r="S12" s="6"/>
      <c r="T12" s="8"/>
      <c r="U12" s="8"/>
      <c r="V12" s="8"/>
      <c r="W12" s="8"/>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row>
    <row r="13" spans="1:70" ht="15.6">
      <c r="C13" s="17" t="s">
        <v>8</v>
      </c>
      <c r="D13" s="17"/>
      <c r="E13" s="17"/>
      <c r="F13" s="17"/>
      <c r="G13" s="17"/>
      <c r="H13" s="17" t="s">
        <v>9</v>
      </c>
      <c r="I13" s="17"/>
      <c r="J13" s="17" t="s">
        <v>10</v>
      </c>
      <c r="K13" s="17"/>
      <c r="L13" s="18" t="s">
        <v>11</v>
      </c>
      <c r="R13" s="11"/>
      <c r="S13" s="18"/>
      <c r="T13" s="19"/>
      <c r="U13" s="18"/>
      <c r="V13" s="19"/>
      <c r="W13" s="2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row>
    <row r="14" spans="1:70" ht="15.6">
      <c r="C14" s="21"/>
      <c r="D14" s="21"/>
      <c r="E14" s="21"/>
      <c r="F14" s="21"/>
      <c r="G14" s="21"/>
      <c r="H14" s="22" t="s">
        <v>12</v>
      </c>
      <c r="I14" s="22"/>
      <c r="J14" s="11"/>
      <c r="K14" s="11"/>
      <c r="R14" s="11"/>
      <c r="T14" s="19"/>
      <c r="U14" s="23"/>
      <c r="V14" s="23"/>
      <c r="W14" s="2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row>
    <row r="15" spans="1:70" ht="15.6">
      <c r="A15" s="13" t="s">
        <v>13</v>
      </c>
      <c r="C15" s="21"/>
      <c r="D15" s="21"/>
      <c r="E15" s="21"/>
      <c r="F15" s="21"/>
      <c r="G15" s="21"/>
      <c r="H15" s="24" t="s">
        <v>14</v>
      </c>
      <c r="I15" s="24"/>
      <c r="J15" s="25" t="s">
        <v>15</v>
      </c>
      <c r="K15" s="25"/>
      <c r="L15" s="25" t="s">
        <v>16</v>
      </c>
      <c r="R15" s="11"/>
      <c r="T15" s="8"/>
      <c r="U15" s="26"/>
      <c r="V15" s="23"/>
      <c r="W15" s="2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row>
    <row r="16" spans="1:70" ht="15.6">
      <c r="A16" s="13" t="s">
        <v>17</v>
      </c>
      <c r="C16" s="27"/>
      <c r="D16" s="27"/>
      <c r="E16" s="27"/>
      <c r="F16" s="27"/>
      <c r="G16" s="27"/>
      <c r="H16" s="11"/>
      <c r="I16" s="11"/>
      <c r="J16" s="11"/>
      <c r="K16" s="11"/>
      <c r="L16" s="11"/>
      <c r="R16" s="11"/>
      <c r="S16" s="11"/>
      <c r="T16" s="8"/>
      <c r="U16" s="19"/>
      <c r="V16" s="19"/>
      <c r="W16" s="2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row>
    <row r="17" spans="1:70" ht="15.6">
      <c r="A17" s="28"/>
      <c r="C17" s="21"/>
      <c r="D17" s="21"/>
      <c r="E17" s="21"/>
      <c r="F17" s="21"/>
      <c r="G17" s="21"/>
      <c r="H17" s="11"/>
      <c r="I17" s="11"/>
      <c r="J17" s="11"/>
      <c r="K17" s="11"/>
      <c r="L17" s="11"/>
      <c r="R17" s="11"/>
      <c r="S17" s="11"/>
      <c r="T17" s="8"/>
      <c r="U17" s="19"/>
      <c r="V17" s="19"/>
      <c r="W17" s="2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row>
    <row r="18" spans="1:70" ht="15.6">
      <c r="A18" s="29">
        <v>1</v>
      </c>
      <c r="C18" s="21" t="s">
        <v>18</v>
      </c>
      <c r="D18" s="21"/>
      <c r="E18" s="21"/>
      <c r="F18" s="21"/>
      <c r="G18" s="21"/>
      <c r="H18" s="30" t="s">
        <v>283</v>
      </c>
      <c r="I18" s="30"/>
      <c r="J18" s="151">
        <v>923168452</v>
      </c>
      <c r="K18" s="11"/>
      <c r="R18" s="11"/>
      <c r="S18" s="11"/>
      <c r="T18" s="8"/>
      <c r="U18" s="19"/>
      <c r="V18" s="19"/>
      <c r="W18" s="2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row>
    <row r="19" spans="1:70" ht="15.6">
      <c r="A19" s="29" t="s">
        <v>20</v>
      </c>
      <c r="C19" s="21" t="s">
        <v>21</v>
      </c>
      <c r="D19" s="21"/>
      <c r="E19" s="21"/>
      <c r="F19" s="21"/>
      <c r="G19" s="21"/>
      <c r="H19" s="30" t="s">
        <v>358</v>
      </c>
      <c r="I19" s="30"/>
      <c r="J19" s="154">
        <v>7645717</v>
      </c>
      <c r="K19" s="33"/>
      <c r="R19" s="11"/>
      <c r="S19" s="11"/>
      <c r="T19" s="8"/>
      <c r="U19" s="19"/>
      <c r="V19" s="19"/>
      <c r="W19" s="2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row>
    <row r="20" spans="1:70" ht="15.6">
      <c r="A20" s="29">
        <v>2</v>
      </c>
      <c r="C20" s="21" t="s">
        <v>22</v>
      </c>
      <c r="D20" s="21"/>
      <c r="E20" s="21"/>
      <c r="F20" s="21"/>
      <c r="G20" s="21"/>
      <c r="H20" s="30" t="s">
        <v>23</v>
      </c>
      <c r="I20" s="30"/>
      <c r="J20" s="156">
        <f>J18-J19</f>
        <v>915522735</v>
      </c>
      <c r="K20" s="35"/>
      <c r="R20" s="11"/>
      <c r="S20" s="11"/>
      <c r="T20" s="8"/>
      <c r="U20" s="19"/>
      <c r="V20" s="19"/>
      <c r="W20" s="2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row>
    <row r="21" spans="1:70" ht="15.6">
      <c r="A21" s="29"/>
      <c r="H21" s="30"/>
      <c r="I21" s="30"/>
      <c r="R21" s="11"/>
      <c r="S21" s="11"/>
      <c r="T21" s="8"/>
      <c r="U21" s="19"/>
      <c r="V21" s="19"/>
      <c r="W21" s="2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row>
    <row r="22" spans="1:70" ht="15.6">
      <c r="A22" s="29"/>
      <c r="C22" s="21" t="s">
        <v>24</v>
      </c>
      <c r="D22" s="21"/>
      <c r="E22" s="21"/>
      <c r="F22" s="21"/>
      <c r="G22" s="21"/>
      <c r="H22" s="30"/>
      <c r="I22" s="30"/>
      <c r="J22" s="11"/>
      <c r="K22" s="11"/>
      <c r="L22" s="11"/>
      <c r="R22" s="11"/>
      <c r="S22" s="11"/>
      <c r="T22" s="19"/>
      <c r="U22" s="19"/>
      <c r="V22" s="19"/>
      <c r="W22" s="2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row>
    <row r="23" spans="1:70" ht="15.6">
      <c r="A23" s="29">
        <v>3</v>
      </c>
      <c r="C23" s="21" t="s">
        <v>25</v>
      </c>
      <c r="D23" s="21"/>
      <c r="E23" s="21"/>
      <c r="F23" s="21"/>
      <c r="G23" s="21"/>
      <c r="H23" s="30" t="s">
        <v>26</v>
      </c>
      <c r="I23" s="30"/>
      <c r="J23" s="151">
        <v>12600037</v>
      </c>
      <c r="K23" s="11"/>
      <c r="R23" s="11"/>
      <c r="S23" s="11"/>
      <c r="T23" s="19"/>
      <c r="U23" s="19"/>
      <c r="V23" s="19"/>
      <c r="W23" s="2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row>
    <row r="24" spans="1:70" ht="15.6">
      <c r="A24" s="29" t="s">
        <v>27</v>
      </c>
      <c r="C24" s="21" t="s">
        <v>28</v>
      </c>
      <c r="D24" s="21"/>
      <c r="E24" s="21"/>
      <c r="F24" s="21"/>
      <c r="G24" s="21"/>
      <c r="H24" s="30" t="s">
        <v>29</v>
      </c>
      <c r="I24" s="30"/>
      <c r="J24" s="151">
        <v>1200387</v>
      </c>
      <c r="K24" s="11"/>
      <c r="R24" s="11"/>
      <c r="S24" s="11"/>
      <c r="T24" s="19"/>
      <c r="U24" s="19"/>
      <c r="V24" s="19"/>
      <c r="W24" s="2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row>
    <row r="25" spans="1:70" ht="15.6">
      <c r="A25" s="29" t="s">
        <v>30</v>
      </c>
      <c r="C25" s="21" t="s">
        <v>31</v>
      </c>
      <c r="D25" s="21"/>
      <c r="E25" s="21"/>
      <c r="F25" s="21"/>
      <c r="G25" s="21"/>
      <c r="H25" s="30" t="s">
        <v>284</v>
      </c>
      <c r="I25" s="30"/>
      <c r="J25" s="151">
        <v>0</v>
      </c>
      <c r="K25" s="11"/>
      <c r="R25" s="11"/>
      <c r="S25" s="11"/>
      <c r="T25" s="19"/>
      <c r="U25" s="19"/>
      <c r="V25" s="19"/>
      <c r="W25" s="2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row>
    <row r="26" spans="1:70" ht="15.6">
      <c r="A26" s="29" t="s">
        <v>33</v>
      </c>
      <c r="C26" s="21" t="s">
        <v>34</v>
      </c>
      <c r="D26" s="21"/>
      <c r="E26" s="21"/>
      <c r="F26" s="21"/>
      <c r="G26" s="21"/>
      <c r="H26" s="30" t="s">
        <v>285</v>
      </c>
      <c r="I26" s="30"/>
      <c r="J26" s="154">
        <v>0</v>
      </c>
      <c r="K26" s="33"/>
      <c r="R26" s="11"/>
      <c r="S26" s="11"/>
      <c r="T26" s="19"/>
      <c r="U26" s="19"/>
      <c r="V26" s="19"/>
      <c r="W26" s="2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row>
    <row r="27" spans="1:70" ht="15.6">
      <c r="A27" s="29" t="s">
        <v>36</v>
      </c>
      <c r="C27" s="21" t="s">
        <v>37</v>
      </c>
      <c r="D27" s="21"/>
      <c r="E27" s="21"/>
      <c r="F27" s="21"/>
      <c r="G27" s="21"/>
      <c r="H27" s="30" t="s">
        <v>38</v>
      </c>
      <c r="I27" s="30"/>
      <c r="J27" s="156">
        <f>J24-(J25+J26)</f>
        <v>1200387</v>
      </c>
      <c r="K27" s="11"/>
      <c r="R27" s="11"/>
      <c r="S27" s="11"/>
      <c r="T27" s="19"/>
      <c r="U27" s="19"/>
      <c r="V27" s="19"/>
      <c r="W27" s="2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row>
    <row r="28" spans="1:70" ht="15.6">
      <c r="A28" s="29"/>
      <c r="C28" s="21"/>
      <c r="D28" s="21"/>
      <c r="E28" s="21"/>
      <c r="F28" s="21"/>
      <c r="G28" s="21"/>
      <c r="H28" s="30"/>
      <c r="I28" s="30"/>
      <c r="J28" s="11"/>
      <c r="K28" s="11"/>
      <c r="R28" s="11"/>
      <c r="S28" s="11"/>
      <c r="T28" s="19"/>
      <c r="U28" s="19"/>
      <c r="V28" s="19"/>
      <c r="W28" s="2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row>
    <row r="29" spans="1:70" ht="15.6">
      <c r="A29" s="29">
        <v>4</v>
      </c>
      <c r="C29" s="27" t="s">
        <v>39</v>
      </c>
      <c r="D29" s="27"/>
      <c r="E29" s="27"/>
      <c r="F29" s="27"/>
      <c r="G29" s="21"/>
      <c r="H29" s="30" t="s">
        <v>40</v>
      </c>
      <c r="I29" s="30"/>
      <c r="J29" s="36">
        <f>IF(J27=0,0,J27/J19)</f>
        <v>0.15700123350105685</v>
      </c>
      <c r="K29" s="36"/>
      <c r="L29" s="157">
        <f>J29</f>
        <v>0.15700123350105685</v>
      </c>
      <c r="R29" s="11"/>
      <c r="S29" s="11"/>
      <c r="T29" s="19"/>
      <c r="U29" s="19"/>
      <c r="V29" s="19"/>
      <c r="W29" s="2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row>
    <row r="30" spans="1:70" ht="15.6">
      <c r="A30" s="29"/>
      <c r="C30" s="21"/>
      <c r="D30" s="21"/>
      <c r="E30" s="21"/>
      <c r="F30" s="21"/>
      <c r="G30" s="21"/>
      <c r="H30" s="30"/>
      <c r="I30" s="30"/>
      <c r="J30" s="11"/>
      <c r="K30" s="11"/>
      <c r="L30" s="257"/>
      <c r="R30" s="11"/>
      <c r="S30" s="11"/>
      <c r="T30" s="19"/>
      <c r="U30" s="19"/>
      <c r="V30" s="19"/>
      <c r="W30" s="2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row>
    <row r="31" spans="1:70" ht="15.6">
      <c r="A31" s="29"/>
      <c r="C31" s="21"/>
      <c r="D31" s="21"/>
      <c r="E31" s="21"/>
      <c r="F31" s="21"/>
      <c r="G31" s="21"/>
      <c r="H31" s="30"/>
      <c r="I31" s="30"/>
      <c r="J31" s="11"/>
      <c r="K31" s="11"/>
      <c r="L31" s="257"/>
      <c r="R31" s="11"/>
      <c r="S31" s="11"/>
      <c r="T31" s="19"/>
      <c r="U31" s="19"/>
      <c r="V31" s="19"/>
      <c r="W31" s="2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row>
    <row r="32" spans="1:70" ht="15.6">
      <c r="A32" s="29"/>
      <c r="C32" s="21" t="s">
        <v>41</v>
      </c>
      <c r="D32" s="21"/>
      <c r="E32" s="21"/>
      <c r="F32" s="21"/>
      <c r="G32" s="21"/>
      <c r="H32" s="30"/>
      <c r="I32" s="30"/>
      <c r="J32" s="38"/>
      <c r="K32" s="38"/>
      <c r="L32" s="258"/>
      <c r="R32" s="11"/>
      <c r="S32" s="36"/>
      <c r="T32" s="40"/>
      <c r="U32" s="41"/>
      <c r="V32" s="19"/>
      <c r="W32" s="2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row>
    <row r="33" spans="1:70" ht="15.6">
      <c r="A33" s="29" t="s">
        <v>42</v>
      </c>
      <c r="C33" s="21" t="s">
        <v>43</v>
      </c>
      <c r="D33" s="21"/>
      <c r="E33" s="21"/>
      <c r="F33" s="21"/>
      <c r="G33" s="21"/>
      <c r="H33" s="30" t="s">
        <v>44</v>
      </c>
      <c r="I33" s="30"/>
      <c r="J33" s="156">
        <f>J23-J27</f>
        <v>11399650</v>
      </c>
      <c r="K33" s="38"/>
      <c r="L33" s="258"/>
      <c r="R33" s="11"/>
      <c r="S33" s="36"/>
      <c r="T33" s="40"/>
      <c r="U33" s="41"/>
      <c r="V33" s="19"/>
      <c r="W33" s="2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row>
    <row r="34" spans="1:70" ht="15.6">
      <c r="A34" s="29" t="s">
        <v>45</v>
      </c>
      <c r="C34" s="21" t="s">
        <v>46</v>
      </c>
      <c r="D34" s="21"/>
      <c r="E34" s="21"/>
      <c r="F34" s="21"/>
      <c r="G34" s="21"/>
      <c r="H34" s="30" t="s">
        <v>47</v>
      </c>
      <c r="I34" s="30"/>
      <c r="J34" s="38">
        <f>IF(J33=0,0,J33/J18)</f>
        <v>1.234839641162261E-2</v>
      </c>
      <c r="K34" s="38"/>
      <c r="L34" s="263">
        <f>J34</f>
        <v>1.234839641162261E-2</v>
      </c>
      <c r="R34" s="11"/>
      <c r="S34" s="36"/>
      <c r="T34" s="40"/>
      <c r="U34" s="41"/>
      <c r="V34" s="19"/>
      <c r="W34" s="2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row>
    <row r="35" spans="1:70" ht="15.6">
      <c r="A35" s="29"/>
      <c r="C35" s="21"/>
      <c r="D35" s="21"/>
      <c r="E35" s="21"/>
      <c r="F35" s="21"/>
      <c r="G35" s="21"/>
      <c r="H35" s="30"/>
      <c r="I35" s="30"/>
      <c r="J35" s="38"/>
      <c r="K35" s="38"/>
      <c r="L35" s="258"/>
      <c r="R35" s="11"/>
      <c r="S35" s="36"/>
      <c r="T35" s="40"/>
      <c r="U35" s="41"/>
      <c r="V35" s="19"/>
      <c r="W35" s="2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row>
    <row r="36" spans="1:70" ht="15.6">
      <c r="A36" s="42"/>
      <c r="B36" s="10"/>
      <c r="C36" s="21" t="s">
        <v>48</v>
      </c>
      <c r="D36" s="21"/>
      <c r="E36" s="21"/>
      <c r="F36" s="21"/>
      <c r="G36" s="21"/>
      <c r="H36" s="43"/>
      <c r="I36" s="43"/>
      <c r="J36" s="11"/>
      <c r="K36" s="11"/>
      <c r="L36" s="259"/>
      <c r="O36" s="10"/>
      <c r="P36" s="10"/>
      <c r="R36" s="11"/>
      <c r="S36" s="36"/>
      <c r="T36" s="40"/>
      <c r="U36" s="41"/>
      <c r="V36" s="19"/>
      <c r="W36" s="2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row>
    <row r="37" spans="1:70" ht="15.6">
      <c r="A37" s="42" t="s">
        <v>49</v>
      </c>
      <c r="B37" s="10"/>
      <c r="C37" s="21" t="s">
        <v>50</v>
      </c>
      <c r="D37" s="21"/>
      <c r="E37" s="21"/>
      <c r="F37" s="21"/>
      <c r="G37" s="21"/>
      <c r="H37" s="30" t="s">
        <v>51</v>
      </c>
      <c r="I37" s="30"/>
      <c r="J37" s="151">
        <v>863229</v>
      </c>
      <c r="K37" s="11"/>
      <c r="L37" s="260"/>
      <c r="O37" s="10"/>
      <c r="P37" s="10"/>
      <c r="R37" s="11"/>
      <c r="S37" s="36"/>
      <c r="T37" s="40"/>
      <c r="U37" s="41"/>
      <c r="V37" s="19"/>
      <c r="W37" s="2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row>
    <row r="38" spans="1:70" ht="15.6">
      <c r="A38" s="42" t="s">
        <v>52</v>
      </c>
      <c r="B38" s="10"/>
      <c r="C38" s="21" t="s">
        <v>53</v>
      </c>
      <c r="D38" s="21"/>
      <c r="E38" s="21"/>
      <c r="F38" s="21"/>
      <c r="G38" s="21"/>
      <c r="H38" s="30" t="s">
        <v>54</v>
      </c>
      <c r="I38" s="30"/>
      <c r="J38" s="38">
        <f>IF(J37=0,0,J37/J18)</f>
        <v>9.3507203168593546E-4</v>
      </c>
      <c r="K38" s="38"/>
      <c r="L38" s="263">
        <f>J38</f>
        <v>9.3507203168593546E-4</v>
      </c>
      <c r="O38" s="10"/>
      <c r="P38" s="10"/>
      <c r="R38" s="11"/>
      <c r="S38" s="36"/>
      <c r="T38" s="40"/>
      <c r="U38" s="41"/>
      <c r="V38" s="19"/>
      <c r="W38" s="2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row>
    <row r="39" spans="1:70" ht="15.6">
      <c r="A39" s="29"/>
      <c r="C39" s="21"/>
      <c r="D39" s="21"/>
      <c r="E39" s="21"/>
      <c r="F39" s="21"/>
      <c r="G39" s="21"/>
      <c r="H39" s="30"/>
      <c r="I39" s="30"/>
      <c r="J39" s="38"/>
      <c r="K39" s="38"/>
      <c r="L39" s="258"/>
      <c r="R39" s="11"/>
      <c r="S39" s="36"/>
      <c r="T39" s="40"/>
      <c r="U39" s="41"/>
      <c r="V39" s="19"/>
      <c r="W39" s="2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row>
    <row r="40" spans="1:70" ht="15.6">
      <c r="A40" s="44"/>
      <c r="C40" s="21" t="s">
        <v>55</v>
      </c>
      <c r="D40" s="21"/>
      <c r="E40" s="21"/>
      <c r="F40" s="21"/>
      <c r="G40" s="21"/>
      <c r="H40" s="43"/>
      <c r="I40" s="43"/>
      <c r="J40" s="11"/>
      <c r="K40" s="11"/>
      <c r="L40" s="259"/>
      <c r="R40" s="11"/>
      <c r="S40" s="11"/>
      <c r="T40" s="19"/>
      <c r="U40" s="11"/>
      <c r="V40" s="19"/>
      <c r="W40" s="2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row>
    <row r="41" spans="1:70" ht="15.6">
      <c r="A41" s="44" t="s">
        <v>56</v>
      </c>
      <c r="C41" s="21" t="s">
        <v>57</v>
      </c>
      <c r="D41" s="21"/>
      <c r="E41" s="21"/>
      <c r="F41" s="21"/>
      <c r="G41" s="21"/>
      <c r="H41" s="30" t="s">
        <v>58</v>
      </c>
      <c r="I41" s="30"/>
      <c r="J41" s="151">
        <v>1263426</v>
      </c>
      <c r="K41" s="11"/>
      <c r="L41" s="257"/>
      <c r="R41" s="11"/>
      <c r="S41" s="45"/>
      <c r="T41" s="19"/>
      <c r="U41" s="46"/>
      <c r="V41" s="23"/>
      <c r="W41" s="2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row>
    <row r="42" spans="1:70" ht="15.6">
      <c r="A42" s="44" t="s">
        <v>59</v>
      </c>
      <c r="C42" s="21" t="s">
        <v>60</v>
      </c>
      <c r="D42" s="21"/>
      <c r="E42" s="21"/>
      <c r="F42" s="21"/>
      <c r="G42" s="21"/>
      <c r="H42" s="30" t="s">
        <v>61</v>
      </c>
      <c r="I42" s="30"/>
      <c r="J42" s="38">
        <f>IF(J41=0,0,J41/J18)</f>
        <v>1.3685757970420766E-3</v>
      </c>
      <c r="K42" s="38"/>
      <c r="L42" s="263">
        <f>J42</f>
        <v>1.3685757970420766E-3</v>
      </c>
      <c r="R42" s="11"/>
      <c r="S42" s="36"/>
      <c r="T42" s="19"/>
      <c r="U42" s="41"/>
      <c r="V42" s="23"/>
      <c r="W42" s="2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row>
    <row r="43" spans="1:70" ht="15.6">
      <c r="A43" s="44"/>
      <c r="C43" s="21"/>
      <c r="D43" s="21"/>
      <c r="E43" s="21"/>
      <c r="F43" s="21"/>
      <c r="G43" s="21"/>
      <c r="H43" s="30"/>
      <c r="I43" s="30"/>
      <c r="J43" s="11"/>
      <c r="K43" s="11"/>
      <c r="L43" s="259"/>
      <c r="R43" s="11"/>
      <c r="V43" s="19"/>
      <c r="W43" s="2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row>
    <row r="44" spans="1:70" ht="15.6">
      <c r="A44" s="47" t="s">
        <v>62</v>
      </c>
      <c r="B44" s="48"/>
      <c r="C44" s="27" t="s">
        <v>63</v>
      </c>
      <c r="D44" s="27"/>
      <c r="E44" s="27"/>
      <c r="F44" s="27"/>
      <c r="G44" s="27"/>
      <c r="H44" s="22" t="s">
        <v>64</v>
      </c>
      <c r="I44" s="22"/>
      <c r="J44" s="159">
        <f>J34+J38+J42</f>
        <v>1.4652044240350623E-2</v>
      </c>
      <c r="K44" s="159"/>
      <c r="L44" s="159">
        <f>L34+L38+L42</f>
        <v>1.4652044240350623E-2</v>
      </c>
      <c r="R44" s="11"/>
      <c r="V44" s="19"/>
      <c r="W44" s="2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row>
    <row r="45" spans="1:70" ht="15.6">
      <c r="A45" s="44"/>
      <c r="C45" s="21"/>
      <c r="D45" s="21"/>
      <c r="E45" s="21"/>
      <c r="F45" s="21"/>
      <c r="G45" s="21"/>
      <c r="H45" s="30"/>
      <c r="I45" s="30"/>
      <c r="J45" s="11"/>
      <c r="K45" s="11"/>
      <c r="L45" s="259"/>
      <c r="R45" s="11"/>
      <c r="S45" s="11"/>
      <c r="T45" s="19"/>
      <c r="U45" s="50"/>
      <c r="V45" s="19"/>
      <c r="W45" s="2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row>
    <row r="46" spans="1:70" ht="15.6">
      <c r="A46" s="42"/>
      <c r="B46" s="51"/>
      <c r="C46" s="11" t="s">
        <v>65</v>
      </c>
      <c r="D46" s="11"/>
      <c r="E46" s="11"/>
      <c r="F46" s="11"/>
      <c r="G46" s="11"/>
      <c r="H46" s="30"/>
      <c r="I46" s="30"/>
      <c r="J46" s="11"/>
      <c r="K46" s="11"/>
      <c r="L46" s="259"/>
      <c r="R46" s="52"/>
      <c r="S46" s="51"/>
      <c r="V46" s="23"/>
      <c r="W46" s="19" t="s">
        <v>3</v>
      </c>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row>
    <row r="47" spans="1:70" ht="15.6">
      <c r="A47" s="44" t="s">
        <v>66</v>
      </c>
      <c r="B47" s="51"/>
      <c r="C47" s="11" t="s">
        <v>67</v>
      </c>
      <c r="D47" s="11"/>
      <c r="E47" s="11"/>
      <c r="F47" s="11"/>
      <c r="G47" s="11"/>
      <c r="H47" s="30" t="s">
        <v>68</v>
      </c>
      <c r="I47" s="30"/>
      <c r="J47" s="151">
        <v>42008093</v>
      </c>
      <c r="K47" s="11"/>
      <c r="L47" s="259"/>
      <c r="R47" s="52"/>
      <c r="S47" s="51"/>
      <c r="V47" s="23"/>
      <c r="W47" s="19"/>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row>
    <row r="48" spans="1:70" ht="15.6">
      <c r="A48" s="44" t="s">
        <v>69</v>
      </c>
      <c r="B48" s="51"/>
      <c r="C48" s="11" t="s">
        <v>70</v>
      </c>
      <c r="D48" s="11"/>
      <c r="E48" s="11"/>
      <c r="F48" s="11"/>
      <c r="G48" s="11"/>
      <c r="H48" s="30" t="s">
        <v>71</v>
      </c>
      <c r="I48" s="30"/>
      <c r="J48" s="38">
        <f>IF(J47=0,0,J47/J20)</f>
        <v>4.5884270694817861E-2</v>
      </c>
      <c r="K48" s="38"/>
      <c r="L48" s="263">
        <f>J48</f>
        <v>4.5884270694817861E-2</v>
      </c>
      <c r="R48" s="52"/>
      <c r="S48" s="51"/>
      <c r="T48" s="19"/>
      <c r="U48" s="19"/>
      <c r="V48" s="23"/>
      <c r="W48" s="19"/>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row>
    <row r="49" spans="1:70" ht="15.6">
      <c r="A49" s="44"/>
      <c r="C49" s="11"/>
      <c r="D49" s="11"/>
      <c r="E49" s="11"/>
      <c r="F49" s="11"/>
      <c r="G49" s="11"/>
      <c r="H49" s="30"/>
      <c r="I49" s="30"/>
      <c r="J49" s="11"/>
      <c r="K49" s="11"/>
      <c r="L49" s="259"/>
      <c r="R49" s="11"/>
      <c r="T49" s="8"/>
      <c r="U49" s="19"/>
      <c r="V49" s="8"/>
      <c r="W49" s="2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row>
    <row r="50" spans="1:70" ht="15.6">
      <c r="A50" s="44"/>
      <c r="C50" s="21" t="s">
        <v>72</v>
      </c>
      <c r="D50" s="21"/>
      <c r="E50" s="21"/>
      <c r="F50" s="21"/>
      <c r="G50" s="21"/>
      <c r="H50" s="53"/>
      <c r="I50" s="53"/>
      <c r="L50" s="257"/>
      <c r="R50" s="11"/>
      <c r="T50" s="19"/>
      <c r="U50" s="19"/>
      <c r="V50" s="19"/>
      <c r="W50" s="2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row>
    <row r="51" spans="1:70" ht="15.6">
      <c r="A51" s="44" t="s">
        <v>73</v>
      </c>
      <c r="C51" s="21" t="s">
        <v>223</v>
      </c>
      <c r="D51" s="21"/>
      <c r="E51" s="21"/>
      <c r="F51" s="21"/>
      <c r="G51" s="21"/>
      <c r="H51" s="30" t="s">
        <v>75</v>
      </c>
      <c r="I51" s="30"/>
      <c r="J51" s="151">
        <v>78578452</v>
      </c>
      <c r="K51" s="11"/>
      <c r="L51" s="259"/>
      <c r="R51" s="11"/>
      <c r="T51" s="19"/>
      <c r="U51" s="19"/>
      <c r="V51" s="19"/>
      <c r="W51" s="2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row>
    <row r="52" spans="1:70" ht="15.6">
      <c r="A52" s="44" t="s">
        <v>76</v>
      </c>
      <c r="B52" s="51"/>
      <c r="C52" s="11" t="s">
        <v>77</v>
      </c>
      <c r="D52" s="11"/>
      <c r="E52" s="11"/>
      <c r="F52" s="11"/>
      <c r="G52" s="11"/>
      <c r="H52" s="30" t="s">
        <v>78</v>
      </c>
      <c r="I52" s="30"/>
      <c r="J52" s="160">
        <f>IF(J51=0,0,J51/J20)</f>
        <v>8.5829055899960802E-2</v>
      </c>
      <c r="K52" s="160"/>
      <c r="L52" s="263">
        <f>J52</f>
        <v>8.5829055899960802E-2</v>
      </c>
      <c r="R52" s="11"/>
      <c r="U52" s="55"/>
      <c r="V52" s="23"/>
      <c r="W52" s="19"/>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row>
    <row r="53" spans="1:70" ht="15.6">
      <c r="A53" s="44"/>
      <c r="C53" s="21"/>
      <c r="D53" s="21"/>
      <c r="E53" s="21"/>
      <c r="F53" s="21"/>
      <c r="G53" s="21"/>
      <c r="H53" s="30"/>
      <c r="I53" s="30"/>
      <c r="J53" s="11"/>
      <c r="K53" s="11"/>
      <c r="L53" s="259"/>
      <c r="R53" s="11"/>
      <c r="S53" s="53"/>
      <c r="T53" s="19"/>
      <c r="U53" s="19"/>
      <c r="V53" s="19"/>
      <c r="W53" s="2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row>
    <row r="54" spans="1:70" ht="15.6">
      <c r="A54" s="47" t="s">
        <v>79</v>
      </c>
      <c r="B54" s="48"/>
      <c r="C54" s="27" t="s">
        <v>80</v>
      </c>
      <c r="D54" s="27"/>
      <c r="E54" s="27"/>
      <c r="F54" s="27"/>
      <c r="G54" s="27"/>
      <c r="H54" s="22" t="s">
        <v>81</v>
      </c>
      <c r="I54" s="22"/>
      <c r="J54" s="56"/>
      <c r="K54" s="56"/>
      <c r="L54" s="159">
        <f>L48+L52</f>
        <v>0.13171332659477866</v>
      </c>
      <c r="R54" s="11"/>
      <c r="S54" s="53"/>
      <c r="T54" s="19"/>
      <c r="U54" s="19"/>
      <c r="V54" s="19"/>
      <c r="W54" s="2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row>
    <row r="55" spans="1:70" ht="15.6">
      <c r="R55" s="57"/>
      <c r="S55" s="57"/>
      <c r="T55" s="19"/>
      <c r="U55" s="19"/>
      <c r="V55" s="19"/>
      <c r="W55" s="2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c r="BR55" s="10"/>
    </row>
    <row r="56" spans="1:70" ht="15.6">
      <c r="C56" s="1" t="s">
        <v>286</v>
      </c>
      <c r="R56" s="57"/>
      <c r="S56" s="57"/>
      <c r="T56" s="19"/>
      <c r="U56" s="19"/>
      <c r="V56" s="19"/>
      <c r="W56" s="2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c r="BR56" s="10"/>
    </row>
    <row r="57" spans="1:70" ht="15.6">
      <c r="A57" s="47" t="s">
        <v>287</v>
      </c>
      <c r="C57" s="1" t="s">
        <v>288</v>
      </c>
      <c r="H57" s="1" t="s">
        <v>289</v>
      </c>
      <c r="J57" s="298">
        <v>-1.0868609976594223E-4</v>
      </c>
      <c r="L57" s="287">
        <f>J57</f>
        <v>-1.0868609976594223E-4</v>
      </c>
      <c r="R57" s="57"/>
      <c r="S57" s="57"/>
      <c r="T57" s="19"/>
      <c r="U57" s="19"/>
      <c r="V57" s="19"/>
      <c r="W57" s="2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c r="BD57" s="10"/>
      <c r="BE57" s="10"/>
      <c r="BF57" s="10"/>
      <c r="BG57" s="10"/>
      <c r="BH57" s="10"/>
      <c r="BI57" s="10"/>
      <c r="BJ57" s="10"/>
      <c r="BK57" s="10"/>
      <c r="BL57" s="10"/>
      <c r="BM57" s="10"/>
      <c r="BN57" s="10"/>
      <c r="BO57" s="10"/>
      <c r="BP57" s="10"/>
      <c r="BQ57" s="10"/>
      <c r="BR57" s="10"/>
    </row>
    <row r="58" spans="1:70" ht="15.6">
      <c r="A58" s="13"/>
      <c r="C58" s="58"/>
      <c r="D58" s="58"/>
      <c r="E58" s="58"/>
      <c r="F58" s="58"/>
      <c r="G58" s="58"/>
      <c r="H58" s="58"/>
      <c r="I58" s="58"/>
      <c r="J58" s="11"/>
      <c r="K58" s="11"/>
      <c r="L58" s="58"/>
      <c r="M58" s="58"/>
      <c r="N58" s="58"/>
      <c r="O58" s="58"/>
      <c r="P58" s="58"/>
      <c r="R58" s="11"/>
      <c r="S58" s="11"/>
      <c r="T58" s="19"/>
      <c r="U58" s="19"/>
      <c r="V58" s="23"/>
      <c r="W58" s="19" t="s">
        <v>3</v>
      </c>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row>
    <row r="59" spans="1:70">
      <c r="S59" s="2"/>
    </row>
    <row r="60" spans="1:70">
      <c r="S60" s="2"/>
    </row>
    <row r="62" spans="1:70" ht="15.6">
      <c r="A62" s="13"/>
      <c r="C62" s="58"/>
      <c r="D62" s="58"/>
      <c r="E62" s="58"/>
      <c r="F62" s="58"/>
      <c r="G62" s="58"/>
      <c r="H62" s="58"/>
      <c r="I62" s="58"/>
      <c r="J62" s="11"/>
      <c r="K62" s="11"/>
      <c r="L62" s="58"/>
      <c r="M62" s="58"/>
      <c r="N62" s="58"/>
      <c r="O62" s="58"/>
      <c r="P62" s="58"/>
      <c r="R62" s="11"/>
      <c r="S62" s="2" t="s">
        <v>359</v>
      </c>
      <c r="T62" s="19"/>
      <c r="U62" s="8"/>
      <c r="V62" s="19"/>
      <c r="W62" s="2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row>
    <row r="63" spans="1:70" ht="15.6">
      <c r="A63" s="13"/>
      <c r="C63" s="21" t="str">
        <f>C5</f>
        <v>Formula Rate calculation</v>
      </c>
      <c r="D63" s="21"/>
      <c r="E63" s="21"/>
      <c r="F63" s="21"/>
      <c r="G63" s="21"/>
      <c r="H63" s="58"/>
      <c r="I63" s="58"/>
      <c r="J63" s="58" t="str">
        <f>J5</f>
        <v xml:space="preserve">     Rate Formula Template</v>
      </c>
      <c r="K63" s="58"/>
      <c r="L63" s="58"/>
      <c r="M63" s="58"/>
      <c r="N63" s="58"/>
      <c r="O63" s="58"/>
      <c r="P63" s="58"/>
      <c r="R63" s="11"/>
      <c r="S63" s="59" t="str">
        <f>S5</f>
        <v>For  the 12 months ended 12/31/2016</v>
      </c>
      <c r="T63" s="19"/>
      <c r="U63" s="8"/>
      <c r="V63" s="19"/>
      <c r="W63" s="2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row>
    <row r="64" spans="1:70" ht="15.6">
      <c r="A64" s="13"/>
      <c r="C64" s="21"/>
      <c r="D64" s="21"/>
      <c r="E64" s="21"/>
      <c r="F64" s="21"/>
      <c r="G64" s="21"/>
      <c r="H64" s="58"/>
      <c r="I64" s="58"/>
      <c r="J64" s="58" t="str">
        <f>J6</f>
        <v xml:space="preserve"> Utilizing Attachment O Data</v>
      </c>
      <c r="K64" s="58"/>
      <c r="L64" s="58"/>
      <c r="M64" s="58"/>
      <c r="N64" s="58"/>
      <c r="O64" s="58"/>
      <c r="P64" s="58"/>
      <c r="Q64" s="11"/>
      <c r="R64" s="11"/>
      <c r="T64" s="19"/>
      <c r="U64" s="8"/>
      <c r="V64" s="19"/>
      <c r="W64" s="2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row>
    <row r="65" spans="1:70" ht="14.25" customHeight="1">
      <c r="A65" s="13"/>
      <c r="C65" s="58"/>
      <c r="D65" s="58"/>
      <c r="E65" s="58"/>
      <c r="F65" s="58"/>
      <c r="G65" s="58"/>
      <c r="H65" s="58"/>
      <c r="I65" s="58"/>
      <c r="J65" s="58"/>
      <c r="K65" s="58"/>
      <c r="L65" s="58"/>
      <c r="M65" s="58"/>
      <c r="N65" s="58"/>
      <c r="O65" s="58"/>
      <c r="P65" s="58"/>
      <c r="R65" s="11"/>
      <c r="S65" s="58" t="s">
        <v>82</v>
      </c>
      <c r="T65" s="19"/>
      <c r="U65" s="8"/>
      <c r="V65" s="19"/>
      <c r="W65" s="2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row>
    <row r="66" spans="1:70" ht="15.6">
      <c r="A66" s="13"/>
      <c r="H66" s="58"/>
      <c r="I66" s="58"/>
      <c r="J66" s="43" t="str">
        <f>J8</f>
        <v>ATXI</v>
      </c>
      <c r="K66" s="58"/>
      <c r="L66" s="58"/>
      <c r="M66" s="58"/>
      <c r="N66" s="58"/>
      <c r="O66" s="58"/>
      <c r="P66" s="58"/>
      <c r="Q66" s="58"/>
      <c r="R66" s="11"/>
      <c r="S66" s="11"/>
      <c r="T66" s="19"/>
      <c r="U66" s="8"/>
      <c r="V66" s="19"/>
      <c r="W66" s="2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c r="BR66" s="10"/>
    </row>
    <row r="67" spans="1:70" ht="15.6">
      <c r="A67" s="13"/>
      <c r="H67" s="21"/>
      <c r="I67" s="21"/>
      <c r="J67" s="21"/>
      <c r="K67" s="21"/>
      <c r="L67" s="21"/>
      <c r="M67" s="21"/>
      <c r="N67" s="21"/>
      <c r="O67" s="21"/>
      <c r="P67" s="21"/>
      <c r="Q67" s="21"/>
      <c r="R67" s="21"/>
      <c r="S67" s="21"/>
      <c r="T67" s="19"/>
      <c r="U67" s="8"/>
      <c r="V67" s="19"/>
      <c r="W67" s="2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row>
    <row r="68" spans="1:70" ht="15.6">
      <c r="A68" s="13"/>
      <c r="C68" s="58"/>
      <c r="D68" s="58"/>
      <c r="E68" s="58"/>
      <c r="F68" s="58"/>
      <c r="G68" s="58"/>
      <c r="H68" s="27" t="s">
        <v>83</v>
      </c>
      <c r="I68" s="27"/>
      <c r="L68" s="6"/>
      <c r="M68" s="6"/>
      <c r="N68" s="6"/>
      <c r="O68" s="6"/>
      <c r="P68" s="6"/>
      <c r="Q68" s="6"/>
      <c r="R68" s="11"/>
      <c r="S68" s="11"/>
      <c r="T68" s="19"/>
      <c r="U68" s="8"/>
      <c r="V68" s="19"/>
      <c r="W68" s="2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c r="BR68" s="10"/>
    </row>
    <row r="69" spans="1:70" ht="52.8">
      <c r="A69" s="13"/>
      <c r="C69" s="58"/>
      <c r="D69" s="58"/>
      <c r="E69" s="58"/>
      <c r="F69" s="58"/>
      <c r="G69" s="58"/>
      <c r="H69" s="27"/>
      <c r="I69" s="27"/>
      <c r="L69" s="6"/>
      <c r="M69" s="6"/>
      <c r="N69" s="6"/>
      <c r="O69" s="6"/>
      <c r="P69" s="6"/>
      <c r="Q69" s="6"/>
      <c r="R69" s="11"/>
      <c r="S69" s="11"/>
      <c r="T69" s="19"/>
      <c r="U69" s="8"/>
      <c r="V69" s="19"/>
      <c r="W69" s="307" t="s">
        <v>434</v>
      </c>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row>
    <row r="70" spans="1:70" ht="15.6">
      <c r="A70" s="60"/>
      <c r="C70" s="61" t="s">
        <v>8</v>
      </c>
      <c r="D70" s="61" t="s">
        <v>9</v>
      </c>
      <c r="E70" s="61" t="s">
        <v>10</v>
      </c>
      <c r="F70" s="61" t="s">
        <v>11</v>
      </c>
      <c r="G70" s="61" t="s">
        <v>84</v>
      </c>
      <c r="H70" s="61" t="s">
        <v>85</v>
      </c>
      <c r="I70" s="61" t="s">
        <v>86</v>
      </c>
      <c r="J70" s="61" t="s">
        <v>87</v>
      </c>
      <c r="K70" s="61" t="s">
        <v>88</v>
      </c>
      <c r="L70" s="61" t="s">
        <v>89</v>
      </c>
      <c r="M70" s="61" t="s">
        <v>90</v>
      </c>
      <c r="N70" s="61" t="s">
        <v>211</v>
      </c>
      <c r="O70" s="61" t="s">
        <v>91</v>
      </c>
      <c r="P70" s="61" t="s">
        <v>92</v>
      </c>
      <c r="Q70" s="61" t="s">
        <v>93</v>
      </c>
      <c r="R70" s="61" t="s">
        <v>94</v>
      </c>
      <c r="S70" s="61" t="s">
        <v>95</v>
      </c>
      <c r="T70" s="19"/>
      <c r="U70" s="8"/>
      <c r="V70" s="19"/>
      <c r="W70" s="2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row>
    <row r="71" spans="1:70" ht="85.5" customHeight="1">
      <c r="A71" s="62" t="s">
        <v>96</v>
      </c>
      <c r="B71" s="63"/>
      <c r="C71" s="64" t="s">
        <v>97</v>
      </c>
      <c r="D71" s="64" t="s">
        <v>98</v>
      </c>
      <c r="E71" s="64" t="s">
        <v>99</v>
      </c>
      <c r="F71" s="64" t="s">
        <v>100</v>
      </c>
      <c r="G71" s="64" t="s">
        <v>101</v>
      </c>
      <c r="H71" s="65" t="s">
        <v>102</v>
      </c>
      <c r="I71" s="65" t="s">
        <v>103</v>
      </c>
      <c r="J71" s="66" t="s">
        <v>104</v>
      </c>
      <c r="K71" s="67" t="s">
        <v>105</v>
      </c>
      <c r="L71" s="65" t="s">
        <v>106</v>
      </c>
      <c r="M71" s="65" t="s">
        <v>80</v>
      </c>
      <c r="N71" s="65" t="s">
        <v>290</v>
      </c>
      <c r="O71" s="67" t="s">
        <v>107</v>
      </c>
      <c r="P71" s="65" t="s">
        <v>108</v>
      </c>
      <c r="Q71" s="68" t="s">
        <v>109</v>
      </c>
      <c r="R71" s="69" t="s">
        <v>110</v>
      </c>
      <c r="S71" s="68" t="s">
        <v>111</v>
      </c>
      <c r="T71" s="40"/>
      <c r="U71" s="8"/>
      <c r="V71" s="19"/>
      <c r="W71" s="68" t="s">
        <v>298</v>
      </c>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c r="BR71" s="10"/>
    </row>
    <row r="72" spans="1:70" ht="46.5" customHeight="1">
      <c r="A72" s="70"/>
      <c r="B72" s="71"/>
      <c r="C72" s="71"/>
      <c r="D72" s="71"/>
      <c r="E72" s="72" t="s">
        <v>112</v>
      </c>
      <c r="F72" s="71"/>
      <c r="G72" s="71" t="s">
        <v>113</v>
      </c>
      <c r="H72" s="72" t="s">
        <v>114</v>
      </c>
      <c r="I72" s="73" t="s">
        <v>115</v>
      </c>
      <c r="J72" s="72" t="s">
        <v>116</v>
      </c>
      <c r="K72" s="74" t="s">
        <v>117</v>
      </c>
      <c r="L72" s="72" t="s">
        <v>118</v>
      </c>
      <c r="M72" s="73" t="s">
        <v>119</v>
      </c>
      <c r="N72" s="130" t="s">
        <v>291</v>
      </c>
      <c r="O72" s="131" t="s">
        <v>292</v>
      </c>
      <c r="P72" s="73" t="s">
        <v>121</v>
      </c>
      <c r="Q72" s="75" t="s">
        <v>122</v>
      </c>
      <c r="R72" s="76" t="s">
        <v>123</v>
      </c>
      <c r="S72" s="77" t="s">
        <v>124</v>
      </c>
      <c r="T72" s="19"/>
      <c r="U72" s="8"/>
      <c r="V72" s="19"/>
      <c r="W72" s="133"/>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c r="BD72" s="10"/>
      <c r="BE72" s="10"/>
      <c r="BF72" s="10"/>
      <c r="BG72" s="10"/>
      <c r="BH72" s="10"/>
      <c r="BI72" s="10"/>
      <c r="BJ72" s="10"/>
      <c r="BK72" s="10"/>
      <c r="BL72" s="10"/>
      <c r="BM72" s="10"/>
      <c r="BN72" s="10"/>
      <c r="BO72" s="10"/>
      <c r="BP72" s="10"/>
      <c r="BQ72" s="10"/>
      <c r="BR72" s="10"/>
    </row>
    <row r="73" spans="1:70" ht="15.6">
      <c r="A73" s="78" t="s">
        <v>125</v>
      </c>
      <c r="B73" s="6"/>
      <c r="C73" s="6"/>
      <c r="D73" s="6"/>
      <c r="E73" s="6"/>
      <c r="F73" s="6"/>
      <c r="G73" s="6"/>
      <c r="H73" s="6"/>
      <c r="I73" s="6"/>
      <c r="J73" s="6"/>
      <c r="K73" s="79"/>
      <c r="L73" s="6"/>
      <c r="M73" s="6"/>
      <c r="N73" s="6"/>
      <c r="O73" s="79"/>
      <c r="P73" s="6"/>
      <c r="Q73" s="79"/>
      <c r="R73" s="11"/>
      <c r="S73" s="80"/>
      <c r="T73" s="19"/>
      <c r="U73" s="8"/>
      <c r="V73" s="19"/>
      <c r="W73" s="2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row>
    <row r="74" spans="1:70" ht="15.6">
      <c r="A74" s="172" t="s">
        <v>20</v>
      </c>
      <c r="B74" s="173"/>
      <c r="C74" s="173" t="s">
        <v>229</v>
      </c>
      <c r="D74" s="299" t="s">
        <v>385</v>
      </c>
      <c r="E74" s="175">
        <v>131089876</v>
      </c>
      <c r="F74" s="175">
        <v>0</v>
      </c>
      <c r="G74" s="176">
        <f>$L$29</f>
        <v>0.15700123350105685</v>
      </c>
      <c r="H74" s="234">
        <f t="shared" ref="H74:H80" si="0">F74*G74</f>
        <v>0</v>
      </c>
      <c r="I74" s="176">
        <f>$L$44</f>
        <v>1.4652044240350623E-2</v>
      </c>
      <c r="J74" s="173">
        <f t="shared" ref="J74:J80" si="1">E74*I74</f>
        <v>1920734.6626140773</v>
      </c>
      <c r="K74" s="177">
        <f t="shared" ref="K74:K80" si="2">H74+J74</f>
        <v>1920734.6626140773</v>
      </c>
      <c r="L74" s="234">
        <f t="shared" ref="L74:L80" si="3">E74-F74</f>
        <v>131089876</v>
      </c>
      <c r="M74" s="176">
        <f>$L$54</f>
        <v>0.13171332659477866</v>
      </c>
      <c r="N74" s="176">
        <f t="shared" ref="N74:N89" si="4">$L$57</f>
        <v>-1.0868609976594223E-4</v>
      </c>
      <c r="O74" s="178">
        <f t="shared" ref="O74:O80" si="5">L74*(M74+N74)</f>
        <v>17252036.003515795</v>
      </c>
      <c r="P74" s="175">
        <v>0</v>
      </c>
      <c r="Q74" s="178">
        <f t="shared" ref="Q74:Q80" si="6">K74+O74+P74</f>
        <v>19172770.666129872</v>
      </c>
      <c r="R74" s="261">
        <v>487836</v>
      </c>
      <c r="S74" s="262">
        <f t="shared" ref="S74:S80" si="7">Q74+R74</f>
        <v>19660606.666129872</v>
      </c>
      <c r="T74" s="86"/>
      <c r="U74" s="86"/>
      <c r="V74" s="86"/>
      <c r="W74" s="248">
        <v>0</v>
      </c>
      <c r="X74" s="86"/>
      <c r="Y74" s="86"/>
      <c r="Z74" s="86"/>
    </row>
    <row r="75" spans="1:70" ht="15.6">
      <c r="A75" s="172" t="s">
        <v>126</v>
      </c>
      <c r="B75" s="173"/>
      <c r="C75" s="173" t="s">
        <v>229</v>
      </c>
      <c r="D75" s="299" t="s">
        <v>404</v>
      </c>
      <c r="E75" s="175">
        <v>40471137</v>
      </c>
      <c r="F75" s="175">
        <v>378967</v>
      </c>
      <c r="G75" s="176">
        <f t="shared" ref="G75:G94" si="8">$L$29</f>
        <v>0.15700123350105685</v>
      </c>
      <c r="H75" s="234">
        <f t="shared" si="0"/>
        <v>59498.286456195012</v>
      </c>
      <c r="I75" s="176">
        <f t="shared" ref="I75:I94" si="9">$L$44</f>
        <v>1.4652044240350623E-2</v>
      </c>
      <c r="J75" s="173">
        <f t="shared" si="1"/>
        <v>592984.88978129101</v>
      </c>
      <c r="K75" s="177">
        <f t="shared" si="2"/>
        <v>652483.17623748607</v>
      </c>
      <c r="L75" s="234">
        <f t="shared" si="3"/>
        <v>40092170</v>
      </c>
      <c r="M75" s="176">
        <f t="shared" ref="M75:M94" si="10">$L$54</f>
        <v>0.13171332659477866</v>
      </c>
      <c r="N75" s="176"/>
      <c r="O75" s="178">
        <f t="shared" si="5"/>
        <v>5280673.0811033873</v>
      </c>
      <c r="P75" s="175">
        <v>798172</v>
      </c>
      <c r="Q75" s="178">
        <f t="shared" si="6"/>
        <v>6731328.2573408736</v>
      </c>
      <c r="R75" s="261">
        <v>0</v>
      </c>
      <c r="S75" s="262">
        <f t="shared" si="7"/>
        <v>6731328.2573408736</v>
      </c>
      <c r="T75" s="86"/>
      <c r="U75" s="86"/>
      <c r="V75" s="86"/>
      <c r="W75" s="248">
        <f t="shared" ref="W75:W79" si="11">+E75</f>
        <v>40471137</v>
      </c>
      <c r="X75" s="86"/>
      <c r="Y75" s="86"/>
      <c r="Z75" s="86"/>
    </row>
    <row r="76" spans="1:70" ht="15.6">
      <c r="A76" s="172" t="s">
        <v>127</v>
      </c>
      <c r="B76" s="173"/>
      <c r="C76" s="173" t="s">
        <v>229</v>
      </c>
      <c r="D76" s="299" t="s">
        <v>405</v>
      </c>
      <c r="E76" s="175">
        <v>4524089</v>
      </c>
      <c r="F76" s="175">
        <v>0</v>
      </c>
      <c r="G76" s="176">
        <f t="shared" si="8"/>
        <v>0.15700123350105685</v>
      </c>
      <c r="H76" s="234">
        <f t="shared" si="0"/>
        <v>0</v>
      </c>
      <c r="I76" s="176">
        <f t="shared" si="9"/>
        <v>1.4652044240350623E-2</v>
      </c>
      <c r="J76" s="173">
        <f t="shared" si="1"/>
        <v>66287.152175283612</v>
      </c>
      <c r="K76" s="177">
        <f t="shared" si="2"/>
        <v>66287.152175283612</v>
      </c>
      <c r="L76" s="234">
        <f t="shared" si="3"/>
        <v>4524089</v>
      </c>
      <c r="M76" s="176">
        <f t="shared" si="10"/>
        <v>0.13171332659477866</v>
      </c>
      <c r="N76" s="176"/>
      <c r="O76" s="178">
        <f t="shared" si="5"/>
        <v>595882.81200084556</v>
      </c>
      <c r="P76" s="175">
        <v>0</v>
      </c>
      <c r="Q76" s="178">
        <f t="shared" si="6"/>
        <v>662169.9641761292</v>
      </c>
      <c r="R76" s="261">
        <v>139393</v>
      </c>
      <c r="S76" s="262">
        <f t="shared" si="7"/>
        <v>801562.9641761292</v>
      </c>
      <c r="T76" s="86"/>
      <c r="U76" s="86"/>
      <c r="V76" s="86"/>
      <c r="W76" s="248">
        <f t="shared" ref="W76" si="12">+E76</f>
        <v>4524089</v>
      </c>
      <c r="X76" s="86"/>
      <c r="Y76" s="86"/>
      <c r="Z76" s="86"/>
    </row>
    <row r="77" spans="1:70" ht="15.6">
      <c r="A77" s="172" t="s">
        <v>237</v>
      </c>
      <c r="B77" s="173"/>
      <c r="C77" s="173" t="s">
        <v>229</v>
      </c>
      <c r="D77" s="299" t="s">
        <v>386</v>
      </c>
      <c r="E77" s="175">
        <v>51469977</v>
      </c>
      <c r="F77" s="175">
        <v>0</v>
      </c>
      <c r="G77" s="176">
        <f t="shared" si="8"/>
        <v>0.15700123350105685</v>
      </c>
      <c r="H77" s="234">
        <f t="shared" si="0"/>
        <v>0</v>
      </c>
      <c r="I77" s="176">
        <f t="shared" si="9"/>
        <v>1.4652044240350623E-2</v>
      </c>
      <c r="J77" s="173">
        <f t="shared" si="1"/>
        <v>754140.38005382905</v>
      </c>
      <c r="K77" s="177">
        <f t="shared" si="2"/>
        <v>754140.38005382905</v>
      </c>
      <c r="L77" s="234">
        <f t="shared" si="3"/>
        <v>51469977</v>
      </c>
      <c r="M77" s="176">
        <f t="shared" si="10"/>
        <v>0.13171332659477866</v>
      </c>
      <c r="N77" s="176">
        <f t="shared" si="4"/>
        <v>-1.0868609976594223E-4</v>
      </c>
      <c r="O77" s="178">
        <f t="shared" si="5"/>
        <v>6773687.8193715736</v>
      </c>
      <c r="P77" s="175">
        <v>0</v>
      </c>
      <c r="Q77" s="178">
        <f t="shared" si="6"/>
        <v>7527828.199425403</v>
      </c>
      <c r="R77" s="175">
        <v>925675</v>
      </c>
      <c r="S77" s="262">
        <f t="shared" si="7"/>
        <v>8453503.199425403</v>
      </c>
      <c r="T77" s="86"/>
      <c r="U77" s="86"/>
      <c r="V77" s="86"/>
      <c r="W77" s="248">
        <v>0</v>
      </c>
      <c r="X77" s="86"/>
      <c r="Y77" s="86"/>
      <c r="Z77" s="86"/>
    </row>
    <row r="78" spans="1:70" ht="15.6">
      <c r="A78" s="172" t="s">
        <v>238</v>
      </c>
      <c r="B78" s="173"/>
      <c r="C78" s="173" t="s">
        <v>229</v>
      </c>
      <c r="D78" s="299" t="s">
        <v>406</v>
      </c>
      <c r="E78" s="175">
        <v>23043585</v>
      </c>
      <c r="F78" s="175">
        <v>184113</v>
      </c>
      <c r="G78" s="176">
        <f t="shared" si="8"/>
        <v>0.15700123350105685</v>
      </c>
      <c r="H78" s="234">
        <f t="shared" si="0"/>
        <v>28905.968103580079</v>
      </c>
      <c r="I78" s="176">
        <f t="shared" si="9"/>
        <v>1.4652044240350623E-2</v>
      </c>
      <c r="J78" s="173">
        <f t="shared" si="1"/>
        <v>337635.62687628</v>
      </c>
      <c r="K78" s="177">
        <f t="shared" si="2"/>
        <v>366541.59497986006</v>
      </c>
      <c r="L78" s="234">
        <f t="shared" si="3"/>
        <v>22859472</v>
      </c>
      <c r="M78" s="176">
        <f t="shared" si="10"/>
        <v>0.13171332659477866</v>
      </c>
      <c r="N78" s="176"/>
      <c r="O78" s="178">
        <f t="shared" si="5"/>
        <v>3010897.1013201983</v>
      </c>
      <c r="P78" s="175">
        <v>464068</v>
      </c>
      <c r="Q78" s="178">
        <f t="shared" si="6"/>
        <v>3841506.6963000582</v>
      </c>
      <c r="R78" s="175">
        <v>0</v>
      </c>
      <c r="S78" s="262">
        <f t="shared" si="7"/>
        <v>3841506.6963000582</v>
      </c>
      <c r="T78" s="86"/>
      <c r="U78" s="86"/>
      <c r="V78" s="86"/>
      <c r="W78" s="248">
        <f t="shared" si="11"/>
        <v>23043585</v>
      </c>
      <c r="X78" s="86"/>
      <c r="Y78" s="86"/>
      <c r="Z78" s="86"/>
    </row>
    <row r="79" spans="1:70" ht="15.6">
      <c r="A79" s="172" t="s">
        <v>239</v>
      </c>
      <c r="B79" s="173"/>
      <c r="C79" s="173" t="s">
        <v>229</v>
      </c>
      <c r="D79" s="299" t="s">
        <v>407</v>
      </c>
      <c r="E79" s="175">
        <v>1285913</v>
      </c>
      <c r="F79" s="175">
        <v>0</v>
      </c>
      <c r="G79" s="176">
        <f t="shared" si="8"/>
        <v>0.15700123350105685</v>
      </c>
      <c r="H79" s="234">
        <f t="shared" si="0"/>
        <v>0</v>
      </c>
      <c r="I79" s="176">
        <f t="shared" si="9"/>
        <v>1.4652044240350623E-2</v>
      </c>
      <c r="J79" s="173">
        <f t="shared" si="1"/>
        <v>18841.25416524199</v>
      </c>
      <c r="K79" s="177">
        <f t="shared" si="2"/>
        <v>18841.25416524199</v>
      </c>
      <c r="L79" s="234">
        <f t="shared" si="3"/>
        <v>1285913</v>
      </c>
      <c r="M79" s="176">
        <f t="shared" si="10"/>
        <v>0.13171332659477866</v>
      </c>
      <c r="N79" s="176"/>
      <c r="O79" s="178">
        <f t="shared" si="5"/>
        <v>169371.8789414716</v>
      </c>
      <c r="P79" s="175">
        <v>0</v>
      </c>
      <c r="Q79" s="178">
        <f t="shared" si="6"/>
        <v>188213.13310671359</v>
      </c>
      <c r="R79" s="175">
        <v>98760</v>
      </c>
      <c r="S79" s="262">
        <f t="shared" si="7"/>
        <v>286973.13310671359</v>
      </c>
      <c r="T79" s="86"/>
      <c r="U79" s="86"/>
      <c r="V79" s="86"/>
      <c r="W79" s="248">
        <f t="shared" si="11"/>
        <v>1285913</v>
      </c>
      <c r="X79" s="86"/>
      <c r="Y79" s="86"/>
      <c r="Z79" s="86"/>
    </row>
    <row r="80" spans="1:70" ht="15.6">
      <c r="A80" s="172" t="s">
        <v>240</v>
      </c>
      <c r="B80" s="173"/>
      <c r="C80" s="173" t="s">
        <v>229</v>
      </c>
      <c r="D80" s="299" t="s">
        <v>390</v>
      </c>
      <c r="E80" s="175">
        <v>4246263</v>
      </c>
      <c r="F80" s="175">
        <v>0</v>
      </c>
      <c r="G80" s="176">
        <f t="shared" si="8"/>
        <v>0.15700123350105685</v>
      </c>
      <c r="H80" s="234">
        <f t="shared" si="0"/>
        <v>0</v>
      </c>
      <c r="I80" s="176">
        <f t="shared" si="9"/>
        <v>1.4652044240350623E-2</v>
      </c>
      <c r="J80" s="173">
        <f t="shared" si="1"/>
        <v>62216.433332163957</v>
      </c>
      <c r="K80" s="177">
        <f t="shared" si="2"/>
        <v>62216.433332163957</v>
      </c>
      <c r="L80" s="234">
        <f t="shared" si="3"/>
        <v>4246263</v>
      </c>
      <c r="M80" s="176">
        <f t="shared" si="10"/>
        <v>0.13171332659477866</v>
      </c>
      <c r="N80" s="176">
        <f t="shared" si="4"/>
        <v>-1.0868609976594223E-4</v>
      </c>
      <c r="O80" s="178">
        <f t="shared" si="5"/>
        <v>558827.91556227417</v>
      </c>
      <c r="P80" s="175">
        <v>0</v>
      </c>
      <c r="Q80" s="178">
        <f t="shared" si="6"/>
        <v>621044.34889443812</v>
      </c>
      <c r="R80" s="175">
        <v>-48295</v>
      </c>
      <c r="S80" s="262">
        <f t="shared" si="7"/>
        <v>572749.34889443812</v>
      </c>
      <c r="T80" s="86"/>
      <c r="U80" s="86"/>
      <c r="V80" s="86"/>
      <c r="W80" s="248">
        <v>0</v>
      </c>
      <c r="X80" s="86"/>
      <c r="Y80" s="86"/>
      <c r="Z80" s="86"/>
    </row>
    <row r="81" spans="1:26" ht="15.6">
      <c r="A81" s="172" t="s">
        <v>382</v>
      </c>
      <c r="B81" s="173"/>
      <c r="C81" s="173" t="s">
        <v>229</v>
      </c>
      <c r="D81" s="299" t="s">
        <v>408</v>
      </c>
      <c r="E81" s="175">
        <v>0</v>
      </c>
      <c r="F81" s="175">
        <v>0</v>
      </c>
      <c r="G81" s="176">
        <f t="shared" si="8"/>
        <v>0.15700123350105685</v>
      </c>
      <c r="H81" s="234">
        <f t="shared" ref="H81:H86" si="13">F81*G81</f>
        <v>0</v>
      </c>
      <c r="I81" s="176">
        <f t="shared" si="9"/>
        <v>1.4652044240350623E-2</v>
      </c>
      <c r="J81" s="173">
        <f t="shared" ref="J81:J86" si="14">E81*I81</f>
        <v>0</v>
      </c>
      <c r="K81" s="177">
        <f t="shared" ref="K81:K86" si="15">H81+J81</f>
        <v>0</v>
      </c>
      <c r="L81" s="234">
        <f t="shared" ref="L81:L86" si="16">E81-F81</f>
        <v>0</v>
      </c>
      <c r="M81" s="176">
        <f t="shared" si="10"/>
        <v>0.13171332659477866</v>
      </c>
      <c r="O81" s="178">
        <f>L81*(M81+N74)</f>
        <v>0</v>
      </c>
      <c r="P81" s="175">
        <v>0</v>
      </c>
      <c r="Q81" s="178">
        <f t="shared" ref="Q81:Q86" si="17">K81+O81+P81</f>
        <v>0</v>
      </c>
      <c r="R81" s="175">
        <v>0</v>
      </c>
      <c r="S81" s="262">
        <f t="shared" ref="S81:S86" si="18">Q81+R81</f>
        <v>0</v>
      </c>
      <c r="T81" s="86"/>
      <c r="U81" s="86"/>
      <c r="V81" s="86"/>
      <c r="W81" s="248">
        <f>E81</f>
        <v>0</v>
      </c>
      <c r="X81" s="86"/>
      <c r="Y81" s="86"/>
      <c r="Z81" s="86"/>
    </row>
    <row r="82" spans="1:26" ht="15.6">
      <c r="A82" s="172" t="s">
        <v>383</v>
      </c>
      <c r="B82" s="173"/>
      <c r="C82" s="173" t="s">
        <v>229</v>
      </c>
      <c r="D82" s="299" t="s">
        <v>409</v>
      </c>
      <c r="E82" s="175">
        <v>656150</v>
      </c>
      <c r="F82" s="175">
        <v>0</v>
      </c>
      <c r="G82" s="176">
        <f t="shared" si="8"/>
        <v>0.15700123350105685</v>
      </c>
      <c r="H82" s="234">
        <f t="shared" si="13"/>
        <v>0</v>
      </c>
      <c r="I82" s="176">
        <f t="shared" si="9"/>
        <v>1.4652044240350623E-2</v>
      </c>
      <c r="J82" s="173">
        <f t="shared" si="14"/>
        <v>9613.9388283060616</v>
      </c>
      <c r="K82" s="177">
        <f t="shared" si="15"/>
        <v>9613.9388283060616</v>
      </c>
      <c r="L82" s="234">
        <f t="shared" si="16"/>
        <v>656150</v>
      </c>
      <c r="M82" s="176">
        <f t="shared" si="10"/>
        <v>0.13171332659477866</v>
      </c>
      <c r="N82" s="176"/>
      <c r="O82" s="178">
        <f t="shared" ref="O82:O86" si="19">L82*(M82+N82)</f>
        <v>86423.699245164025</v>
      </c>
      <c r="P82" s="175">
        <v>0</v>
      </c>
      <c r="Q82" s="178">
        <f t="shared" si="17"/>
        <v>96037.638073470094</v>
      </c>
      <c r="R82" s="175">
        <v>-11111</v>
      </c>
      <c r="S82" s="262">
        <f t="shared" si="18"/>
        <v>84926.638073470094</v>
      </c>
      <c r="T82" s="86"/>
      <c r="U82" s="86"/>
      <c r="V82" s="86"/>
      <c r="W82" s="248">
        <f t="shared" ref="W82:W94" si="20">E82</f>
        <v>656150</v>
      </c>
      <c r="X82" s="86"/>
      <c r="Y82" s="86"/>
      <c r="Z82" s="86"/>
    </row>
    <row r="83" spans="1:26" ht="15.6">
      <c r="A83" s="172" t="s">
        <v>384</v>
      </c>
      <c r="B83" s="173"/>
      <c r="C83" s="173" t="s">
        <v>229</v>
      </c>
      <c r="D83" s="299" t="s">
        <v>387</v>
      </c>
      <c r="E83" s="175">
        <v>370343131</v>
      </c>
      <c r="F83" s="175">
        <v>0</v>
      </c>
      <c r="G83" s="176">
        <f t="shared" si="8"/>
        <v>0.15700123350105685</v>
      </c>
      <c r="H83" s="234">
        <f t="shared" ref="H83" si="21">F83*G83</f>
        <v>0</v>
      </c>
      <c r="I83" s="176">
        <f t="shared" si="9"/>
        <v>1.4652044240350623E-2</v>
      </c>
      <c r="J83" s="173">
        <f t="shared" ref="J83" si="22">E83*I83</f>
        <v>5426283.9395219665</v>
      </c>
      <c r="K83" s="177">
        <f t="shared" ref="K83" si="23">H83+J83</f>
        <v>5426283.9395219665</v>
      </c>
      <c r="L83" s="234">
        <f t="shared" ref="L83" si="24">E83-F83</f>
        <v>370343131</v>
      </c>
      <c r="M83" s="176">
        <f t="shared" si="10"/>
        <v>0.13171332659477866</v>
      </c>
      <c r="N83" s="176">
        <f t="shared" si="4"/>
        <v>-1.0868609976594223E-4</v>
      </c>
      <c r="O83" s="178">
        <f t="shared" ref="O83" si="25">L83*(M83+N83)</f>
        <v>48738874.615052402</v>
      </c>
      <c r="P83" s="175">
        <v>0</v>
      </c>
      <c r="Q83" s="178">
        <f t="shared" ref="Q83" si="26">K83+O83+P83</f>
        <v>54165158.55457437</v>
      </c>
      <c r="R83" s="175">
        <v>1839573</v>
      </c>
      <c r="S83" s="262">
        <f t="shared" ref="S83" si="27">Q83+R83</f>
        <v>56004731.55457437</v>
      </c>
      <c r="T83" s="86"/>
      <c r="U83" s="86"/>
      <c r="V83" s="86"/>
      <c r="W83" s="248">
        <v>0</v>
      </c>
      <c r="X83" s="86"/>
      <c r="Y83" s="86"/>
      <c r="Z83" s="86"/>
    </row>
    <row r="84" spans="1:26" ht="15.6">
      <c r="A84" s="172" t="s">
        <v>392</v>
      </c>
      <c r="B84" s="173"/>
      <c r="C84" s="173" t="s">
        <v>229</v>
      </c>
      <c r="D84" s="299" t="s">
        <v>410</v>
      </c>
      <c r="E84" s="175">
        <v>87915462</v>
      </c>
      <c r="F84" s="175">
        <v>786231</v>
      </c>
      <c r="G84" s="176">
        <f t="shared" si="8"/>
        <v>0.15700123350105685</v>
      </c>
      <c r="H84" s="234">
        <f t="shared" si="13"/>
        <v>123439.23681676944</v>
      </c>
      <c r="I84" s="176">
        <f t="shared" si="9"/>
        <v>1.4652044240350623E-2</v>
      </c>
      <c r="J84" s="173">
        <f t="shared" si="14"/>
        <v>1288141.2386348641</v>
      </c>
      <c r="K84" s="177">
        <f t="shared" si="15"/>
        <v>1411580.4754516336</v>
      </c>
      <c r="L84" s="234">
        <f t="shared" si="16"/>
        <v>87129231</v>
      </c>
      <c r="M84" s="176">
        <f t="shared" si="10"/>
        <v>0.13171332659477866</v>
      </c>
      <c r="N84" s="176"/>
      <c r="O84" s="178">
        <f t="shared" si="19"/>
        <v>11476080.858654913</v>
      </c>
      <c r="P84" s="175">
        <v>1764313</v>
      </c>
      <c r="Q84" s="178">
        <f t="shared" si="17"/>
        <v>14651974.334106546</v>
      </c>
      <c r="R84" s="175">
        <v>0</v>
      </c>
      <c r="S84" s="262">
        <f t="shared" si="18"/>
        <v>14651974.334106546</v>
      </c>
      <c r="T84" s="86"/>
      <c r="U84" s="86"/>
      <c r="V84" s="86"/>
      <c r="W84" s="248">
        <f t="shared" si="20"/>
        <v>87915462</v>
      </c>
      <c r="X84" s="86"/>
      <c r="Y84" s="86"/>
      <c r="Z84" s="86"/>
    </row>
    <row r="85" spans="1:26" ht="15.6">
      <c r="A85" s="172" t="s">
        <v>393</v>
      </c>
      <c r="B85" s="173"/>
      <c r="C85" s="173" t="s">
        <v>229</v>
      </c>
      <c r="D85" s="299" t="s">
        <v>411</v>
      </c>
      <c r="E85" s="175">
        <v>8169406</v>
      </c>
      <c r="F85" s="175">
        <v>0</v>
      </c>
      <c r="G85" s="176">
        <f t="shared" si="8"/>
        <v>0.15700123350105685</v>
      </c>
      <c r="H85" s="234">
        <f t="shared" si="13"/>
        <v>0</v>
      </c>
      <c r="I85" s="176">
        <f t="shared" si="9"/>
        <v>1.4652044240350623E-2</v>
      </c>
      <c r="J85" s="173">
        <f t="shared" si="14"/>
        <v>119698.49812938581</v>
      </c>
      <c r="K85" s="177">
        <f t="shared" si="15"/>
        <v>119698.49812938581</v>
      </c>
      <c r="L85" s="234">
        <f t="shared" si="16"/>
        <v>8169406</v>
      </c>
      <c r="M85" s="176">
        <f t="shared" si="10"/>
        <v>0.13171332659477866</v>
      </c>
      <c r="N85" s="176"/>
      <c r="O85" s="178">
        <f t="shared" si="19"/>
        <v>1076019.6405633444</v>
      </c>
      <c r="P85" s="175">
        <v>0</v>
      </c>
      <c r="Q85" s="178">
        <f t="shared" si="17"/>
        <v>1195718.1386927301</v>
      </c>
      <c r="R85" s="175">
        <v>282973</v>
      </c>
      <c r="S85" s="262">
        <f t="shared" si="18"/>
        <v>1478691.1386927301</v>
      </c>
      <c r="T85" s="86"/>
      <c r="U85" s="86"/>
      <c r="V85" s="86"/>
      <c r="W85" s="248">
        <f t="shared" si="20"/>
        <v>8169406</v>
      </c>
      <c r="X85" s="86"/>
      <c r="Y85" s="86"/>
      <c r="Z85" s="86"/>
    </row>
    <row r="86" spans="1:26" ht="15.6">
      <c r="A86" s="172" t="s">
        <v>394</v>
      </c>
      <c r="B86" s="173"/>
      <c r="C86" s="173" t="s">
        <v>229</v>
      </c>
      <c r="D86" s="299" t="s">
        <v>388</v>
      </c>
      <c r="E86" s="175">
        <v>42657530</v>
      </c>
      <c r="F86" s="175">
        <v>0</v>
      </c>
      <c r="G86" s="176">
        <f t="shared" si="8"/>
        <v>0.15700123350105685</v>
      </c>
      <c r="H86" s="234">
        <f t="shared" si="13"/>
        <v>0</v>
      </c>
      <c r="I86" s="176">
        <f t="shared" si="9"/>
        <v>1.4652044240350623E-2</v>
      </c>
      <c r="J86" s="173">
        <f t="shared" si="14"/>
        <v>625020.01674408384</v>
      </c>
      <c r="K86" s="177">
        <f t="shared" si="15"/>
        <v>625020.01674408384</v>
      </c>
      <c r="L86" s="234">
        <f t="shared" si="16"/>
        <v>42657530</v>
      </c>
      <c r="M86" s="176">
        <f t="shared" si="10"/>
        <v>0.13171332659477866</v>
      </c>
      <c r="N86" s="176">
        <f t="shared" si="4"/>
        <v>-1.0868609976594223E-4</v>
      </c>
      <c r="O86" s="178">
        <f t="shared" si="19"/>
        <v>5613928.9000552204</v>
      </c>
      <c r="P86" s="175">
        <v>0</v>
      </c>
      <c r="Q86" s="178">
        <f t="shared" si="17"/>
        <v>6238948.9167993041</v>
      </c>
      <c r="R86" s="175">
        <v>-260136</v>
      </c>
      <c r="S86" s="262">
        <f t="shared" si="18"/>
        <v>5978812.9167993041</v>
      </c>
      <c r="T86" s="86"/>
      <c r="U86" s="86"/>
      <c r="V86" s="86"/>
      <c r="W86" s="248">
        <v>0</v>
      </c>
      <c r="X86" s="86"/>
      <c r="Y86" s="86"/>
      <c r="Z86" s="86"/>
    </row>
    <row r="87" spans="1:26" ht="15.6">
      <c r="A87" s="172" t="s">
        <v>395</v>
      </c>
      <c r="B87" s="173"/>
      <c r="C87" s="173" t="s">
        <v>229</v>
      </c>
      <c r="D87" s="299" t="s">
        <v>413</v>
      </c>
      <c r="E87" s="175">
        <v>5160424</v>
      </c>
      <c r="F87" s="175">
        <v>11394</v>
      </c>
      <c r="G87" s="176">
        <f t="shared" si="8"/>
        <v>0.15700123350105685</v>
      </c>
      <c r="H87" s="234">
        <f t="shared" ref="H87" si="28">F87*G87</f>
        <v>1788.8720545110418</v>
      </c>
      <c r="I87" s="176">
        <f t="shared" si="9"/>
        <v>1.4652044240350623E-2</v>
      </c>
      <c r="J87" s="173">
        <f t="shared" ref="J87" si="29">E87*I87</f>
        <v>75610.76074696712</v>
      </c>
      <c r="K87" s="177">
        <f t="shared" ref="K87" si="30">H87+J87</f>
        <v>77399.632801478161</v>
      </c>
      <c r="L87" s="234">
        <f t="shared" ref="L87" si="31">E87-F87</f>
        <v>5149030</v>
      </c>
      <c r="M87" s="176">
        <f t="shared" si="10"/>
        <v>0.13171332659477866</v>
      </c>
      <c r="N87" s="176"/>
      <c r="O87" s="178">
        <f t="shared" ref="O87" si="32">L87*(M87+N87)</f>
        <v>678195.87003631319</v>
      </c>
      <c r="P87" s="175">
        <v>105660</v>
      </c>
      <c r="Q87" s="178">
        <f t="shared" ref="Q87" si="33">K87+O87+P87</f>
        <v>861255.50283779134</v>
      </c>
      <c r="R87" s="175">
        <v>0</v>
      </c>
      <c r="S87" s="262">
        <f t="shared" ref="S87" si="34">Q87+R87</f>
        <v>861255.50283779134</v>
      </c>
      <c r="T87" s="86"/>
      <c r="U87" s="86"/>
      <c r="V87" s="86"/>
      <c r="W87" s="248">
        <f t="shared" si="20"/>
        <v>5160424</v>
      </c>
      <c r="X87" s="86"/>
      <c r="Y87" s="86"/>
      <c r="Z87" s="86"/>
    </row>
    <row r="88" spans="1:26" ht="15.6">
      <c r="A88" s="172" t="s">
        <v>416</v>
      </c>
      <c r="B88" s="173"/>
      <c r="C88" s="173" t="s">
        <v>229</v>
      </c>
      <c r="D88" s="299" t="s">
        <v>412</v>
      </c>
      <c r="E88" s="175">
        <v>3396576</v>
      </c>
      <c r="F88" s="175">
        <v>0</v>
      </c>
      <c r="G88" s="176">
        <f t="shared" si="8"/>
        <v>0.15700123350105685</v>
      </c>
      <c r="H88" s="234">
        <f t="shared" ref="H88:H91" si="35">F88*G88</f>
        <v>0</v>
      </c>
      <c r="I88" s="176">
        <f t="shared" si="9"/>
        <v>1.4652044240350623E-2</v>
      </c>
      <c r="J88" s="173">
        <f t="shared" ref="J88:J91" si="36">E88*I88</f>
        <v>49766.781817713156</v>
      </c>
      <c r="K88" s="177">
        <f t="shared" ref="K88:K91" si="37">H88+J88</f>
        <v>49766.781817713156</v>
      </c>
      <c r="L88" s="234">
        <f t="shared" ref="L88:L91" si="38">E88-F88</f>
        <v>3396576</v>
      </c>
      <c r="M88" s="176">
        <f t="shared" si="10"/>
        <v>0.13171332659477866</v>
      </c>
      <c r="N88" s="176"/>
      <c r="O88" s="178">
        <f t="shared" ref="O88:O91" si="39">L88*(M88+N88)</f>
        <v>447374.32399198692</v>
      </c>
      <c r="P88" s="175">
        <v>0</v>
      </c>
      <c r="Q88" s="178">
        <f t="shared" ref="Q88:Q91" si="40">K88+O88+P88</f>
        <v>497141.10580970009</v>
      </c>
      <c r="R88" s="175">
        <v>117172</v>
      </c>
      <c r="S88" s="262">
        <f t="shared" ref="S88:S91" si="41">Q88+R88</f>
        <v>614313.10580970009</v>
      </c>
      <c r="T88" s="86"/>
      <c r="U88" s="86"/>
      <c r="V88" s="86"/>
      <c r="W88" s="248">
        <f t="shared" si="20"/>
        <v>3396576</v>
      </c>
      <c r="X88" s="86"/>
      <c r="Y88" s="86"/>
      <c r="Z88" s="86"/>
    </row>
    <row r="89" spans="1:26" ht="15.6">
      <c r="A89" s="172" t="s">
        <v>417</v>
      </c>
      <c r="B89" s="173"/>
      <c r="C89" s="173" t="s">
        <v>229</v>
      </c>
      <c r="D89" s="299" t="s">
        <v>389</v>
      </c>
      <c r="E89" s="175">
        <v>52724134</v>
      </c>
      <c r="F89" s="175">
        <v>0</v>
      </c>
      <c r="G89" s="176">
        <f t="shared" si="8"/>
        <v>0.15700123350105685</v>
      </c>
      <c r="H89" s="234">
        <f t="shared" si="35"/>
        <v>0</v>
      </c>
      <c r="I89" s="176">
        <f t="shared" si="9"/>
        <v>1.4652044240350623E-2</v>
      </c>
      <c r="J89" s="173">
        <f t="shared" si="36"/>
        <v>772516.34390217438</v>
      </c>
      <c r="K89" s="177">
        <f t="shared" si="37"/>
        <v>772516.34390217438</v>
      </c>
      <c r="L89" s="234">
        <f t="shared" si="38"/>
        <v>52724134</v>
      </c>
      <c r="M89" s="176">
        <f t="shared" si="10"/>
        <v>0.13171332659477866</v>
      </c>
      <c r="N89" s="176">
        <f t="shared" si="4"/>
        <v>-1.0868609976594223E-4</v>
      </c>
      <c r="O89" s="178">
        <f t="shared" si="39"/>
        <v>6938740.7004808774</v>
      </c>
      <c r="P89" s="175">
        <v>0</v>
      </c>
      <c r="Q89" s="178">
        <f t="shared" si="40"/>
        <v>7711257.0443830518</v>
      </c>
      <c r="R89" s="175">
        <v>96988</v>
      </c>
      <c r="S89" s="262">
        <f t="shared" si="41"/>
        <v>7808245.0443830518</v>
      </c>
      <c r="T89" s="86"/>
      <c r="U89" s="86"/>
      <c r="V89" s="86"/>
      <c r="W89" s="248">
        <v>0</v>
      </c>
      <c r="X89" s="86"/>
      <c r="Y89" s="86"/>
      <c r="Z89" s="86"/>
    </row>
    <row r="90" spans="1:26" ht="15.6">
      <c r="A90" s="172" t="s">
        <v>418</v>
      </c>
      <c r="B90" s="173"/>
      <c r="C90" s="173" t="s">
        <v>229</v>
      </c>
      <c r="D90" s="299" t="s">
        <v>414</v>
      </c>
      <c r="E90" s="175">
        <v>2974085</v>
      </c>
      <c r="F90" s="175">
        <v>4684</v>
      </c>
      <c r="G90" s="176">
        <f t="shared" si="8"/>
        <v>0.15700123350105685</v>
      </c>
      <c r="H90" s="234">
        <f t="shared" si="35"/>
        <v>735.39377771895033</v>
      </c>
      <c r="I90" s="176">
        <f t="shared" si="9"/>
        <v>1.4652044240350623E-2</v>
      </c>
      <c r="J90" s="173">
        <f t="shared" si="36"/>
        <v>43576.424994563182</v>
      </c>
      <c r="K90" s="177">
        <f t="shared" si="37"/>
        <v>44311.818772282131</v>
      </c>
      <c r="L90" s="234">
        <f t="shared" si="38"/>
        <v>2969401</v>
      </c>
      <c r="M90" s="176">
        <f t="shared" si="10"/>
        <v>0.13171332659477866</v>
      </c>
      <c r="N90" s="176"/>
      <c r="O90" s="178">
        <f t="shared" si="39"/>
        <v>391109.68370386236</v>
      </c>
      <c r="P90" s="175">
        <v>60894</v>
      </c>
      <c r="Q90" s="178">
        <f t="shared" si="40"/>
        <v>496315.50247614447</v>
      </c>
      <c r="R90" s="175">
        <v>0</v>
      </c>
      <c r="S90" s="262">
        <f t="shared" si="41"/>
        <v>496315.50247614447</v>
      </c>
      <c r="T90" s="86"/>
      <c r="U90" s="86"/>
      <c r="V90" s="86"/>
      <c r="W90" s="248">
        <f t="shared" si="20"/>
        <v>2974085</v>
      </c>
      <c r="X90" s="86"/>
      <c r="Y90" s="86"/>
      <c r="Z90" s="86"/>
    </row>
    <row r="91" spans="1:26" ht="15.6">
      <c r="A91" s="172" t="s">
        <v>419</v>
      </c>
      <c r="B91" s="173"/>
      <c r="C91" s="173" t="s">
        <v>229</v>
      </c>
      <c r="D91" s="299" t="s">
        <v>415</v>
      </c>
      <c r="E91" s="175">
        <v>3892368</v>
      </c>
      <c r="F91" s="175">
        <v>0</v>
      </c>
      <c r="G91" s="176">
        <f t="shared" si="8"/>
        <v>0.15700123350105685</v>
      </c>
      <c r="H91" s="234">
        <f t="shared" si="35"/>
        <v>0</v>
      </c>
      <c r="I91" s="176">
        <f t="shared" si="9"/>
        <v>1.4652044240350623E-2</v>
      </c>
      <c r="J91" s="173">
        <f t="shared" si="36"/>
        <v>57031.148135725074</v>
      </c>
      <c r="K91" s="177">
        <f t="shared" si="37"/>
        <v>57031.148135725074</v>
      </c>
      <c r="L91" s="234">
        <f t="shared" si="38"/>
        <v>3892368</v>
      </c>
      <c r="M91" s="176">
        <f t="shared" si="10"/>
        <v>0.13171332659477866</v>
      </c>
      <c r="N91" s="176"/>
      <c r="O91" s="178">
        <f t="shared" si="39"/>
        <v>512676.73761106544</v>
      </c>
      <c r="P91" s="175">
        <v>0</v>
      </c>
      <c r="Q91" s="178">
        <f t="shared" si="40"/>
        <v>569707.88574679056</v>
      </c>
      <c r="R91" s="175">
        <v>78933</v>
      </c>
      <c r="S91" s="262">
        <f t="shared" si="41"/>
        <v>648640.88574679056</v>
      </c>
      <c r="T91" s="86"/>
      <c r="U91" s="86"/>
      <c r="V91" s="86"/>
      <c r="W91" s="248">
        <f t="shared" si="20"/>
        <v>3892368</v>
      </c>
      <c r="X91" s="86"/>
      <c r="Y91" s="86"/>
      <c r="Z91" s="86"/>
    </row>
    <row r="92" spans="1:26" ht="15.6">
      <c r="A92" s="172" t="s">
        <v>420</v>
      </c>
      <c r="B92" s="173"/>
      <c r="C92" s="173" t="s">
        <v>229</v>
      </c>
      <c r="D92" s="299" t="s">
        <v>391</v>
      </c>
      <c r="E92" s="175">
        <v>31703109</v>
      </c>
      <c r="F92" s="175">
        <v>0</v>
      </c>
      <c r="G92" s="176">
        <f t="shared" si="8"/>
        <v>0.15700123350105685</v>
      </c>
      <c r="H92" s="234">
        <f t="shared" ref="H92:H94" si="42">F92*G92</f>
        <v>0</v>
      </c>
      <c r="I92" s="176">
        <f t="shared" si="9"/>
        <v>1.4652044240350623E-2</v>
      </c>
      <c r="J92" s="173">
        <f t="shared" ref="J92:J94" si="43">E92*I92</f>
        <v>464515.355624658</v>
      </c>
      <c r="K92" s="177">
        <f t="shared" ref="K92:K94" si="44">H92+J92</f>
        <v>464515.355624658</v>
      </c>
      <c r="L92" s="234">
        <f t="shared" ref="L92:L94" si="45">E92-F92</f>
        <v>31703109</v>
      </c>
      <c r="M92" s="176">
        <f t="shared" si="10"/>
        <v>0.13171332659477866</v>
      </c>
      <c r="N92" s="176">
        <f t="shared" ref="N92" si="46">$L$57</f>
        <v>-1.0868609976594223E-4</v>
      </c>
      <c r="O92" s="178">
        <f t="shared" ref="O92:O94" si="47">L92*(M92+N92)</f>
        <v>4172276.2625192022</v>
      </c>
      <c r="P92" s="175">
        <v>0</v>
      </c>
      <c r="Q92" s="178">
        <f t="shared" ref="Q92:Q94" si="48">K92+O92+P92</f>
        <v>4636791.6181438603</v>
      </c>
      <c r="R92" s="175">
        <v>493883</v>
      </c>
      <c r="S92" s="262">
        <f t="shared" ref="S92:S94" si="49">Q92+R92</f>
        <v>5130674.6181438603</v>
      </c>
      <c r="T92" s="86"/>
      <c r="U92" s="86"/>
      <c r="V92" s="86"/>
      <c r="W92" s="248">
        <v>0</v>
      </c>
      <c r="X92" s="86"/>
      <c r="Y92" s="86"/>
      <c r="Z92" s="86"/>
    </row>
    <row r="93" spans="1:26" ht="15.6">
      <c r="A93" s="172" t="s">
        <v>421</v>
      </c>
      <c r="B93" s="173"/>
      <c r="C93" s="173" t="s">
        <v>229</v>
      </c>
      <c r="D93" s="299" t="s">
        <v>423</v>
      </c>
      <c r="E93" s="175">
        <v>2429690</v>
      </c>
      <c r="F93" s="175">
        <v>3827</v>
      </c>
      <c r="G93" s="176">
        <f t="shared" si="8"/>
        <v>0.15700123350105685</v>
      </c>
      <c r="H93" s="234">
        <f t="shared" si="42"/>
        <v>600.84372060854457</v>
      </c>
      <c r="I93" s="176">
        <f t="shared" si="9"/>
        <v>1.4652044240350623E-2</v>
      </c>
      <c r="J93" s="173">
        <f t="shared" si="43"/>
        <v>35599.925370337507</v>
      </c>
      <c r="K93" s="177">
        <f t="shared" si="44"/>
        <v>36200.769090946051</v>
      </c>
      <c r="L93" s="234">
        <f t="shared" si="45"/>
        <v>2425863</v>
      </c>
      <c r="M93" s="176">
        <f t="shared" si="10"/>
        <v>0.13171332659477866</v>
      </c>
      <c r="N93" s="176"/>
      <c r="O93" s="178">
        <f t="shared" si="47"/>
        <v>319518.48559318954</v>
      </c>
      <c r="P93" s="175">
        <v>49748</v>
      </c>
      <c r="Q93" s="178">
        <f t="shared" si="48"/>
        <v>405467.25468413561</v>
      </c>
      <c r="R93" s="175">
        <v>0</v>
      </c>
      <c r="S93" s="262">
        <f t="shared" si="49"/>
        <v>405467.25468413561</v>
      </c>
      <c r="T93" s="86"/>
      <c r="U93" s="86"/>
      <c r="V93" s="86"/>
      <c r="W93" s="248">
        <f t="shared" si="20"/>
        <v>2429690</v>
      </c>
      <c r="X93" s="86"/>
      <c r="Y93" s="86"/>
      <c r="Z93" s="86"/>
    </row>
    <row r="94" spans="1:26" ht="15.6">
      <c r="A94" s="172" t="s">
        <v>422</v>
      </c>
      <c r="B94" s="173"/>
      <c r="C94" s="173" t="s">
        <v>229</v>
      </c>
      <c r="D94" s="299" t="s">
        <v>424</v>
      </c>
      <c r="E94" s="175">
        <v>769449</v>
      </c>
      <c r="F94" s="175">
        <v>0</v>
      </c>
      <c r="G94" s="176">
        <f t="shared" si="8"/>
        <v>0.15700123350105685</v>
      </c>
      <c r="H94" s="234">
        <f t="shared" si="42"/>
        <v>0</v>
      </c>
      <c r="I94" s="176">
        <f t="shared" si="9"/>
        <v>1.4652044240350623E-2</v>
      </c>
      <c r="J94" s="173">
        <f t="shared" si="43"/>
        <v>11274.000788693545</v>
      </c>
      <c r="K94" s="177">
        <f t="shared" si="44"/>
        <v>11274.000788693545</v>
      </c>
      <c r="L94" s="234">
        <f t="shared" si="45"/>
        <v>769449</v>
      </c>
      <c r="M94" s="176">
        <f t="shared" si="10"/>
        <v>0.13171332659477866</v>
      </c>
      <c r="N94" s="176"/>
      <c r="O94" s="178">
        <f t="shared" si="47"/>
        <v>101346.68743502584</v>
      </c>
      <c r="P94" s="175">
        <v>0</v>
      </c>
      <c r="Q94" s="178">
        <f t="shared" si="48"/>
        <v>112620.68822371939</v>
      </c>
      <c r="R94" s="175">
        <v>21560</v>
      </c>
      <c r="S94" s="262">
        <f t="shared" si="49"/>
        <v>134180.68822371939</v>
      </c>
      <c r="T94" s="86"/>
      <c r="U94" s="86"/>
      <c r="V94" s="86"/>
      <c r="W94" s="248">
        <f t="shared" si="20"/>
        <v>769449</v>
      </c>
      <c r="X94" s="86"/>
      <c r="Y94" s="86"/>
      <c r="Z94" s="86"/>
    </row>
    <row r="95" spans="1:26" ht="15.6">
      <c r="A95" s="172"/>
      <c r="C95" s="86"/>
      <c r="D95" s="87"/>
      <c r="E95" s="86"/>
      <c r="F95" s="86"/>
      <c r="G95" s="86"/>
      <c r="H95" s="86"/>
      <c r="I95" s="86"/>
      <c r="J95" s="86"/>
      <c r="K95" s="88"/>
      <c r="L95" s="86"/>
      <c r="M95" s="86"/>
      <c r="N95" s="86"/>
      <c r="O95" s="88"/>
      <c r="P95" s="86"/>
      <c r="Q95" s="88"/>
      <c r="R95" s="86"/>
      <c r="S95" s="88"/>
      <c r="T95" s="86"/>
      <c r="U95" s="86"/>
      <c r="V95" s="86"/>
      <c r="W95" s="86"/>
      <c r="X95" s="86"/>
      <c r="Y95" s="86"/>
      <c r="Z95" s="86"/>
    </row>
    <row r="96" spans="1:26">
      <c r="A96" s="89"/>
      <c r="B96" s="90"/>
      <c r="C96" s="91"/>
      <c r="D96" s="91"/>
      <c r="E96" s="91"/>
      <c r="F96" s="91"/>
      <c r="G96" s="91"/>
      <c r="H96" s="91"/>
      <c r="I96" s="91"/>
      <c r="J96" s="91"/>
      <c r="K96" s="92"/>
      <c r="L96" s="91"/>
      <c r="M96" s="91"/>
      <c r="N96" s="91"/>
      <c r="O96" s="92"/>
      <c r="P96" s="91"/>
      <c r="Q96" s="92"/>
      <c r="R96" s="91"/>
      <c r="S96" s="92"/>
      <c r="T96" s="86"/>
      <c r="U96" s="86"/>
      <c r="V96" s="86"/>
      <c r="W96" s="86"/>
      <c r="X96" s="86"/>
      <c r="Y96" s="86"/>
      <c r="Z96" s="86"/>
    </row>
    <row r="97" spans="1:26" ht="15.6">
      <c r="A97" s="18" t="s">
        <v>128</v>
      </c>
      <c r="B97" s="51"/>
      <c r="C97" s="21" t="s">
        <v>129</v>
      </c>
      <c r="D97" s="21"/>
      <c r="E97" s="21"/>
      <c r="F97" s="21"/>
      <c r="G97" s="21"/>
      <c r="H97" s="43"/>
      <c r="I97" s="43"/>
      <c r="J97" s="11"/>
      <c r="K97" s="11"/>
      <c r="L97" s="11"/>
      <c r="M97" s="11"/>
      <c r="N97" s="11"/>
      <c r="O97" s="11"/>
      <c r="P97" s="11"/>
      <c r="Q97" s="93">
        <f>SUM(Q74:Q96)</f>
        <v>130383255.44992512</v>
      </c>
      <c r="R97" s="93">
        <f>SUM(R74:R96)</f>
        <v>4263204</v>
      </c>
      <c r="S97" s="93">
        <f>SUM(S74:S96)</f>
        <v>134646459.44992512</v>
      </c>
      <c r="T97" s="86"/>
      <c r="U97" s="86"/>
      <c r="V97" s="86"/>
      <c r="W97" s="247">
        <f>SUM(W74:W96)</f>
        <v>184688334</v>
      </c>
      <c r="X97" s="86"/>
      <c r="Y97" s="86"/>
      <c r="Z97" s="86"/>
    </row>
    <row r="98" spans="1:26" ht="15.6">
      <c r="A98" s="94"/>
      <c r="B98" s="86"/>
      <c r="C98" s="86"/>
      <c r="D98" s="86"/>
      <c r="E98" s="143">
        <f>SUM(E74:E95)</f>
        <v>868922354</v>
      </c>
      <c r="F98" s="86"/>
      <c r="G98" s="86"/>
      <c r="H98" s="86"/>
      <c r="I98" s="86"/>
      <c r="J98" s="86"/>
      <c r="K98" s="86"/>
      <c r="L98" s="86"/>
      <c r="M98" s="86"/>
      <c r="N98" s="86"/>
      <c r="O98" s="86"/>
      <c r="P98" s="86"/>
      <c r="Q98" s="86"/>
      <c r="R98" s="86"/>
      <c r="S98" s="86"/>
      <c r="T98" s="86"/>
      <c r="U98" s="86"/>
      <c r="V98" s="86"/>
      <c r="W98" s="294">
        <f>+E98-W97</f>
        <v>684234020</v>
      </c>
      <c r="X98" s="294" t="s">
        <v>242</v>
      </c>
      <c r="Y98" s="86"/>
      <c r="Z98" s="86"/>
    </row>
    <row r="99" spans="1:26" ht="15.6">
      <c r="A99" s="168">
        <v>3</v>
      </c>
      <c r="B99" s="86"/>
      <c r="C99" s="58" t="s">
        <v>130</v>
      </c>
      <c r="D99" s="58"/>
      <c r="E99" s="58"/>
      <c r="F99" s="58"/>
      <c r="G99" s="86"/>
      <c r="H99" s="86"/>
      <c r="I99" s="86"/>
      <c r="J99" s="86"/>
      <c r="K99" s="86"/>
      <c r="L99" s="86"/>
      <c r="M99" s="86"/>
      <c r="N99" s="86"/>
      <c r="O99" s="86"/>
      <c r="P99" s="86"/>
      <c r="Q99" s="93">
        <f>Q97</f>
        <v>130383255.44992512</v>
      </c>
      <c r="R99" s="86"/>
      <c r="S99" s="86"/>
      <c r="T99" s="86"/>
      <c r="U99" s="86"/>
      <c r="V99" s="86"/>
      <c r="W99" s="295" t="s">
        <v>402</v>
      </c>
      <c r="X99" s="296"/>
      <c r="Y99" s="86"/>
      <c r="Z99" s="86"/>
    </row>
    <row r="100" spans="1:26">
      <c r="A100" s="86"/>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row>
    <row r="101" spans="1:26">
      <c r="A101" s="86"/>
      <c r="B101" s="86"/>
      <c r="C101" s="86"/>
      <c r="D101" s="86"/>
      <c r="E101" s="86"/>
      <c r="F101" s="86"/>
      <c r="G101" s="86"/>
      <c r="H101" s="86"/>
      <c r="I101" s="86"/>
      <c r="J101" s="86"/>
      <c r="K101" s="86"/>
      <c r="L101" s="86"/>
      <c r="M101" s="86"/>
      <c r="N101" s="86"/>
      <c r="O101" s="86"/>
      <c r="P101" s="86"/>
      <c r="Q101" s="86"/>
      <c r="R101" s="86"/>
      <c r="S101" s="86"/>
      <c r="T101" s="86"/>
      <c r="U101" s="86"/>
      <c r="V101" s="86"/>
      <c r="W101" s="86"/>
      <c r="X101" s="86"/>
      <c r="Y101" s="86"/>
      <c r="Z101" s="86"/>
    </row>
    <row r="102" spans="1:26" ht="15.6">
      <c r="A102" s="58" t="s">
        <v>131</v>
      </c>
      <c r="B102" s="86"/>
      <c r="C102" s="86"/>
      <c r="D102" s="86"/>
      <c r="E102" s="86"/>
      <c r="F102" s="86"/>
      <c r="G102" s="86"/>
      <c r="H102" s="86"/>
      <c r="I102" s="86"/>
      <c r="J102" s="86"/>
      <c r="K102" s="86"/>
      <c r="L102" s="86"/>
      <c r="M102" s="86"/>
      <c r="N102" s="86"/>
      <c r="O102" s="86"/>
      <c r="P102" s="86"/>
      <c r="Q102" s="86"/>
      <c r="R102" s="86"/>
      <c r="S102" s="86"/>
      <c r="T102" s="86"/>
      <c r="U102" s="86"/>
      <c r="V102" s="86"/>
      <c r="W102" s="86"/>
      <c r="X102" s="86"/>
      <c r="Y102" s="86"/>
      <c r="Z102" s="86"/>
    </row>
    <row r="103" spans="1:26" ht="16.2" thickBot="1">
      <c r="A103" s="96" t="s">
        <v>132</v>
      </c>
      <c r="B103" s="8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ht="15.6">
      <c r="A104" s="97" t="s">
        <v>133</v>
      </c>
      <c r="B104" s="98"/>
      <c r="C104" s="358" t="s">
        <v>362</v>
      </c>
      <c r="D104" s="358"/>
      <c r="E104" s="358"/>
      <c r="F104" s="358"/>
      <c r="G104" s="359"/>
      <c r="H104" s="359"/>
      <c r="I104" s="359"/>
      <c r="J104" s="359"/>
      <c r="K104" s="359"/>
      <c r="L104" s="359"/>
      <c r="M104" s="359"/>
      <c r="N104" s="359"/>
      <c r="O104" s="359"/>
      <c r="P104" s="359"/>
      <c r="Q104" s="359"/>
      <c r="R104" s="359"/>
      <c r="S104" s="359"/>
      <c r="T104" s="86"/>
      <c r="U104" s="86"/>
      <c r="V104" s="86"/>
      <c r="W104" s="86"/>
      <c r="X104" s="86"/>
      <c r="Y104" s="86"/>
      <c r="Z104" s="86"/>
    </row>
    <row r="105" spans="1:26" ht="15.6">
      <c r="A105" s="97" t="s">
        <v>134</v>
      </c>
      <c r="B105" s="98"/>
      <c r="C105" s="358" t="s">
        <v>361</v>
      </c>
      <c r="D105" s="358"/>
      <c r="E105" s="358"/>
      <c r="F105" s="358"/>
      <c r="G105" s="359"/>
      <c r="H105" s="359"/>
      <c r="I105" s="359"/>
      <c r="J105" s="359"/>
      <c r="K105" s="359"/>
      <c r="L105" s="359"/>
      <c r="M105" s="359"/>
      <c r="N105" s="359"/>
      <c r="O105" s="359"/>
      <c r="P105" s="359"/>
      <c r="Q105" s="359"/>
      <c r="R105" s="359"/>
      <c r="S105" s="359"/>
      <c r="T105" s="86"/>
      <c r="U105" s="86"/>
      <c r="V105" s="86"/>
      <c r="W105" s="86"/>
      <c r="X105" s="86"/>
      <c r="Y105" s="86"/>
      <c r="Z105" s="86"/>
    </row>
    <row r="106" spans="1:26" ht="15.6">
      <c r="A106" s="97" t="s">
        <v>135</v>
      </c>
      <c r="B106" s="98"/>
      <c r="C106" s="358" t="s">
        <v>227</v>
      </c>
      <c r="D106" s="358"/>
      <c r="E106" s="358"/>
      <c r="F106" s="358"/>
      <c r="G106" s="359"/>
      <c r="H106" s="359"/>
      <c r="I106" s="359"/>
      <c r="J106" s="359"/>
      <c r="K106" s="359"/>
      <c r="L106" s="359"/>
      <c r="M106" s="359"/>
      <c r="N106" s="359"/>
      <c r="O106" s="359"/>
      <c r="P106" s="359"/>
      <c r="Q106" s="359"/>
      <c r="R106" s="359"/>
      <c r="S106" s="359"/>
      <c r="T106" s="86"/>
      <c r="U106" s="86"/>
      <c r="V106" s="86"/>
      <c r="W106" s="86"/>
      <c r="X106" s="86"/>
      <c r="Y106" s="86"/>
      <c r="Z106" s="86"/>
    </row>
    <row r="107" spans="1:26" ht="15.6">
      <c r="A107" s="97"/>
      <c r="B107" s="98"/>
      <c r="C107" s="360" t="s">
        <v>137</v>
      </c>
      <c r="D107" s="360"/>
      <c r="E107" s="360"/>
      <c r="F107" s="360"/>
      <c r="G107" s="361"/>
      <c r="H107" s="361"/>
      <c r="I107" s="361"/>
      <c r="J107" s="361"/>
      <c r="K107" s="361"/>
      <c r="L107" s="361"/>
      <c r="M107" s="361"/>
      <c r="N107" s="361"/>
      <c r="O107" s="361"/>
      <c r="P107" s="361"/>
      <c r="Q107" s="361"/>
      <c r="R107" s="361"/>
      <c r="S107" s="361"/>
      <c r="T107" s="86"/>
      <c r="U107" s="86"/>
      <c r="V107" s="86"/>
      <c r="W107" s="86"/>
      <c r="X107" s="86"/>
      <c r="Y107" s="86"/>
      <c r="Z107" s="86"/>
    </row>
    <row r="108" spans="1:26" ht="15.6">
      <c r="A108" s="97" t="s">
        <v>138</v>
      </c>
      <c r="B108" s="98"/>
      <c r="C108" s="358" t="s">
        <v>139</v>
      </c>
      <c r="D108" s="358"/>
      <c r="E108" s="358"/>
      <c r="F108" s="358"/>
      <c r="G108" s="359"/>
      <c r="H108" s="359"/>
      <c r="I108" s="359"/>
      <c r="J108" s="359"/>
      <c r="K108" s="359"/>
      <c r="L108" s="359"/>
      <c r="M108" s="359"/>
      <c r="N108" s="359"/>
      <c r="O108" s="359"/>
      <c r="P108" s="359"/>
      <c r="Q108" s="359"/>
      <c r="R108" s="359"/>
      <c r="S108" s="359"/>
      <c r="T108" s="86"/>
      <c r="U108" s="86"/>
      <c r="V108" s="86"/>
      <c r="W108" s="86"/>
      <c r="X108" s="86"/>
      <c r="Y108" s="86"/>
      <c r="Z108" s="86"/>
    </row>
    <row r="109" spans="1:26" ht="15.6">
      <c r="A109" s="99" t="s">
        <v>140</v>
      </c>
      <c r="B109" s="98"/>
      <c r="C109" s="358" t="s">
        <v>293</v>
      </c>
      <c r="D109" s="358"/>
      <c r="E109" s="358"/>
      <c r="F109" s="358"/>
      <c r="G109" s="359"/>
      <c r="H109" s="359"/>
      <c r="I109" s="359"/>
      <c r="J109" s="359"/>
      <c r="K109" s="359"/>
      <c r="L109" s="359"/>
      <c r="M109" s="359"/>
      <c r="N109" s="359"/>
      <c r="O109" s="359"/>
      <c r="P109" s="359"/>
      <c r="Q109" s="359"/>
      <c r="R109" s="359"/>
      <c r="S109" s="359"/>
      <c r="T109" s="86"/>
      <c r="U109" s="86"/>
      <c r="V109" s="86"/>
      <c r="W109" s="86"/>
      <c r="X109" s="86"/>
      <c r="Y109" s="86"/>
      <c r="Z109" s="86"/>
    </row>
    <row r="110" spans="1:26" ht="15.6">
      <c r="A110" s="99" t="s">
        <v>141</v>
      </c>
      <c r="B110" s="98"/>
      <c r="C110" s="358" t="s">
        <v>360</v>
      </c>
      <c r="D110" s="358"/>
      <c r="E110" s="358"/>
      <c r="F110" s="358"/>
      <c r="G110" s="359"/>
      <c r="H110" s="359"/>
      <c r="I110" s="359"/>
      <c r="J110" s="359"/>
      <c r="K110" s="359"/>
      <c r="L110" s="359"/>
      <c r="M110" s="359"/>
      <c r="N110" s="359"/>
      <c r="O110" s="359"/>
      <c r="P110" s="359"/>
      <c r="Q110" s="359"/>
      <c r="R110" s="359"/>
      <c r="S110" s="359"/>
      <c r="T110" s="86"/>
      <c r="U110" s="86"/>
      <c r="V110" s="86"/>
      <c r="W110" s="86"/>
      <c r="X110" s="86"/>
      <c r="Y110" s="86"/>
      <c r="Z110" s="86"/>
    </row>
    <row r="111" spans="1:26" ht="15.6">
      <c r="A111" s="99" t="s">
        <v>143</v>
      </c>
      <c r="B111" s="98"/>
      <c r="C111" s="358" t="s">
        <v>378</v>
      </c>
      <c r="D111" s="358"/>
      <c r="E111" s="358"/>
      <c r="F111" s="358"/>
      <c r="G111" s="359"/>
      <c r="H111" s="359"/>
      <c r="I111" s="359"/>
      <c r="J111" s="359"/>
      <c r="K111" s="359"/>
      <c r="L111" s="359"/>
      <c r="M111" s="359"/>
      <c r="N111" s="359"/>
      <c r="O111" s="359"/>
      <c r="P111" s="359"/>
      <c r="Q111" s="359"/>
      <c r="R111" s="359"/>
      <c r="S111" s="359"/>
      <c r="T111" s="86"/>
      <c r="U111" s="86"/>
      <c r="V111" s="86"/>
      <c r="W111" s="86"/>
      <c r="X111" s="86"/>
      <c r="Y111" s="86"/>
      <c r="Z111" s="86"/>
    </row>
    <row r="112" spans="1:26">
      <c r="A112" s="100" t="s">
        <v>145</v>
      </c>
      <c r="B112" s="10"/>
      <c r="C112" s="358" t="s">
        <v>146</v>
      </c>
      <c r="D112" s="358"/>
      <c r="E112" s="358"/>
      <c r="F112" s="358"/>
      <c r="G112" s="359"/>
      <c r="H112" s="359"/>
      <c r="I112" s="359"/>
      <c r="J112" s="359"/>
      <c r="K112" s="359"/>
      <c r="L112" s="359"/>
      <c r="M112" s="359"/>
      <c r="N112" s="359"/>
      <c r="O112" s="359"/>
      <c r="P112" s="359"/>
      <c r="Q112" s="359"/>
      <c r="R112" s="359"/>
      <c r="S112" s="359"/>
      <c r="T112" s="86"/>
      <c r="U112" s="86"/>
      <c r="V112" s="86"/>
      <c r="W112" s="86"/>
      <c r="X112" s="86"/>
      <c r="Y112" s="86"/>
      <c r="Z112" s="86"/>
    </row>
    <row r="113" spans="1:26">
      <c r="A113" s="101" t="s">
        <v>208</v>
      </c>
      <c r="B113" s="86"/>
      <c r="C113" s="86" t="s">
        <v>294</v>
      </c>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1:26" ht="15.6">
      <c r="A114" s="104" t="s">
        <v>214</v>
      </c>
      <c r="B114" s="103"/>
      <c r="C114" s="102" t="s">
        <v>295</v>
      </c>
      <c r="D114" s="104"/>
      <c r="E114" s="104"/>
      <c r="F114" s="104"/>
      <c r="G114" s="42"/>
      <c r="H114" s="43"/>
      <c r="I114" s="43"/>
      <c r="J114" s="11"/>
      <c r="K114" s="11"/>
      <c r="L114" s="58"/>
      <c r="M114" s="58"/>
      <c r="N114" s="58"/>
      <c r="O114" s="38"/>
      <c r="P114" s="58"/>
      <c r="R114" s="11"/>
      <c r="S114" s="105"/>
      <c r="T114" s="86"/>
      <c r="U114" s="86"/>
      <c r="V114" s="86"/>
      <c r="W114" s="86"/>
      <c r="X114" s="86"/>
      <c r="Y114" s="86"/>
      <c r="Z114" s="86"/>
    </row>
    <row r="115" spans="1:26" ht="15.6">
      <c r="A115" s="102"/>
      <c r="B115" s="103"/>
      <c r="C115" s="104"/>
      <c r="D115" s="104"/>
      <c r="E115" s="104"/>
      <c r="F115" s="104"/>
      <c r="G115" s="42"/>
      <c r="H115" s="43"/>
      <c r="I115" s="43"/>
      <c r="J115" s="11"/>
      <c r="K115" s="11"/>
      <c r="L115" s="58"/>
      <c r="M115" s="58"/>
      <c r="N115" s="58"/>
      <c r="O115" s="38"/>
      <c r="P115" s="58"/>
      <c r="R115" s="11"/>
      <c r="S115" s="36"/>
      <c r="T115" s="86"/>
      <c r="U115" s="86"/>
      <c r="V115" s="86"/>
      <c r="W115" s="86"/>
      <c r="X115" s="86"/>
      <c r="Y115" s="86"/>
      <c r="Z115" s="86"/>
    </row>
    <row r="116" spans="1:2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1:2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1:2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1:2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1:2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1:2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1:2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1:2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1:2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1:2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1:2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1:2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1:2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c r="C290" s="86"/>
      <c r="D290" s="86"/>
      <c r="E290" s="86"/>
      <c r="F290" s="86"/>
      <c r="G290" s="86"/>
      <c r="H290" s="86"/>
      <c r="I290" s="86"/>
      <c r="J290" s="86"/>
      <c r="K290" s="86"/>
      <c r="L290" s="86"/>
      <c r="M290" s="86"/>
      <c r="N290" s="86"/>
      <c r="O290" s="86"/>
      <c r="P290" s="86"/>
      <c r="Q290" s="86"/>
      <c r="R290" s="86"/>
      <c r="S290" s="86"/>
      <c r="T290" s="86"/>
      <c r="U290" s="86"/>
      <c r="V290" s="86"/>
      <c r="W290" s="86"/>
      <c r="X290" s="86"/>
      <c r="Y290" s="86"/>
      <c r="Z290" s="86"/>
    </row>
    <row r="291" spans="3:26">
      <c r="C291" s="86"/>
      <c r="D291" s="86"/>
      <c r="E291" s="86"/>
      <c r="F291" s="86"/>
      <c r="G291" s="86"/>
      <c r="H291" s="86"/>
      <c r="I291" s="86"/>
      <c r="J291" s="86"/>
      <c r="K291" s="86"/>
      <c r="L291" s="86"/>
      <c r="M291" s="86"/>
      <c r="N291" s="86"/>
      <c r="O291" s="86"/>
      <c r="P291" s="86"/>
      <c r="Q291" s="86"/>
      <c r="R291" s="86"/>
      <c r="S291" s="86"/>
      <c r="T291" s="86"/>
      <c r="U291" s="86"/>
      <c r="V291" s="86"/>
      <c r="W291" s="86"/>
      <c r="X291" s="86"/>
      <c r="Y291" s="86"/>
      <c r="Z291" s="86"/>
    </row>
    <row r="292" spans="3:26">
      <c r="C292" s="86"/>
      <c r="D292" s="86"/>
      <c r="E292" s="86"/>
      <c r="F292" s="86"/>
      <c r="G292" s="86"/>
      <c r="H292" s="86"/>
      <c r="I292" s="86"/>
      <c r="J292" s="86"/>
      <c r="K292" s="86"/>
      <c r="L292" s="86"/>
      <c r="M292" s="86"/>
      <c r="N292" s="86"/>
      <c r="O292" s="86"/>
      <c r="P292" s="86"/>
      <c r="Q292" s="86"/>
      <c r="R292" s="86"/>
      <c r="S292" s="86"/>
      <c r="T292" s="86"/>
      <c r="U292" s="86"/>
      <c r="V292" s="86"/>
      <c r="W292" s="86"/>
      <c r="X292" s="86"/>
      <c r="Y292" s="86"/>
      <c r="Z292" s="86"/>
    </row>
    <row r="293" spans="3:26">
      <c r="C293" s="86"/>
      <c r="D293" s="86"/>
      <c r="E293" s="86"/>
      <c r="F293" s="86"/>
      <c r="G293" s="86"/>
      <c r="H293" s="86"/>
      <c r="I293" s="86"/>
      <c r="J293" s="86"/>
      <c r="K293" s="86"/>
      <c r="L293" s="86"/>
      <c r="M293" s="86"/>
      <c r="N293" s="86"/>
      <c r="O293" s="86"/>
      <c r="P293" s="86"/>
      <c r="Q293" s="86"/>
      <c r="R293" s="86"/>
      <c r="S293" s="86"/>
      <c r="T293" s="86"/>
      <c r="U293" s="86"/>
      <c r="V293" s="86"/>
      <c r="W293" s="86"/>
      <c r="X293" s="86"/>
      <c r="Y293" s="86"/>
      <c r="Z293" s="86"/>
    </row>
    <row r="294" spans="3:26">
      <c r="C294" s="86"/>
      <c r="D294" s="86"/>
      <c r="E294" s="86"/>
      <c r="F294" s="86"/>
      <c r="G294" s="86"/>
      <c r="H294" s="86"/>
      <c r="I294" s="86"/>
      <c r="J294" s="86"/>
      <c r="K294" s="86"/>
      <c r="L294" s="86"/>
      <c r="M294" s="86"/>
      <c r="N294" s="86"/>
      <c r="O294" s="86"/>
      <c r="P294" s="86"/>
      <c r="Q294" s="86"/>
      <c r="R294" s="86"/>
      <c r="S294" s="86"/>
      <c r="T294" s="86"/>
      <c r="U294" s="86"/>
      <c r="V294" s="86"/>
      <c r="W294" s="86"/>
      <c r="X294" s="86"/>
      <c r="Y294" s="86"/>
      <c r="Z294" s="86"/>
    </row>
    <row r="295" spans="3:26">
      <c r="C295" s="86"/>
      <c r="D295" s="86"/>
      <c r="E295" s="86"/>
      <c r="F295" s="86"/>
      <c r="G295" s="86"/>
      <c r="H295" s="86"/>
      <c r="I295" s="86"/>
      <c r="J295" s="86"/>
      <c r="K295" s="86"/>
      <c r="L295" s="86"/>
      <c r="M295" s="86"/>
      <c r="N295" s="86"/>
      <c r="O295" s="86"/>
      <c r="P295" s="86"/>
      <c r="Q295" s="86"/>
      <c r="R295" s="86"/>
      <c r="S295" s="86"/>
      <c r="T295" s="86"/>
      <c r="U295" s="86"/>
      <c r="V295" s="86"/>
      <c r="W295" s="86"/>
      <c r="X295" s="86"/>
      <c r="Y295" s="86"/>
      <c r="Z295" s="86"/>
    </row>
    <row r="296" spans="3:26">
      <c r="C296" s="86"/>
      <c r="D296" s="86"/>
      <c r="E296" s="86"/>
      <c r="F296" s="86"/>
      <c r="G296" s="86"/>
      <c r="H296" s="86"/>
      <c r="I296" s="86"/>
      <c r="J296" s="86"/>
      <c r="K296" s="86"/>
      <c r="L296" s="86"/>
      <c r="M296" s="86"/>
      <c r="N296" s="86"/>
      <c r="O296" s="86"/>
      <c r="P296" s="86"/>
      <c r="Q296" s="86"/>
      <c r="R296" s="86"/>
      <c r="S296" s="86"/>
      <c r="T296" s="86"/>
      <c r="U296" s="86"/>
      <c r="V296" s="86"/>
      <c r="W296" s="86"/>
      <c r="X296" s="86"/>
      <c r="Y296" s="86"/>
      <c r="Z296" s="86"/>
    </row>
    <row r="297" spans="3:26">
      <c r="C297" s="86"/>
      <c r="D297" s="86"/>
      <c r="E297" s="86"/>
      <c r="F297" s="86"/>
      <c r="G297" s="86"/>
      <c r="H297" s="86"/>
      <c r="I297" s="86"/>
      <c r="J297" s="86"/>
      <c r="K297" s="86"/>
      <c r="L297" s="86"/>
      <c r="M297" s="86"/>
      <c r="N297" s="86"/>
      <c r="O297" s="86"/>
      <c r="P297" s="86"/>
      <c r="Q297" s="86"/>
      <c r="R297" s="86"/>
      <c r="S297" s="86"/>
      <c r="T297" s="86"/>
      <c r="U297" s="86"/>
      <c r="V297" s="86"/>
      <c r="W297" s="86"/>
      <c r="X297" s="86"/>
      <c r="Y297" s="86"/>
      <c r="Z297" s="86"/>
    </row>
    <row r="298" spans="3:26">
      <c r="C298" s="86"/>
      <c r="D298" s="86"/>
      <c r="E298" s="86"/>
      <c r="F298" s="86"/>
      <c r="G298" s="86"/>
      <c r="H298" s="86"/>
      <c r="I298" s="86"/>
      <c r="J298" s="86"/>
      <c r="K298" s="86"/>
      <c r="L298" s="86"/>
      <c r="M298" s="86"/>
      <c r="N298" s="86"/>
      <c r="O298" s="86"/>
      <c r="P298" s="86"/>
      <c r="Q298" s="86"/>
      <c r="R298" s="86"/>
      <c r="S298" s="86"/>
      <c r="T298" s="86"/>
      <c r="U298" s="86"/>
      <c r="V298" s="86"/>
      <c r="W298" s="86"/>
      <c r="X298" s="86"/>
      <c r="Y298" s="86"/>
      <c r="Z298" s="86"/>
    </row>
    <row r="299" spans="3:26">
      <c r="C299" s="86"/>
      <c r="D299" s="86"/>
      <c r="E299" s="86"/>
      <c r="F299" s="86"/>
      <c r="G299" s="86"/>
      <c r="H299" s="86"/>
      <c r="I299" s="86"/>
      <c r="J299" s="86"/>
      <c r="K299" s="86"/>
      <c r="L299" s="86"/>
      <c r="M299" s="86"/>
      <c r="N299" s="86"/>
      <c r="O299" s="86"/>
      <c r="P299" s="86"/>
      <c r="Q299" s="86"/>
      <c r="R299" s="86"/>
      <c r="S299" s="86"/>
      <c r="T299" s="86"/>
      <c r="U299" s="86"/>
      <c r="V299" s="86"/>
      <c r="W299" s="86"/>
      <c r="X299" s="86"/>
      <c r="Y299" s="86"/>
      <c r="Z299" s="86"/>
    </row>
    <row r="300" spans="3:26">
      <c r="C300" s="86"/>
      <c r="D300" s="86"/>
      <c r="E300" s="86"/>
      <c r="F300" s="86"/>
      <c r="G300" s="86"/>
      <c r="H300" s="86"/>
      <c r="I300" s="86"/>
      <c r="J300" s="86"/>
      <c r="K300" s="86"/>
      <c r="L300" s="86"/>
      <c r="M300" s="86"/>
      <c r="N300" s="86"/>
      <c r="O300" s="86"/>
      <c r="P300" s="86"/>
      <c r="Q300" s="86"/>
      <c r="R300" s="86"/>
      <c r="S300" s="86"/>
      <c r="T300" s="86"/>
      <c r="U300" s="86"/>
      <c r="V300" s="86"/>
      <c r="W300" s="86"/>
      <c r="X300" s="86"/>
      <c r="Y300" s="86"/>
      <c r="Z300" s="86"/>
    </row>
    <row r="301" spans="3:26">
      <c r="C301" s="86"/>
      <c r="D301" s="86"/>
      <c r="E301" s="86"/>
      <c r="F301" s="86"/>
      <c r="G301" s="86"/>
      <c r="H301" s="86"/>
      <c r="I301" s="86"/>
      <c r="J301" s="86"/>
      <c r="K301" s="86"/>
      <c r="L301" s="86"/>
      <c r="M301" s="86"/>
      <c r="N301" s="86"/>
      <c r="O301" s="86"/>
      <c r="P301" s="86"/>
      <c r="Q301" s="86"/>
      <c r="R301" s="86"/>
      <c r="S301" s="86"/>
      <c r="T301" s="86"/>
      <c r="U301" s="86"/>
      <c r="V301" s="86"/>
      <c r="W301" s="86"/>
      <c r="X301" s="86"/>
      <c r="Y301" s="86"/>
      <c r="Z301" s="86"/>
    </row>
    <row r="302" spans="3:26">
      <c r="C302" s="86"/>
      <c r="D302" s="86"/>
      <c r="E302" s="86"/>
      <c r="F302" s="86"/>
      <c r="G302" s="86"/>
      <c r="H302" s="86"/>
      <c r="I302" s="86"/>
      <c r="J302" s="86"/>
      <c r="K302" s="86"/>
      <c r="L302" s="86"/>
      <c r="M302" s="86"/>
      <c r="N302" s="86"/>
      <c r="O302" s="86"/>
      <c r="P302" s="86"/>
      <c r="Q302" s="86"/>
      <c r="R302" s="86"/>
      <c r="S302" s="86"/>
      <c r="T302" s="86"/>
      <c r="U302" s="86"/>
      <c r="V302" s="86"/>
      <c r="W302" s="86"/>
      <c r="X302" s="86"/>
      <c r="Y302" s="86"/>
      <c r="Z302" s="86"/>
    </row>
    <row r="303" spans="3:26">
      <c r="C303" s="86"/>
      <c r="D303" s="86"/>
      <c r="E303" s="86"/>
      <c r="F303" s="86"/>
      <c r="G303" s="86"/>
      <c r="H303" s="86"/>
      <c r="I303" s="86"/>
      <c r="J303" s="86"/>
      <c r="K303" s="86"/>
      <c r="L303" s="86"/>
      <c r="M303" s="86"/>
      <c r="N303" s="86"/>
      <c r="O303" s="86"/>
      <c r="P303" s="86"/>
      <c r="Q303" s="86"/>
      <c r="R303" s="86"/>
      <c r="S303" s="86"/>
      <c r="T303" s="86"/>
      <c r="U303" s="86"/>
      <c r="V303" s="86"/>
      <c r="W303" s="86"/>
      <c r="X303" s="86"/>
      <c r="Y303" s="86"/>
      <c r="Z303" s="86"/>
    </row>
    <row r="304" spans="3:26">
      <c r="C304" s="86"/>
      <c r="D304" s="86"/>
      <c r="E304" s="86"/>
      <c r="F304" s="86"/>
      <c r="G304" s="86"/>
      <c r="H304" s="86"/>
      <c r="I304" s="86"/>
      <c r="J304" s="86"/>
      <c r="K304" s="86"/>
      <c r="L304" s="86"/>
      <c r="M304" s="86"/>
      <c r="N304" s="86"/>
      <c r="O304" s="86"/>
      <c r="P304" s="86"/>
      <c r="Q304" s="86"/>
      <c r="R304" s="86"/>
      <c r="S304" s="86"/>
    </row>
    <row r="305" spans="3:19">
      <c r="C305" s="86"/>
      <c r="D305" s="86"/>
      <c r="E305" s="86"/>
      <c r="F305" s="86"/>
      <c r="G305" s="86"/>
      <c r="H305" s="86"/>
      <c r="I305" s="86"/>
      <c r="J305" s="86"/>
      <c r="K305" s="86"/>
      <c r="L305" s="86"/>
      <c r="M305" s="86"/>
      <c r="N305" s="86"/>
      <c r="O305" s="86"/>
      <c r="P305" s="86"/>
      <c r="Q305" s="86"/>
      <c r="R305" s="86"/>
      <c r="S305" s="86"/>
    </row>
    <row r="306" spans="3:19">
      <c r="C306" s="86"/>
      <c r="D306" s="86"/>
      <c r="E306" s="86"/>
      <c r="F306" s="86"/>
      <c r="G306" s="86"/>
      <c r="H306" s="86"/>
      <c r="I306" s="86"/>
      <c r="J306" s="86"/>
      <c r="K306" s="86"/>
      <c r="L306" s="86"/>
      <c r="M306" s="86"/>
      <c r="N306" s="86"/>
      <c r="O306" s="86"/>
      <c r="P306" s="86"/>
      <c r="Q306" s="86"/>
      <c r="R306" s="86"/>
      <c r="S306" s="86"/>
    </row>
    <row r="307" spans="3:19">
      <c r="C307" s="86"/>
      <c r="D307" s="86"/>
      <c r="E307" s="86"/>
      <c r="F307" s="86"/>
      <c r="G307" s="86"/>
      <c r="H307" s="86"/>
      <c r="I307" s="86"/>
      <c r="J307" s="86"/>
      <c r="K307" s="86"/>
      <c r="L307" s="86"/>
      <c r="M307" s="86"/>
      <c r="N307" s="86"/>
      <c r="O307" s="86"/>
      <c r="P307" s="86"/>
      <c r="Q307" s="86"/>
      <c r="R307" s="86"/>
      <c r="S307" s="86"/>
    </row>
    <row r="308" spans="3:19">
      <c r="C308" s="86"/>
      <c r="D308" s="86"/>
      <c r="E308" s="86"/>
      <c r="F308" s="86"/>
      <c r="G308" s="86"/>
      <c r="H308" s="86"/>
      <c r="I308" s="86"/>
      <c r="J308" s="86"/>
      <c r="K308" s="86"/>
      <c r="L308" s="86"/>
      <c r="M308" s="86"/>
      <c r="N308" s="86"/>
      <c r="O308" s="86"/>
      <c r="P308" s="86"/>
      <c r="Q308" s="86"/>
      <c r="R308" s="86"/>
      <c r="S308" s="86"/>
    </row>
    <row r="309" spans="3:19">
      <c r="C309" s="86"/>
      <c r="D309" s="86"/>
      <c r="E309" s="86"/>
      <c r="F309" s="86"/>
      <c r="G309" s="86"/>
      <c r="H309" s="86"/>
      <c r="I309" s="86"/>
      <c r="J309" s="86"/>
      <c r="K309" s="86"/>
      <c r="L309" s="86"/>
      <c r="M309" s="86"/>
      <c r="N309" s="86"/>
      <c r="O309" s="86"/>
      <c r="P309" s="86"/>
      <c r="Q309" s="86"/>
      <c r="R309" s="86"/>
      <c r="S309" s="86"/>
    </row>
    <row r="310" spans="3:19">
      <c r="C310" s="86"/>
      <c r="D310" s="86"/>
      <c r="E310" s="86"/>
      <c r="F310" s="86"/>
      <c r="G310" s="86"/>
      <c r="H310" s="86"/>
      <c r="I310" s="86"/>
      <c r="J310" s="86"/>
      <c r="K310" s="86"/>
      <c r="L310" s="86"/>
      <c r="M310" s="86"/>
      <c r="N310" s="86"/>
      <c r="O310" s="86"/>
      <c r="P310" s="86"/>
      <c r="Q310" s="86"/>
      <c r="R310" s="86"/>
      <c r="S310" s="86"/>
    </row>
    <row r="311" spans="3:19">
      <c r="C311" s="86"/>
      <c r="D311" s="86"/>
      <c r="E311" s="86"/>
      <c r="F311" s="86"/>
      <c r="G311" s="86"/>
      <c r="H311" s="86"/>
      <c r="I311" s="86"/>
      <c r="J311" s="86"/>
      <c r="K311" s="86"/>
      <c r="L311" s="86"/>
      <c r="M311" s="86"/>
      <c r="N311" s="86"/>
      <c r="O311" s="86"/>
      <c r="P311" s="86"/>
      <c r="Q311" s="86"/>
      <c r="R311" s="86"/>
      <c r="S311" s="86"/>
    </row>
  </sheetData>
  <mergeCells count="9">
    <mergeCell ref="C109:S109"/>
    <mergeCell ref="C110:S110"/>
    <mergeCell ref="C111:S111"/>
    <mergeCell ref="C112:S112"/>
    <mergeCell ref="C104:S104"/>
    <mergeCell ref="C105:S105"/>
    <mergeCell ref="C106:S106"/>
    <mergeCell ref="C107:S107"/>
    <mergeCell ref="C108:S108"/>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Z297"/>
  <sheetViews>
    <sheetView tabSelected="1" topLeftCell="I68" zoomScale="80" zoomScaleNormal="80" workbookViewId="0">
      <selection activeCell="D25" sqref="D25"/>
    </sheetView>
  </sheetViews>
  <sheetFormatPr defaultColWidth="9.109375" defaultRowHeight="14.4"/>
  <cols>
    <col min="1" max="1" width="7.6640625" style="10" customWidth="1"/>
    <col min="2" max="2" width="1.88671875" style="10" customWidth="1"/>
    <col min="3" max="3" width="13.5546875" style="10" customWidth="1"/>
    <col min="4" max="4" width="13.109375" style="10" customWidth="1"/>
    <col min="5" max="5" width="15.109375" style="10" customWidth="1"/>
    <col min="6" max="6" width="17.33203125" style="10" customWidth="1"/>
    <col min="7" max="7" width="19.5546875" style="10" customWidth="1"/>
    <col min="8" max="8" width="25" style="10" customWidth="1"/>
    <col min="9" max="9" width="23.5546875" style="10" customWidth="1"/>
    <col min="10" max="10" width="18.109375" style="10" customWidth="1"/>
    <col min="11" max="11" width="15.6640625" style="10" customWidth="1"/>
    <col min="12" max="12" width="15.88671875" style="10" customWidth="1"/>
    <col min="13" max="14" width="16.33203125" style="10" customWidth="1"/>
    <col min="15" max="15" width="16.44140625" style="10" customWidth="1"/>
    <col min="16" max="16" width="17.44140625" style="10" customWidth="1"/>
    <col min="17" max="17" width="17.109375" style="10" customWidth="1"/>
    <col min="18" max="18" width="15.88671875" style="10" customWidth="1"/>
    <col min="19" max="19" width="17.88671875" style="10" customWidth="1"/>
    <col min="20" max="20" width="2.44140625" style="10" customWidth="1"/>
    <col min="21" max="21" width="16.6640625" style="10" customWidth="1"/>
    <col min="22" max="22" width="9.109375" style="10"/>
    <col min="23" max="23" width="21.33203125" style="10" customWidth="1"/>
    <col min="24" max="24" width="17.44140625" style="10" customWidth="1"/>
    <col min="25" max="16384" width="9.109375" style="10"/>
  </cols>
  <sheetData>
    <row r="1" spans="1:23">
      <c r="S1" s="266"/>
    </row>
    <row r="2" spans="1:23">
      <c r="S2" s="266"/>
    </row>
    <row r="4" spans="1:23" ht="15.6">
      <c r="C4" s="267"/>
      <c r="S4" s="266" t="s">
        <v>300</v>
      </c>
    </row>
    <row r="5" spans="1:23" ht="15.6">
      <c r="C5" s="3" t="s">
        <v>1</v>
      </c>
      <c r="D5" s="3"/>
      <c r="E5" s="3"/>
      <c r="F5" s="3"/>
      <c r="G5" s="3"/>
      <c r="H5" s="3"/>
      <c r="I5" s="3"/>
      <c r="J5" s="4" t="s">
        <v>2</v>
      </c>
      <c r="K5" s="4"/>
      <c r="L5" s="3"/>
      <c r="M5" s="3"/>
      <c r="N5" s="3"/>
      <c r="O5" s="3"/>
      <c r="P5" s="5"/>
      <c r="R5" s="6"/>
      <c r="S5" s="286" t="s">
        <v>478</v>
      </c>
      <c r="T5" s="8"/>
      <c r="U5" s="8"/>
      <c r="V5" s="8"/>
      <c r="W5" s="8"/>
    </row>
    <row r="6" spans="1:23" ht="15.6">
      <c r="C6" s="3"/>
      <c r="D6" s="3"/>
      <c r="E6" s="3"/>
      <c r="F6" s="3"/>
      <c r="G6" s="3"/>
      <c r="H6" s="11" t="s">
        <v>3</v>
      </c>
      <c r="I6" s="11"/>
      <c r="J6" s="11" t="s">
        <v>301</v>
      </c>
      <c r="K6" s="11"/>
      <c r="L6" s="11"/>
      <c r="M6" s="11"/>
      <c r="N6" s="11"/>
      <c r="O6" s="11"/>
      <c r="P6" s="5"/>
      <c r="R6" s="6"/>
      <c r="S6" s="5"/>
      <c r="T6" s="8"/>
      <c r="U6" s="23"/>
      <c r="V6" s="8"/>
      <c r="W6" s="8"/>
    </row>
    <row r="7" spans="1:23" ht="15.6">
      <c r="C7" s="6"/>
      <c r="D7" s="6"/>
      <c r="E7" s="6"/>
      <c r="F7" s="6"/>
      <c r="G7" s="6"/>
      <c r="H7" s="6"/>
      <c r="I7" s="6"/>
      <c r="J7" s="6"/>
      <c r="K7" s="6"/>
      <c r="L7" s="6"/>
      <c r="M7" s="6"/>
      <c r="N7" s="6"/>
      <c r="O7" s="6"/>
      <c r="P7" s="6"/>
      <c r="R7" s="6"/>
      <c r="S7" s="6" t="s">
        <v>5</v>
      </c>
      <c r="T7" s="8"/>
      <c r="U7" s="8"/>
      <c r="V7" s="8"/>
      <c r="W7" s="8"/>
    </row>
    <row r="8" spans="1:23" ht="15.6">
      <c r="A8" s="268"/>
      <c r="C8" s="6"/>
      <c r="D8" s="6"/>
      <c r="E8" s="6"/>
      <c r="F8" s="6"/>
      <c r="G8" s="6"/>
      <c r="H8" s="6"/>
      <c r="I8" s="6"/>
      <c r="J8" s="184" t="s">
        <v>302</v>
      </c>
      <c r="K8" s="14"/>
      <c r="L8" s="6"/>
      <c r="M8" s="6"/>
      <c r="N8" s="6"/>
      <c r="O8" s="6"/>
      <c r="P8" s="6"/>
      <c r="Q8" s="6"/>
      <c r="R8" s="6"/>
      <c r="S8" s="6"/>
      <c r="T8" s="8"/>
      <c r="U8" s="8"/>
      <c r="V8" s="8"/>
      <c r="W8" s="8"/>
    </row>
    <row r="9" spans="1:23" ht="15.6">
      <c r="A9" s="268"/>
      <c r="C9" s="6"/>
      <c r="D9" s="6"/>
      <c r="E9" s="6"/>
      <c r="F9" s="6"/>
      <c r="G9" s="6"/>
      <c r="H9" s="6"/>
      <c r="I9" s="6"/>
      <c r="J9" s="15"/>
      <c r="K9" s="15"/>
      <c r="L9" s="6"/>
      <c r="M9" s="6"/>
      <c r="N9" s="6"/>
      <c r="O9" s="6"/>
      <c r="P9" s="6"/>
      <c r="Q9" s="6"/>
      <c r="R9" s="6"/>
      <c r="S9" s="6"/>
      <c r="T9" s="8"/>
      <c r="U9" s="8"/>
      <c r="V9" s="8"/>
      <c r="W9" s="8"/>
    </row>
    <row r="10" spans="1:23" ht="15.6">
      <c r="A10" s="268"/>
      <c r="C10" s="6" t="s">
        <v>303</v>
      </c>
      <c r="D10" s="6"/>
      <c r="E10" s="6"/>
      <c r="F10" s="6"/>
      <c r="G10" s="6"/>
      <c r="H10" s="6"/>
      <c r="I10" s="6"/>
      <c r="J10" s="15"/>
      <c r="K10" s="15"/>
      <c r="L10" s="6"/>
      <c r="M10" s="6"/>
      <c r="N10" s="6"/>
      <c r="O10" s="6"/>
      <c r="P10" s="6"/>
      <c r="Q10" s="6"/>
      <c r="R10" s="6"/>
      <c r="S10" s="6"/>
      <c r="T10" s="8"/>
      <c r="U10" s="8"/>
      <c r="V10" s="8"/>
      <c r="W10" s="8"/>
    </row>
    <row r="11" spans="1:23" ht="15.6">
      <c r="A11" s="268"/>
      <c r="C11" s="6" t="s">
        <v>304</v>
      </c>
      <c r="D11" s="6"/>
      <c r="E11" s="6"/>
      <c r="F11" s="6"/>
      <c r="G11" s="6"/>
      <c r="H11" s="6"/>
      <c r="I11" s="6"/>
      <c r="J11" s="15"/>
      <c r="K11" s="15"/>
      <c r="Q11" s="6"/>
      <c r="R11" s="6"/>
      <c r="S11" s="6"/>
      <c r="T11" s="8"/>
      <c r="U11" s="8"/>
      <c r="V11" s="8"/>
      <c r="W11" s="8"/>
    </row>
    <row r="12" spans="1:23" ht="15.6">
      <c r="A12" s="268"/>
      <c r="C12" s="6"/>
      <c r="D12" s="6"/>
      <c r="E12" s="6"/>
      <c r="F12" s="6"/>
      <c r="G12" s="6"/>
      <c r="H12" s="6"/>
      <c r="I12" s="6"/>
      <c r="J12" s="6"/>
      <c r="K12" s="6"/>
      <c r="Q12" s="16"/>
      <c r="R12" s="6"/>
      <c r="S12" s="6"/>
      <c r="T12" s="8"/>
      <c r="U12" s="8"/>
      <c r="V12" s="8"/>
      <c r="W12" s="8"/>
    </row>
    <row r="13" spans="1:23" ht="15.6">
      <c r="C13" s="17" t="s">
        <v>8</v>
      </c>
      <c r="D13" s="17"/>
      <c r="E13" s="17"/>
      <c r="F13" s="17"/>
      <c r="G13" s="17"/>
      <c r="H13" s="17" t="s">
        <v>9</v>
      </c>
      <c r="I13" s="17"/>
      <c r="J13" s="17" t="s">
        <v>10</v>
      </c>
      <c r="K13" s="17"/>
      <c r="L13" s="18" t="s">
        <v>11</v>
      </c>
      <c r="R13" s="11"/>
      <c r="S13" s="18"/>
      <c r="T13" s="19"/>
      <c r="U13" s="18"/>
      <c r="V13" s="19"/>
      <c r="W13" s="20"/>
    </row>
    <row r="14" spans="1:23" ht="15.6">
      <c r="C14" s="21"/>
      <c r="D14" s="21"/>
      <c r="E14" s="21"/>
      <c r="F14" s="21"/>
      <c r="G14" s="21"/>
      <c r="H14" s="22" t="s">
        <v>12</v>
      </c>
      <c r="I14" s="22"/>
      <c r="J14" s="11"/>
      <c r="K14" s="11"/>
      <c r="R14" s="11"/>
      <c r="T14" s="19"/>
      <c r="U14" s="23"/>
      <c r="V14" s="23"/>
      <c r="W14" s="20"/>
    </row>
    <row r="15" spans="1:23" ht="15.6">
      <c r="A15" s="268" t="s">
        <v>13</v>
      </c>
      <c r="C15" s="21"/>
      <c r="D15" s="21"/>
      <c r="E15" s="21"/>
      <c r="F15" s="21"/>
      <c r="G15" s="21"/>
      <c r="H15" s="24" t="s">
        <v>14</v>
      </c>
      <c r="I15" s="24"/>
      <c r="J15" s="25" t="s">
        <v>15</v>
      </c>
      <c r="K15" s="25"/>
      <c r="L15" s="25" t="s">
        <v>16</v>
      </c>
      <c r="R15" s="11"/>
      <c r="T15" s="8"/>
      <c r="U15" s="26"/>
      <c r="V15" s="23"/>
      <c r="W15" s="20"/>
    </row>
    <row r="16" spans="1:23" ht="15.6">
      <c r="A16" s="268" t="s">
        <v>17</v>
      </c>
      <c r="C16" s="27"/>
      <c r="D16" s="27"/>
      <c r="E16" s="27"/>
      <c r="F16" s="27"/>
      <c r="G16" s="27"/>
      <c r="H16" s="11"/>
      <c r="I16" s="11"/>
      <c r="J16" s="11"/>
      <c r="K16" s="11"/>
      <c r="L16" s="11"/>
      <c r="R16" s="11"/>
      <c r="S16" s="11"/>
      <c r="T16" s="8"/>
      <c r="U16" s="19"/>
      <c r="V16" s="19"/>
      <c r="W16" s="20"/>
    </row>
    <row r="17" spans="1:23" ht="15.6">
      <c r="A17" s="28"/>
      <c r="C17" s="21"/>
      <c r="D17" s="21"/>
      <c r="E17" s="21"/>
      <c r="F17" s="21"/>
      <c r="G17" s="21"/>
      <c r="H17" s="11"/>
      <c r="I17" s="11"/>
      <c r="J17" s="11"/>
      <c r="K17" s="11"/>
      <c r="L17" s="11"/>
      <c r="R17" s="11"/>
      <c r="S17" s="11"/>
      <c r="T17" s="8"/>
      <c r="U17" s="19"/>
      <c r="V17" s="19"/>
      <c r="W17" s="20"/>
    </row>
    <row r="18" spans="1:23" ht="15.6">
      <c r="A18" s="46">
        <v>1</v>
      </c>
      <c r="C18" s="21" t="s">
        <v>18</v>
      </c>
      <c r="D18" s="21"/>
      <c r="E18" s="21"/>
      <c r="F18" s="21"/>
      <c r="G18" s="21"/>
      <c r="H18" s="30" t="s">
        <v>305</v>
      </c>
      <c r="I18" s="30"/>
      <c r="J18" s="151">
        <v>30246433</v>
      </c>
      <c r="K18" s="11"/>
      <c r="R18" s="11"/>
      <c r="S18" s="11"/>
      <c r="T18" s="8"/>
      <c r="U18" s="19"/>
      <c r="V18" s="19"/>
      <c r="W18" s="20"/>
    </row>
    <row r="19" spans="1:23" ht="15.6">
      <c r="A19" s="46" t="s">
        <v>20</v>
      </c>
      <c r="C19" s="21" t="s">
        <v>21</v>
      </c>
      <c r="D19" s="21"/>
      <c r="E19" s="21"/>
      <c r="F19" s="21"/>
      <c r="G19" s="21"/>
      <c r="H19" s="30" t="s">
        <v>367</v>
      </c>
      <c r="I19" s="30"/>
      <c r="J19" s="154">
        <v>1568700</v>
      </c>
      <c r="K19" s="33"/>
      <c r="R19" s="11"/>
      <c r="S19" s="11"/>
      <c r="T19" s="8"/>
      <c r="U19" s="19"/>
      <c r="V19" s="19"/>
      <c r="W19" s="20"/>
    </row>
    <row r="20" spans="1:23" ht="15.6">
      <c r="A20" s="46">
        <v>2</v>
      </c>
      <c r="C20" s="21" t="s">
        <v>22</v>
      </c>
      <c r="D20" s="21"/>
      <c r="E20" s="21"/>
      <c r="F20" s="21"/>
      <c r="G20" s="21"/>
      <c r="H20" s="30" t="s">
        <v>306</v>
      </c>
      <c r="I20" s="30"/>
      <c r="J20" s="156">
        <f>J18-J19</f>
        <v>28677733</v>
      </c>
      <c r="K20" s="35"/>
      <c r="R20" s="11"/>
      <c r="S20" s="11"/>
      <c r="T20" s="8"/>
      <c r="U20" s="19"/>
      <c r="V20" s="19"/>
      <c r="W20" s="20"/>
    </row>
    <row r="21" spans="1:23" ht="15.6">
      <c r="A21" s="46"/>
      <c r="H21" s="30"/>
      <c r="I21" s="30"/>
      <c r="R21" s="11"/>
      <c r="S21" s="11"/>
      <c r="T21" s="8"/>
      <c r="U21" s="19"/>
      <c r="V21" s="19"/>
      <c r="W21" s="20"/>
    </row>
    <row r="22" spans="1:23" ht="15.6">
      <c r="A22" s="46"/>
      <c r="C22" s="21" t="s">
        <v>307</v>
      </c>
      <c r="D22" s="21"/>
      <c r="E22" s="21"/>
      <c r="F22" s="21"/>
      <c r="G22" s="21"/>
      <c r="H22" s="30"/>
      <c r="I22" s="30"/>
      <c r="J22" s="11"/>
      <c r="K22" s="11"/>
      <c r="L22" s="11"/>
      <c r="R22" s="11"/>
      <c r="S22" s="11"/>
      <c r="T22" s="19"/>
      <c r="U22" s="19"/>
      <c r="V22" s="19"/>
      <c r="W22" s="20"/>
    </row>
    <row r="23" spans="1:23" ht="15.6">
      <c r="A23" s="46">
        <v>3</v>
      </c>
      <c r="C23" s="21" t="s">
        <v>25</v>
      </c>
      <c r="D23" s="21"/>
      <c r="E23" s="21"/>
      <c r="F23" s="21"/>
      <c r="G23" s="21"/>
      <c r="H23" s="30" t="s">
        <v>308</v>
      </c>
      <c r="I23" s="30"/>
      <c r="J23" s="151">
        <v>2024375</v>
      </c>
      <c r="K23" s="11"/>
      <c r="R23" s="11"/>
      <c r="S23" s="11"/>
      <c r="T23" s="19"/>
      <c r="U23" s="19"/>
      <c r="V23" s="19"/>
      <c r="W23" s="20"/>
    </row>
    <row r="24" spans="1:23" ht="15.6">
      <c r="A24" s="46" t="s">
        <v>27</v>
      </c>
      <c r="C24" s="21" t="s">
        <v>28</v>
      </c>
      <c r="D24" s="21"/>
      <c r="E24" s="21"/>
      <c r="F24" s="21"/>
      <c r="G24" s="21"/>
      <c r="H24" s="30" t="s">
        <v>309</v>
      </c>
      <c r="I24" s="30"/>
      <c r="J24" s="151">
        <v>1789300</v>
      </c>
      <c r="K24" s="11"/>
      <c r="R24" s="11"/>
      <c r="S24" s="11"/>
      <c r="T24" s="19"/>
      <c r="U24" s="19"/>
      <c r="V24" s="19"/>
      <c r="W24" s="20"/>
    </row>
    <row r="25" spans="1:23" ht="15.6">
      <c r="A25" s="46" t="s">
        <v>30</v>
      </c>
      <c r="C25" s="21" t="s">
        <v>31</v>
      </c>
      <c r="D25" s="21"/>
      <c r="E25" s="21"/>
      <c r="F25" s="21"/>
      <c r="G25" s="21"/>
      <c r="H25" s="30" t="s">
        <v>310</v>
      </c>
      <c r="I25" s="30"/>
      <c r="J25" s="151">
        <v>0</v>
      </c>
      <c r="K25" s="11"/>
      <c r="R25" s="11"/>
      <c r="S25" s="11"/>
      <c r="T25" s="19"/>
      <c r="U25" s="19"/>
      <c r="V25" s="19"/>
      <c r="W25" s="20"/>
    </row>
    <row r="26" spans="1:23" ht="15.6">
      <c r="A26" s="46" t="s">
        <v>33</v>
      </c>
      <c r="C26" s="21" t="s">
        <v>34</v>
      </c>
      <c r="D26" s="21"/>
      <c r="E26" s="21"/>
      <c r="F26" s="21"/>
      <c r="G26" s="21"/>
      <c r="H26" s="30" t="s">
        <v>311</v>
      </c>
      <c r="I26" s="30"/>
      <c r="J26" s="154">
        <v>0</v>
      </c>
      <c r="K26" s="33"/>
      <c r="R26" s="11"/>
      <c r="S26" s="11"/>
      <c r="T26" s="19"/>
      <c r="U26" s="19"/>
      <c r="V26" s="19"/>
      <c r="W26" s="20"/>
    </row>
    <row r="27" spans="1:23" ht="15.6">
      <c r="A27" s="46" t="s">
        <v>36</v>
      </c>
      <c r="C27" s="21" t="s">
        <v>37</v>
      </c>
      <c r="D27" s="21"/>
      <c r="E27" s="21"/>
      <c r="F27" s="21"/>
      <c r="G27" s="21"/>
      <c r="H27" s="30" t="s">
        <v>38</v>
      </c>
      <c r="I27" s="30"/>
      <c r="J27" s="156">
        <f>J24-(J25+J26)</f>
        <v>1789300</v>
      </c>
      <c r="K27" s="11"/>
      <c r="R27" s="11"/>
      <c r="S27" s="11"/>
      <c r="T27" s="19"/>
      <c r="U27" s="19"/>
      <c r="V27" s="19"/>
      <c r="W27" s="20"/>
    </row>
    <row r="28" spans="1:23" ht="15.6">
      <c r="A28" s="46"/>
      <c r="C28" s="21"/>
      <c r="D28" s="21"/>
      <c r="E28" s="21"/>
      <c r="F28" s="21"/>
      <c r="G28" s="21"/>
      <c r="H28" s="30"/>
      <c r="I28" s="30"/>
      <c r="J28" s="11"/>
      <c r="K28" s="11"/>
      <c r="R28" s="11"/>
      <c r="S28" s="11"/>
      <c r="T28" s="19"/>
      <c r="U28" s="19"/>
      <c r="V28" s="19"/>
      <c r="W28" s="20"/>
    </row>
    <row r="29" spans="1:23" ht="15.6">
      <c r="A29" s="46">
        <v>4</v>
      </c>
      <c r="C29" s="27" t="s">
        <v>39</v>
      </c>
      <c r="D29" s="27"/>
      <c r="E29" s="27"/>
      <c r="F29" s="27"/>
      <c r="G29" s="21"/>
      <c r="H29" s="30" t="s">
        <v>40</v>
      </c>
      <c r="I29" s="30"/>
      <c r="J29" s="36">
        <f>IF(J27=0,0,J27/J19)</f>
        <v>1.1406259960476828</v>
      </c>
      <c r="K29" s="36"/>
      <c r="L29" s="157">
        <f>J29</f>
        <v>1.1406259960476828</v>
      </c>
      <c r="R29" s="11"/>
      <c r="S29" s="11"/>
      <c r="T29" s="19"/>
      <c r="U29" s="19"/>
      <c r="V29" s="19"/>
      <c r="W29" s="20"/>
    </row>
    <row r="30" spans="1:23" ht="15.6">
      <c r="A30" s="46"/>
      <c r="C30" s="21"/>
      <c r="D30" s="21"/>
      <c r="E30" s="21"/>
      <c r="F30" s="21"/>
      <c r="G30" s="21"/>
      <c r="H30" s="30"/>
      <c r="I30" s="30"/>
      <c r="J30" s="11"/>
      <c r="K30" s="11"/>
      <c r="R30" s="11"/>
      <c r="S30" s="11"/>
      <c r="T30" s="19"/>
      <c r="U30" s="19"/>
      <c r="V30" s="19"/>
      <c r="W30" s="20"/>
    </row>
    <row r="31" spans="1:23" ht="15.6">
      <c r="A31" s="46"/>
      <c r="C31" s="21"/>
      <c r="D31" s="21"/>
      <c r="E31" s="21"/>
      <c r="F31" s="21"/>
      <c r="G31" s="21"/>
      <c r="H31" s="30"/>
      <c r="I31" s="30"/>
      <c r="J31" s="11"/>
      <c r="K31" s="11"/>
      <c r="R31" s="11"/>
      <c r="S31" s="11"/>
      <c r="T31" s="19"/>
      <c r="U31" s="19"/>
      <c r="V31" s="19"/>
      <c r="W31" s="20"/>
    </row>
    <row r="32" spans="1:23" ht="15.6">
      <c r="A32" s="46"/>
      <c r="C32" s="21" t="s">
        <v>41</v>
      </c>
      <c r="D32" s="21"/>
      <c r="E32" s="21"/>
      <c r="F32" s="21"/>
      <c r="G32" s="21"/>
      <c r="H32" s="30"/>
      <c r="I32" s="30"/>
      <c r="J32" s="38"/>
      <c r="K32" s="38"/>
      <c r="L32" s="158"/>
      <c r="R32" s="11"/>
      <c r="S32" s="36"/>
      <c r="T32" s="40"/>
      <c r="U32" s="41"/>
      <c r="V32" s="19"/>
      <c r="W32" s="20"/>
    </row>
    <row r="33" spans="1:23" ht="15.6">
      <c r="A33" s="46" t="s">
        <v>42</v>
      </c>
      <c r="C33" s="21" t="s">
        <v>43</v>
      </c>
      <c r="D33" s="21"/>
      <c r="E33" s="21"/>
      <c r="F33" s="21"/>
      <c r="G33" s="21"/>
      <c r="H33" s="30" t="s">
        <v>44</v>
      </c>
      <c r="I33" s="30"/>
      <c r="J33" s="156">
        <f>J23-J27</f>
        <v>235075</v>
      </c>
      <c r="K33" s="38"/>
      <c r="L33" s="158"/>
      <c r="R33" s="11"/>
      <c r="S33" s="36"/>
      <c r="T33" s="40"/>
      <c r="U33" s="41"/>
      <c r="V33" s="19"/>
      <c r="W33" s="20"/>
    </row>
    <row r="34" spans="1:23" ht="15.6">
      <c r="A34" s="46" t="s">
        <v>45</v>
      </c>
      <c r="C34" s="21" t="s">
        <v>46</v>
      </c>
      <c r="D34" s="21"/>
      <c r="E34" s="21"/>
      <c r="F34" s="21"/>
      <c r="G34" s="21"/>
      <c r="H34" s="30" t="s">
        <v>47</v>
      </c>
      <c r="I34" s="30"/>
      <c r="J34" s="38">
        <f>IF(J33=0,0,J33/J18)</f>
        <v>7.7719908327702645E-3</v>
      </c>
      <c r="K34" s="38"/>
      <c r="L34" s="158">
        <f>J34</f>
        <v>7.7719908327702645E-3</v>
      </c>
      <c r="R34" s="11"/>
      <c r="S34" s="36"/>
      <c r="T34" s="40"/>
      <c r="U34" s="41"/>
      <c r="V34" s="19"/>
      <c r="W34" s="20"/>
    </row>
    <row r="35" spans="1:23" ht="15.6">
      <c r="A35" s="46"/>
      <c r="C35" s="21"/>
      <c r="D35" s="21"/>
      <c r="E35" s="21"/>
      <c r="F35" s="21"/>
      <c r="G35" s="21"/>
      <c r="H35" s="30"/>
      <c r="I35" s="30"/>
      <c r="J35" s="38"/>
      <c r="K35" s="38"/>
      <c r="L35" s="158"/>
      <c r="R35" s="11"/>
      <c r="S35" s="36"/>
      <c r="T35" s="40"/>
      <c r="U35" s="41"/>
      <c r="V35" s="19"/>
      <c r="W35" s="20"/>
    </row>
    <row r="36" spans="1:23" ht="15.6">
      <c r="A36" s="42"/>
      <c r="C36" s="21" t="s">
        <v>48</v>
      </c>
      <c r="D36" s="21"/>
      <c r="E36" s="21"/>
      <c r="F36" s="21"/>
      <c r="G36" s="21"/>
      <c r="H36" s="43"/>
      <c r="I36" s="43"/>
      <c r="J36" s="11"/>
      <c r="K36" s="11"/>
      <c r="L36" s="11"/>
      <c r="R36" s="11"/>
      <c r="S36" s="36"/>
      <c r="T36" s="40"/>
      <c r="U36" s="41"/>
      <c r="V36" s="19"/>
      <c r="W36" s="20"/>
    </row>
    <row r="37" spans="1:23" ht="15.6">
      <c r="A37" s="42" t="s">
        <v>49</v>
      </c>
      <c r="C37" s="21" t="s">
        <v>50</v>
      </c>
      <c r="D37" s="21"/>
      <c r="E37" s="21"/>
      <c r="F37" s="21"/>
      <c r="G37" s="21"/>
      <c r="H37" s="30" t="s">
        <v>312</v>
      </c>
      <c r="I37" s="30"/>
      <c r="J37" s="151">
        <v>10908</v>
      </c>
      <c r="K37" s="11"/>
      <c r="R37" s="11"/>
      <c r="S37" s="36"/>
      <c r="T37" s="40"/>
      <c r="U37" s="41"/>
      <c r="V37" s="19"/>
      <c r="W37" s="20"/>
    </row>
    <row r="38" spans="1:23" ht="15.6">
      <c r="A38" s="42" t="s">
        <v>52</v>
      </c>
      <c r="C38" s="21" t="s">
        <v>53</v>
      </c>
      <c r="D38" s="21"/>
      <c r="E38" s="21"/>
      <c r="F38" s="21"/>
      <c r="G38" s="21"/>
      <c r="H38" s="30" t="s">
        <v>54</v>
      </c>
      <c r="I38" s="30"/>
      <c r="J38" s="38">
        <f>IF(J37=0,0,J37/J18)</f>
        <v>3.6063756675043301E-4</v>
      </c>
      <c r="K38" s="38"/>
      <c r="L38" s="158">
        <f>J38</f>
        <v>3.6063756675043301E-4</v>
      </c>
      <c r="R38" s="11"/>
      <c r="S38" s="36"/>
      <c r="T38" s="40"/>
      <c r="U38" s="41"/>
      <c r="V38" s="19"/>
      <c r="W38" s="20"/>
    </row>
    <row r="39" spans="1:23" ht="15.6">
      <c r="A39" s="46"/>
      <c r="C39" s="21"/>
      <c r="D39" s="21"/>
      <c r="E39" s="21"/>
      <c r="F39" s="21"/>
      <c r="G39" s="21"/>
      <c r="H39" s="30"/>
      <c r="I39" s="30"/>
      <c r="J39" s="38"/>
      <c r="K39" s="38"/>
      <c r="L39" s="158"/>
      <c r="R39" s="11"/>
      <c r="S39" s="36"/>
      <c r="T39" s="40"/>
      <c r="U39" s="41"/>
      <c r="V39" s="19"/>
      <c r="W39" s="20"/>
    </row>
    <row r="40" spans="1:23" ht="15.6">
      <c r="A40" s="42"/>
      <c r="C40" s="21" t="s">
        <v>55</v>
      </c>
      <c r="D40" s="21"/>
      <c r="E40" s="21"/>
      <c r="F40" s="21"/>
      <c r="G40" s="21"/>
      <c r="H40" s="43"/>
      <c r="I40" s="43"/>
      <c r="J40" s="11"/>
      <c r="K40" s="11"/>
      <c r="L40" s="11"/>
      <c r="R40" s="11"/>
      <c r="S40" s="11"/>
      <c r="T40" s="19"/>
      <c r="U40" s="11"/>
      <c r="V40" s="19"/>
      <c r="W40" s="20"/>
    </row>
    <row r="41" spans="1:23" ht="15.6">
      <c r="A41" s="42" t="s">
        <v>56</v>
      </c>
      <c r="C41" s="21" t="s">
        <v>57</v>
      </c>
      <c r="D41" s="21"/>
      <c r="E41" s="21"/>
      <c r="F41" s="21"/>
      <c r="G41" s="21"/>
      <c r="H41" s="30" t="s">
        <v>313</v>
      </c>
      <c r="I41" s="30"/>
      <c r="J41" s="151">
        <v>14143</v>
      </c>
      <c r="K41" s="11"/>
      <c r="R41" s="11"/>
      <c r="S41" s="45"/>
      <c r="T41" s="19"/>
      <c r="U41" s="46"/>
      <c r="V41" s="23"/>
      <c r="W41" s="20"/>
    </row>
    <row r="42" spans="1:23" ht="15.6">
      <c r="A42" s="42" t="s">
        <v>59</v>
      </c>
      <c r="C42" s="21" t="s">
        <v>60</v>
      </c>
      <c r="D42" s="21"/>
      <c r="E42" s="21"/>
      <c r="F42" s="21"/>
      <c r="G42" s="21"/>
      <c r="H42" s="30" t="s">
        <v>61</v>
      </c>
      <c r="I42" s="30"/>
      <c r="J42" s="38">
        <f>IF(J41=0,0,J41/J18)</f>
        <v>4.6759232733327595E-4</v>
      </c>
      <c r="K42" s="38"/>
      <c r="L42" s="158">
        <f>J42</f>
        <v>4.6759232733327595E-4</v>
      </c>
      <c r="R42" s="11"/>
      <c r="S42" s="36"/>
      <c r="T42" s="19"/>
      <c r="U42" s="41"/>
      <c r="V42" s="23"/>
      <c r="W42" s="20"/>
    </row>
    <row r="43" spans="1:23" ht="15.6">
      <c r="A43" s="42"/>
      <c r="C43" s="21"/>
      <c r="D43" s="21"/>
      <c r="E43" s="21"/>
      <c r="F43" s="21"/>
      <c r="G43" s="21"/>
      <c r="H43" s="30"/>
      <c r="I43" s="30"/>
      <c r="J43" s="11"/>
      <c r="K43" s="11"/>
      <c r="L43" s="11"/>
      <c r="R43" s="11"/>
      <c r="V43" s="19"/>
      <c r="W43" s="20"/>
    </row>
    <row r="44" spans="1:23" ht="15.6">
      <c r="A44" s="47" t="s">
        <v>62</v>
      </c>
      <c r="B44" s="48"/>
      <c r="C44" s="27" t="s">
        <v>63</v>
      </c>
      <c r="D44" s="27"/>
      <c r="E44" s="27"/>
      <c r="F44" s="27"/>
      <c r="G44" s="27"/>
      <c r="H44" s="22" t="s">
        <v>64</v>
      </c>
      <c r="I44" s="22"/>
      <c r="J44" s="159">
        <f>J34+J38+J42</f>
        <v>8.6002207268539733E-3</v>
      </c>
      <c r="K44" s="159"/>
      <c r="L44" s="159">
        <f>L34+L38+L42</f>
        <v>8.6002207268539733E-3</v>
      </c>
      <c r="R44" s="11"/>
      <c r="V44" s="19"/>
      <c r="W44" s="20"/>
    </row>
    <row r="45" spans="1:23" ht="15.6">
      <c r="A45" s="42"/>
      <c r="C45" s="21"/>
      <c r="D45" s="21"/>
      <c r="E45" s="21"/>
      <c r="F45" s="21"/>
      <c r="G45" s="21"/>
      <c r="H45" s="30"/>
      <c r="I45" s="30"/>
      <c r="J45" s="11"/>
      <c r="K45" s="11"/>
      <c r="L45" s="11"/>
      <c r="R45" s="11"/>
      <c r="S45" s="11"/>
      <c r="T45" s="19"/>
      <c r="U45" s="50"/>
      <c r="V45" s="19"/>
      <c r="W45" s="20"/>
    </row>
    <row r="46" spans="1:23" ht="15.6">
      <c r="A46" s="42"/>
      <c r="C46" s="11" t="s">
        <v>65</v>
      </c>
      <c r="D46" s="11"/>
      <c r="E46" s="11"/>
      <c r="F46" s="11"/>
      <c r="G46" s="11"/>
      <c r="H46" s="30"/>
      <c r="I46" s="30"/>
      <c r="J46" s="11"/>
      <c r="K46" s="11"/>
      <c r="L46" s="11"/>
      <c r="R46" s="11"/>
      <c r="V46" s="23"/>
      <c r="W46" s="19" t="s">
        <v>3</v>
      </c>
    </row>
    <row r="47" spans="1:23" ht="15.6">
      <c r="A47" s="42" t="s">
        <v>66</v>
      </c>
      <c r="C47" s="11" t="s">
        <v>67</v>
      </c>
      <c r="D47" s="11"/>
      <c r="E47" s="11"/>
      <c r="F47" s="11"/>
      <c r="G47" s="11"/>
      <c r="H47" s="30" t="s">
        <v>314</v>
      </c>
      <c r="I47" s="30"/>
      <c r="J47" s="151">
        <v>0</v>
      </c>
      <c r="K47" s="11"/>
      <c r="L47" s="11"/>
      <c r="R47" s="11"/>
      <c r="V47" s="23"/>
      <c r="W47" s="19"/>
    </row>
    <row r="48" spans="1:23" ht="15.6">
      <c r="A48" s="42" t="s">
        <v>69</v>
      </c>
      <c r="C48" s="11" t="s">
        <v>70</v>
      </c>
      <c r="D48" s="11"/>
      <c r="E48" s="11"/>
      <c r="F48" s="11"/>
      <c r="G48" s="11"/>
      <c r="H48" s="30" t="s">
        <v>71</v>
      </c>
      <c r="I48" s="30"/>
      <c r="J48" s="38">
        <f>IF(J47=0,0,J47/J20)</f>
        <v>0</v>
      </c>
      <c r="K48" s="38"/>
      <c r="L48" s="158">
        <f>J48</f>
        <v>0</v>
      </c>
      <c r="R48" s="11"/>
      <c r="T48" s="19"/>
      <c r="U48" s="19"/>
      <c r="V48" s="23"/>
      <c r="W48" s="19"/>
    </row>
    <row r="49" spans="1:23" ht="15.6">
      <c r="A49" s="42"/>
      <c r="C49" s="11"/>
      <c r="D49" s="11"/>
      <c r="E49" s="11"/>
      <c r="F49" s="11"/>
      <c r="G49" s="11"/>
      <c r="H49" s="30"/>
      <c r="I49" s="30"/>
      <c r="J49" s="11"/>
      <c r="K49" s="11"/>
      <c r="L49" s="11"/>
      <c r="R49" s="11"/>
      <c r="T49" s="8"/>
      <c r="U49" s="19"/>
      <c r="V49" s="8"/>
      <c r="W49" s="20"/>
    </row>
    <row r="50" spans="1:23" ht="15.6">
      <c r="A50" s="42"/>
      <c r="C50" s="21" t="s">
        <v>72</v>
      </c>
      <c r="D50" s="21"/>
      <c r="E50" s="21"/>
      <c r="F50" s="21"/>
      <c r="G50" s="21"/>
      <c r="H50" s="53"/>
      <c r="I50" s="53"/>
      <c r="R50" s="11"/>
      <c r="T50" s="19"/>
      <c r="U50" s="19"/>
      <c r="V50" s="19"/>
      <c r="W50" s="20"/>
    </row>
    <row r="51" spans="1:23" ht="15.6">
      <c r="A51" s="42" t="s">
        <v>73</v>
      </c>
      <c r="C51" s="21" t="s">
        <v>315</v>
      </c>
      <c r="D51" s="21"/>
      <c r="E51" s="21"/>
      <c r="F51" s="21"/>
      <c r="G51" s="21"/>
      <c r="H51" s="30" t="s">
        <v>316</v>
      </c>
      <c r="I51" s="30"/>
      <c r="J51" s="151">
        <v>1773523</v>
      </c>
      <c r="K51" s="11"/>
      <c r="L51" s="11"/>
      <c r="R51" s="11"/>
      <c r="T51" s="19"/>
      <c r="U51" s="19"/>
      <c r="V51" s="19"/>
      <c r="W51" s="20"/>
    </row>
    <row r="52" spans="1:23" ht="15.6">
      <c r="A52" s="42" t="s">
        <v>76</v>
      </c>
      <c r="C52" s="11" t="s">
        <v>77</v>
      </c>
      <c r="D52" s="11"/>
      <c r="E52" s="11"/>
      <c r="F52" s="11"/>
      <c r="G52" s="11"/>
      <c r="H52" s="30" t="s">
        <v>78</v>
      </c>
      <c r="I52" s="30"/>
      <c r="J52" s="160">
        <f>IF(J51=0,0,J51/J20)</f>
        <v>6.184320775983234E-2</v>
      </c>
      <c r="K52" s="160"/>
      <c r="L52" s="158">
        <f>J52</f>
        <v>6.184320775983234E-2</v>
      </c>
      <c r="R52" s="11"/>
      <c r="U52" s="269"/>
      <c r="V52" s="23"/>
      <c r="W52" s="19"/>
    </row>
    <row r="53" spans="1:23" ht="15.6">
      <c r="A53" s="42"/>
      <c r="C53" s="21"/>
      <c r="D53" s="21"/>
      <c r="E53" s="21"/>
      <c r="F53" s="21"/>
      <c r="G53" s="21"/>
      <c r="H53" s="30"/>
      <c r="I53" s="30"/>
      <c r="J53" s="11"/>
      <c r="K53" s="11"/>
      <c r="L53" s="11"/>
      <c r="R53" s="11"/>
      <c r="S53" s="53"/>
      <c r="T53" s="19"/>
      <c r="U53" s="19"/>
      <c r="V53" s="19"/>
      <c r="W53" s="20"/>
    </row>
    <row r="54" spans="1:23" ht="15.6">
      <c r="A54" s="47" t="s">
        <v>79</v>
      </c>
      <c r="B54" s="48"/>
      <c r="C54" s="27" t="s">
        <v>425</v>
      </c>
      <c r="D54" s="27"/>
      <c r="E54" s="27"/>
      <c r="F54" s="27"/>
      <c r="G54" s="27"/>
      <c r="H54" s="22" t="s">
        <v>81</v>
      </c>
      <c r="I54" s="22"/>
      <c r="J54" s="56"/>
      <c r="K54" s="56"/>
      <c r="L54" s="159">
        <f>L48+L52</f>
        <v>6.184320775983234E-2</v>
      </c>
      <c r="R54" s="11"/>
      <c r="S54" s="53"/>
      <c r="T54" s="19"/>
      <c r="U54" s="19"/>
      <c r="V54" s="19"/>
      <c r="W54" s="20"/>
    </row>
    <row r="55" spans="1:23" ht="15.6">
      <c r="R55" s="6"/>
      <c r="S55" s="6"/>
      <c r="T55" s="19"/>
      <c r="U55" s="19"/>
      <c r="V55" s="19"/>
      <c r="W55" s="20"/>
    </row>
    <row r="56" spans="1:23" ht="15.6">
      <c r="C56" s="270"/>
      <c r="R56" s="6"/>
      <c r="S56" s="6"/>
      <c r="T56" s="19"/>
      <c r="U56" s="19"/>
      <c r="V56" s="19"/>
      <c r="W56" s="20"/>
    </row>
    <row r="57" spans="1:23" ht="15.6">
      <c r="A57" s="268">
        <v>15</v>
      </c>
      <c r="C57" s="58" t="s">
        <v>426</v>
      </c>
      <c r="D57" s="58"/>
      <c r="E57" s="58"/>
      <c r="F57" s="58"/>
      <c r="G57" s="43"/>
      <c r="H57" s="43" t="s">
        <v>317</v>
      </c>
      <c r="I57" s="43"/>
      <c r="J57" s="186">
        <v>2.4193732476618296E-2</v>
      </c>
      <c r="K57" s="54"/>
      <c r="L57" s="54">
        <f>J57</f>
        <v>2.4193732476618296E-2</v>
      </c>
      <c r="M57" s="58"/>
      <c r="N57" s="58"/>
      <c r="O57" s="58"/>
      <c r="P57" s="58"/>
      <c r="R57" s="11"/>
      <c r="S57" s="11"/>
      <c r="T57" s="19"/>
      <c r="U57" s="19"/>
      <c r="V57" s="23"/>
      <c r="W57" s="19" t="s">
        <v>3</v>
      </c>
    </row>
    <row r="58" spans="1:23" ht="15.6">
      <c r="A58" s="268"/>
      <c r="C58" s="181" t="s">
        <v>318</v>
      </c>
      <c r="D58" s="58"/>
      <c r="E58" s="58"/>
      <c r="F58" s="58"/>
      <c r="G58" s="43"/>
      <c r="H58" s="43"/>
      <c r="I58" s="43"/>
      <c r="J58" s="54"/>
      <c r="K58" s="54"/>
      <c r="L58" s="54"/>
      <c r="M58" s="58"/>
      <c r="N58" s="58"/>
      <c r="O58" s="58"/>
      <c r="P58" s="58"/>
      <c r="R58" s="11"/>
      <c r="S58" s="11"/>
      <c r="T58" s="19"/>
      <c r="U58" s="19"/>
      <c r="V58" s="23"/>
      <c r="W58" s="19"/>
    </row>
    <row r="59" spans="1:23" ht="15.6">
      <c r="A59" s="271"/>
      <c r="B59" s="270"/>
      <c r="C59" s="270"/>
      <c r="D59" s="270"/>
      <c r="E59" s="270"/>
      <c r="H59" s="270"/>
      <c r="L59" s="272"/>
      <c r="S59" s="266"/>
    </row>
    <row r="60" spans="1:23">
      <c r="S60" s="266"/>
    </row>
    <row r="62" spans="1:23" ht="15.6">
      <c r="A62" s="268"/>
      <c r="C62" s="58"/>
      <c r="D62" s="58"/>
      <c r="E62" s="58"/>
      <c r="F62" s="58"/>
      <c r="G62" s="58"/>
      <c r="H62" s="58"/>
      <c r="I62" s="58"/>
      <c r="J62" s="11"/>
      <c r="K62" s="11"/>
      <c r="L62" s="58"/>
      <c r="M62" s="58"/>
      <c r="N62" s="58"/>
      <c r="O62" s="58"/>
      <c r="P62" s="58"/>
      <c r="R62" s="11"/>
      <c r="S62" s="266" t="str">
        <f>S4</f>
        <v>Attachment MM-CMMPA Agency</v>
      </c>
      <c r="T62" s="19"/>
      <c r="U62" s="8"/>
      <c r="V62" s="19"/>
      <c r="W62" s="20"/>
    </row>
    <row r="63" spans="1:23" ht="15.6">
      <c r="A63" s="268"/>
      <c r="C63" s="21" t="str">
        <f>C5</f>
        <v>Formula Rate calculation</v>
      </c>
      <c r="D63" s="21"/>
      <c r="E63" s="21"/>
      <c r="F63" s="21"/>
      <c r="G63" s="21"/>
      <c r="H63" s="58"/>
      <c r="I63" s="58"/>
      <c r="J63" s="58" t="str">
        <f>J5</f>
        <v xml:space="preserve">     Rate Formula Template</v>
      </c>
      <c r="K63" s="58"/>
      <c r="L63" s="58"/>
      <c r="M63" s="58"/>
      <c r="N63" s="58"/>
      <c r="O63" s="58"/>
      <c r="P63" s="58"/>
      <c r="R63" s="11"/>
      <c r="S63" s="59" t="str">
        <f>S5</f>
        <v>For  the 12 months ended 12/31/2016</v>
      </c>
      <c r="T63" s="19"/>
      <c r="U63" s="8"/>
      <c r="V63" s="19"/>
      <c r="W63" s="20"/>
    </row>
    <row r="64" spans="1:23" ht="15.6">
      <c r="A64" s="268"/>
      <c r="C64" s="21"/>
      <c r="D64" s="21"/>
      <c r="E64" s="21"/>
      <c r="F64" s="21"/>
      <c r="G64" s="21"/>
      <c r="H64" s="58"/>
      <c r="I64" s="58"/>
      <c r="J64" s="58" t="str">
        <f>J6</f>
        <v xml:space="preserve"> Utilizing Attachment O-CMMPA Agency</v>
      </c>
      <c r="K64" s="58"/>
      <c r="L64" s="58"/>
      <c r="M64" s="58"/>
      <c r="N64" s="58"/>
      <c r="O64" s="58"/>
      <c r="P64" s="58"/>
      <c r="Q64" s="11"/>
      <c r="R64" s="11"/>
      <c r="T64" s="19"/>
      <c r="U64" s="8"/>
      <c r="V64" s="19"/>
      <c r="W64" s="20"/>
    </row>
    <row r="65" spans="1:26" ht="14.25" customHeight="1">
      <c r="A65" s="268"/>
      <c r="C65" s="58"/>
      <c r="D65" s="58"/>
      <c r="E65" s="58"/>
      <c r="F65" s="58"/>
      <c r="G65" s="58"/>
      <c r="H65" s="58"/>
      <c r="I65" s="58"/>
      <c r="J65" s="58"/>
      <c r="K65" s="58"/>
      <c r="L65" s="58"/>
      <c r="M65" s="58"/>
      <c r="N65" s="58"/>
      <c r="O65" s="58"/>
      <c r="P65" s="58"/>
      <c r="R65" s="11"/>
      <c r="S65" s="58" t="s">
        <v>82</v>
      </c>
      <c r="T65" s="19"/>
      <c r="U65" s="8"/>
      <c r="V65" s="19"/>
      <c r="W65" s="20"/>
    </row>
    <row r="66" spans="1:26" ht="15.6">
      <c r="A66" s="268"/>
      <c r="H66" s="58"/>
      <c r="I66" s="58"/>
      <c r="J66" s="59" t="str">
        <f>J8</f>
        <v>CMMPA Agency</v>
      </c>
      <c r="K66" s="58"/>
      <c r="L66" s="58"/>
      <c r="M66" s="58"/>
      <c r="N66" s="58"/>
      <c r="O66" s="58"/>
      <c r="P66" s="58"/>
      <c r="Q66" s="58"/>
      <c r="R66" s="11"/>
      <c r="S66" s="11"/>
      <c r="T66" s="19"/>
      <c r="U66" s="8"/>
      <c r="V66" s="19"/>
      <c r="W66" s="20"/>
    </row>
    <row r="67" spans="1:26" ht="15.6">
      <c r="A67" s="268"/>
      <c r="H67" s="21"/>
      <c r="I67" s="21"/>
      <c r="J67" s="21"/>
      <c r="K67" s="21"/>
      <c r="L67" s="21"/>
      <c r="M67" s="21"/>
      <c r="N67" s="21"/>
      <c r="O67" s="21"/>
      <c r="P67" s="21"/>
      <c r="Q67" s="21"/>
      <c r="R67" s="21"/>
      <c r="S67" s="21"/>
      <c r="T67" s="19"/>
      <c r="U67" s="8"/>
      <c r="V67" s="19"/>
      <c r="W67" s="20"/>
    </row>
    <row r="68" spans="1:26" ht="15.6">
      <c r="A68" s="268"/>
      <c r="C68" s="58"/>
      <c r="D68" s="58"/>
      <c r="E68" s="58"/>
      <c r="F68" s="58"/>
      <c r="G68" s="58"/>
      <c r="H68" s="27" t="s">
        <v>83</v>
      </c>
      <c r="I68" s="27"/>
      <c r="L68" s="6"/>
      <c r="M68" s="6"/>
      <c r="N68" s="6"/>
      <c r="O68" s="6"/>
      <c r="P68" s="6"/>
      <c r="Q68" s="6"/>
      <c r="R68" s="11"/>
      <c r="S68" s="11"/>
      <c r="T68" s="19"/>
      <c r="U68" s="8"/>
      <c r="V68" s="19"/>
      <c r="W68" s="20"/>
    </row>
    <row r="69" spans="1:26" ht="66">
      <c r="A69" s="268"/>
      <c r="C69" s="58"/>
      <c r="D69" s="58"/>
      <c r="E69" s="58"/>
      <c r="F69" s="58"/>
      <c r="G69" s="58"/>
      <c r="H69" s="27"/>
      <c r="I69" s="27"/>
      <c r="L69" s="6"/>
      <c r="M69" s="6"/>
      <c r="N69" s="6"/>
      <c r="O69" s="6"/>
      <c r="P69" s="6"/>
      <c r="Q69" s="6"/>
      <c r="R69" s="11"/>
      <c r="S69" s="11"/>
      <c r="T69" s="19"/>
      <c r="U69" s="8"/>
      <c r="V69" s="19"/>
      <c r="W69" s="307" t="s">
        <v>434</v>
      </c>
    </row>
    <row r="70" spans="1:26" ht="17.25" customHeight="1">
      <c r="A70" s="273"/>
      <c r="C70" s="61" t="s">
        <v>8</v>
      </c>
      <c r="D70" s="61" t="s">
        <v>9</v>
      </c>
      <c r="E70" s="61" t="s">
        <v>10</v>
      </c>
      <c r="F70" s="61" t="s">
        <v>11</v>
      </c>
      <c r="G70" s="61" t="s">
        <v>84</v>
      </c>
      <c r="H70" s="61" t="s">
        <v>85</v>
      </c>
      <c r="I70" s="61" t="s">
        <v>86</v>
      </c>
      <c r="J70" s="61" t="s">
        <v>87</v>
      </c>
      <c r="K70" s="61" t="s">
        <v>88</v>
      </c>
      <c r="L70" s="61" t="s">
        <v>89</v>
      </c>
      <c r="M70" s="61" t="s">
        <v>90</v>
      </c>
      <c r="N70" s="61" t="s">
        <v>211</v>
      </c>
      <c r="O70" s="61" t="s">
        <v>91</v>
      </c>
      <c r="P70" s="61" t="s">
        <v>92</v>
      </c>
      <c r="Q70" s="61" t="s">
        <v>93</v>
      </c>
      <c r="R70" s="61" t="s">
        <v>94</v>
      </c>
      <c r="S70" s="61" t="s">
        <v>95</v>
      </c>
      <c r="T70" s="19"/>
      <c r="U70" s="8"/>
      <c r="V70" s="19"/>
      <c r="W70" s="20"/>
    </row>
    <row r="71" spans="1:26" ht="93.6">
      <c r="A71" s="62" t="s">
        <v>96</v>
      </c>
      <c r="B71" s="63"/>
      <c r="C71" s="64" t="s">
        <v>97</v>
      </c>
      <c r="D71" s="64" t="s">
        <v>98</v>
      </c>
      <c r="E71" s="64" t="s">
        <v>99</v>
      </c>
      <c r="F71" s="64" t="s">
        <v>100</v>
      </c>
      <c r="G71" s="64" t="s">
        <v>101</v>
      </c>
      <c r="H71" s="65" t="s">
        <v>102</v>
      </c>
      <c r="I71" s="65" t="s">
        <v>103</v>
      </c>
      <c r="J71" s="66" t="s">
        <v>104</v>
      </c>
      <c r="K71" s="67" t="s">
        <v>105</v>
      </c>
      <c r="L71" s="65" t="s">
        <v>106</v>
      </c>
      <c r="M71" s="65" t="s">
        <v>80</v>
      </c>
      <c r="N71" s="65" t="s">
        <v>319</v>
      </c>
      <c r="O71" s="67" t="s">
        <v>107</v>
      </c>
      <c r="P71" s="65" t="s">
        <v>108</v>
      </c>
      <c r="Q71" s="68" t="s">
        <v>109</v>
      </c>
      <c r="R71" s="69" t="s">
        <v>110</v>
      </c>
      <c r="S71" s="68" t="s">
        <v>111</v>
      </c>
      <c r="T71" s="40"/>
      <c r="U71" s="8"/>
      <c r="V71" s="19"/>
      <c r="W71" s="68" t="s">
        <v>298</v>
      </c>
    </row>
    <row r="72" spans="1:26" ht="46.5" customHeight="1">
      <c r="A72" s="70"/>
      <c r="B72" s="71"/>
      <c r="C72" s="71" t="s">
        <v>320</v>
      </c>
      <c r="D72" s="71"/>
      <c r="E72" s="72" t="s">
        <v>112</v>
      </c>
      <c r="F72" s="71"/>
      <c r="G72" s="73" t="s">
        <v>113</v>
      </c>
      <c r="H72" s="72" t="s">
        <v>114</v>
      </c>
      <c r="I72" s="73" t="s">
        <v>115</v>
      </c>
      <c r="J72" s="72" t="s">
        <v>116</v>
      </c>
      <c r="K72" s="74" t="s">
        <v>117</v>
      </c>
      <c r="L72" s="72" t="s">
        <v>118</v>
      </c>
      <c r="M72" s="130" t="s">
        <v>119</v>
      </c>
      <c r="N72" s="130" t="s">
        <v>321</v>
      </c>
      <c r="O72" s="131" t="s">
        <v>225</v>
      </c>
      <c r="P72" s="73" t="s">
        <v>121</v>
      </c>
      <c r="Q72" s="131" t="s">
        <v>122</v>
      </c>
      <c r="R72" s="76" t="s">
        <v>123</v>
      </c>
      <c r="S72" s="77" t="s">
        <v>124</v>
      </c>
      <c r="T72" s="19"/>
      <c r="U72" s="8"/>
      <c r="V72" s="19"/>
      <c r="W72" s="133"/>
    </row>
    <row r="73" spans="1:26" ht="15.6">
      <c r="A73" s="78" t="s">
        <v>125</v>
      </c>
      <c r="B73" s="6"/>
      <c r="C73" s="6"/>
      <c r="D73" s="6"/>
      <c r="E73" s="6"/>
      <c r="F73" s="6"/>
      <c r="G73" s="6"/>
      <c r="H73" s="6"/>
      <c r="I73" s="6"/>
      <c r="J73" s="6"/>
      <c r="K73" s="79"/>
      <c r="L73" s="6"/>
      <c r="M73" s="6"/>
      <c r="N73" s="6"/>
      <c r="O73" s="79"/>
      <c r="P73" s="6"/>
      <c r="Q73" s="79"/>
      <c r="R73" s="11"/>
      <c r="S73" s="80"/>
      <c r="T73" s="19"/>
      <c r="U73" s="8"/>
      <c r="V73" s="19"/>
      <c r="W73" s="20"/>
    </row>
    <row r="74" spans="1:26" ht="15.6">
      <c r="A74" s="274" t="s">
        <v>20</v>
      </c>
      <c r="C74" s="195" t="s">
        <v>229</v>
      </c>
      <c r="D74" s="208">
        <v>1203</v>
      </c>
      <c r="E74" s="275">
        <v>30246433</v>
      </c>
      <c r="F74" s="275">
        <v>1568700</v>
      </c>
      <c r="G74" s="158">
        <f>$L$29</f>
        <v>1.1406259960476828</v>
      </c>
      <c r="H74" s="276">
        <f>F74*G74</f>
        <v>1789300</v>
      </c>
      <c r="I74" s="158">
        <f>$L$44</f>
        <v>8.6002207268539733E-3</v>
      </c>
      <c r="J74" s="10">
        <f>E74*I74</f>
        <v>260126</v>
      </c>
      <c r="K74" s="277">
        <f>H74+J74</f>
        <v>2049426</v>
      </c>
      <c r="L74" s="276">
        <f>E74-F74</f>
        <v>28677733</v>
      </c>
      <c r="M74" s="158">
        <f>$L$54</f>
        <v>6.184320775983234E-2</v>
      </c>
      <c r="N74" s="278">
        <f>+$L$57</f>
        <v>2.4193732476618296E-2</v>
      </c>
      <c r="O74" s="279">
        <f>L74*(M74+N74)</f>
        <v>2467344.4002378886</v>
      </c>
      <c r="P74" s="275">
        <v>806400</v>
      </c>
      <c r="Q74" s="279">
        <f>K74+O74+P74</f>
        <v>5323170.4002378881</v>
      </c>
      <c r="R74" s="261">
        <v>1266736</v>
      </c>
      <c r="S74" s="262">
        <f>Q74+R74</f>
        <v>6589906.4002378881</v>
      </c>
      <c r="T74" s="86"/>
      <c r="U74" s="86"/>
      <c r="V74" s="86"/>
      <c r="W74" s="249">
        <f>+E74</f>
        <v>30246433</v>
      </c>
      <c r="X74" s="86"/>
      <c r="Y74" s="86"/>
      <c r="Z74" s="86"/>
    </row>
    <row r="75" spans="1:26" ht="15.6">
      <c r="A75" s="274" t="s">
        <v>126</v>
      </c>
      <c r="C75" s="195" t="s">
        <v>396</v>
      </c>
      <c r="D75" s="23">
        <v>2221</v>
      </c>
      <c r="E75" s="275">
        <v>0</v>
      </c>
      <c r="F75" s="275">
        <v>0</v>
      </c>
      <c r="G75" s="158">
        <f t="shared" ref="G75:G76" si="0">$L$29</f>
        <v>1.1406259960476828</v>
      </c>
      <c r="H75" s="276">
        <f>F75*G75</f>
        <v>0</v>
      </c>
      <c r="I75" s="158">
        <f t="shared" ref="I75:I76" si="1">$L$44</f>
        <v>8.6002207268539733E-3</v>
      </c>
      <c r="J75" s="10">
        <f>E75*I75</f>
        <v>0</v>
      </c>
      <c r="K75" s="277">
        <f>H75+J75</f>
        <v>0</v>
      </c>
      <c r="L75" s="276">
        <f>E75-F75</f>
        <v>0</v>
      </c>
      <c r="M75" s="158">
        <f t="shared" ref="M75:M76" si="2">$L$54</f>
        <v>6.184320775983234E-2</v>
      </c>
      <c r="N75" s="278">
        <f>+$L$57</f>
        <v>2.4193732476618296E-2</v>
      </c>
      <c r="O75" s="279">
        <f>L75*(M75+N75)</f>
        <v>0</v>
      </c>
      <c r="P75" s="275">
        <v>0</v>
      </c>
      <c r="Q75" s="279">
        <f>K75+O75+P75</f>
        <v>0</v>
      </c>
      <c r="R75" s="261">
        <v>0</v>
      </c>
      <c r="S75" s="262">
        <f>Q75+R75</f>
        <v>0</v>
      </c>
      <c r="T75" s="86"/>
      <c r="U75" s="86"/>
      <c r="V75" s="86"/>
      <c r="W75" s="249">
        <v>0</v>
      </c>
      <c r="X75" s="86"/>
      <c r="Y75" s="86"/>
      <c r="Z75" s="86"/>
    </row>
    <row r="76" spans="1:26" ht="15.6">
      <c r="A76" s="274" t="s">
        <v>127</v>
      </c>
      <c r="D76" s="23"/>
      <c r="E76" s="275">
        <v>0</v>
      </c>
      <c r="F76" s="275">
        <v>0</v>
      </c>
      <c r="G76" s="158">
        <f t="shared" si="0"/>
        <v>1.1406259960476828</v>
      </c>
      <c r="H76" s="276">
        <f>F76*G76</f>
        <v>0</v>
      </c>
      <c r="I76" s="158">
        <f t="shared" si="1"/>
        <v>8.6002207268539733E-3</v>
      </c>
      <c r="J76" s="10">
        <f>E76*I76</f>
        <v>0</v>
      </c>
      <c r="K76" s="277">
        <f>H76+J76</f>
        <v>0</v>
      </c>
      <c r="L76" s="276">
        <f>E76-F76</f>
        <v>0</v>
      </c>
      <c r="M76" s="158">
        <f t="shared" si="2"/>
        <v>6.184320775983234E-2</v>
      </c>
      <c r="N76" s="278">
        <v>0</v>
      </c>
      <c r="O76" s="279">
        <f>L76*(M76+N76)</f>
        <v>0</v>
      </c>
      <c r="P76" s="275">
        <v>0</v>
      </c>
      <c r="Q76" s="279">
        <f>K76+O76+P76</f>
        <v>0</v>
      </c>
      <c r="R76" s="275">
        <v>0</v>
      </c>
      <c r="S76" s="262">
        <f>Q76+R76</f>
        <v>0</v>
      </c>
      <c r="T76" s="86"/>
      <c r="U76" s="86"/>
      <c r="V76" s="86"/>
      <c r="W76" s="248">
        <f t="shared" ref="W76:W81" si="3">+E76</f>
        <v>0</v>
      </c>
      <c r="X76" s="86"/>
      <c r="Y76" s="86"/>
      <c r="Z76" s="86"/>
    </row>
    <row r="77" spans="1:26" ht="15.6">
      <c r="A77" s="274"/>
      <c r="D77" s="23"/>
      <c r="K77" s="277"/>
      <c r="O77" s="277"/>
      <c r="Q77" s="277"/>
      <c r="S77" s="277"/>
      <c r="T77" s="86"/>
      <c r="U77" s="86"/>
      <c r="V77" s="86"/>
      <c r="W77" s="248">
        <f t="shared" si="3"/>
        <v>0</v>
      </c>
      <c r="X77" s="86"/>
      <c r="Y77" s="86"/>
      <c r="Z77" s="86"/>
    </row>
    <row r="78" spans="1:26" ht="15.6">
      <c r="A78" s="274"/>
      <c r="D78" s="23"/>
      <c r="K78" s="277"/>
      <c r="O78" s="277"/>
      <c r="Q78" s="277"/>
      <c r="S78" s="277"/>
      <c r="T78" s="86"/>
      <c r="U78" s="86"/>
      <c r="V78" s="86"/>
      <c r="W78" s="248">
        <f t="shared" si="3"/>
        <v>0</v>
      </c>
      <c r="X78" s="86"/>
      <c r="Y78" s="86"/>
      <c r="Z78" s="86"/>
    </row>
    <row r="79" spans="1:26" ht="15.6">
      <c r="A79" s="274"/>
      <c r="D79" s="23"/>
      <c r="K79" s="277"/>
      <c r="O79" s="277"/>
      <c r="Q79" s="277"/>
      <c r="S79" s="277"/>
      <c r="T79" s="86"/>
      <c r="U79" s="86"/>
      <c r="V79" s="86"/>
      <c r="W79" s="248">
        <f t="shared" si="3"/>
        <v>0</v>
      </c>
      <c r="X79" s="86"/>
      <c r="Y79" s="86"/>
      <c r="Z79" s="86"/>
    </row>
    <row r="80" spans="1:26" ht="15.6">
      <c r="A80" s="274"/>
      <c r="D80" s="23"/>
      <c r="K80" s="277"/>
      <c r="O80" s="277"/>
      <c r="Q80" s="277"/>
      <c r="S80" s="277"/>
      <c r="T80" s="86"/>
      <c r="U80" s="86"/>
      <c r="V80" s="86"/>
      <c r="W80" s="248">
        <f t="shared" si="3"/>
        <v>0</v>
      </c>
      <c r="X80" s="86"/>
      <c r="Y80" s="86"/>
      <c r="Z80" s="86"/>
    </row>
    <row r="81" spans="1:26" ht="15.6">
      <c r="A81" s="274"/>
      <c r="D81" s="23"/>
      <c r="K81" s="277"/>
      <c r="O81" s="277"/>
      <c r="Q81" s="277"/>
      <c r="S81" s="277"/>
      <c r="T81" s="86"/>
      <c r="U81" s="86"/>
      <c r="V81" s="86"/>
      <c r="W81" s="248">
        <f t="shared" si="3"/>
        <v>0</v>
      </c>
      <c r="X81" s="86"/>
      <c r="Y81" s="86"/>
      <c r="Z81" s="86"/>
    </row>
    <row r="82" spans="1:26">
      <c r="A82" s="280"/>
      <c r="B82" s="281"/>
      <c r="C82" s="91"/>
      <c r="D82" s="91"/>
      <c r="E82" s="91"/>
      <c r="F82" s="91"/>
      <c r="G82" s="91"/>
      <c r="H82" s="91"/>
      <c r="I82" s="91"/>
      <c r="J82" s="91"/>
      <c r="K82" s="92"/>
      <c r="L82" s="91"/>
      <c r="M82" s="91"/>
      <c r="N82" s="91"/>
      <c r="O82" s="92"/>
      <c r="P82" s="91"/>
      <c r="Q82" s="92"/>
      <c r="R82" s="91"/>
      <c r="S82" s="92"/>
      <c r="T82" s="86"/>
      <c r="U82" s="86"/>
      <c r="V82" s="86"/>
      <c r="W82" s="246"/>
      <c r="X82" s="86"/>
      <c r="Y82" s="86"/>
      <c r="Z82" s="86"/>
    </row>
    <row r="83" spans="1:26" ht="15.6">
      <c r="A83" s="18" t="s">
        <v>128</v>
      </c>
      <c r="C83" s="21" t="s">
        <v>129</v>
      </c>
      <c r="D83" s="21"/>
      <c r="E83" s="21"/>
      <c r="F83" s="21"/>
      <c r="G83" s="21"/>
      <c r="H83" s="43"/>
      <c r="I83" s="43"/>
      <c r="J83" s="11"/>
      <c r="K83" s="11"/>
      <c r="L83" s="11"/>
      <c r="M83" s="11"/>
      <c r="N83" s="11"/>
      <c r="O83" s="11"/>
      <c r="P83" s="11"/>
      <c r="Q83" s="93">
        <f>SUM(Q74:Q82)</f>
        <v>5323170.4002378881</v>
      </c>
      <c r="R83" s="93">
        <f>SUM(R74:R82)</f>
        <v>1266736</v>
      </c>
      <c r="S83" s="93">
        <f>SUM(S74:S82)</f>
        <v>6589906.4002378881</v>
      </c>
      <c r="T83" s="86"/>
      <c r="U83" s="86"/>
      <c r="V83" s="86"/>
      <c r="W83" s="247">
        <f>SUM(W74:W82)</f>
        <v>30246433</v>
      </c>
      <c r="X83" s="86"/>
      <c r="Y83" s="86"/>
      <c r="Z83" s="86"/>
    </row>
    <row r="84" spans="1:26" ht="15.6">
      <c r="A84" s="94"/>
      <c r="B84" s="86"/>
      <c r="C84" s="86"/>
      <c r="D84" s="86"/>
      <c r="E84" s="143">
        <f>SUM(E74:E81)</f>
        <v>30246433</v>
      </c>
      <c r="F84" s="86"/>
      <c r="G84" s="86"/>
      <c r="H84" s="86"/>
      <c r="I84" s="86"/>
      <c r="J84" s="86"/>
      <c r="K84" s="86"/>
      <c r="L84" s="86"/>
      <c r="M84" s="86"/>
      <c r="N84" s="86"/>
      <c r="O84" s="86"/>
      <c r="P84" s="86"/>
      <c r="Q84" s="86"/>
      <c r="R84" s="86"/>
      <c r="S84" s="86"/>
      <c r="T84" s="86"/>
      <c r="U84" s="86"/>
      <c r="V84" s="86"/>
      <c r="W84" s="294">
        <f>+E84-W83</f>
        <v>0</v>
      </c>
      <c r="X84" s="294" t="s">
        <v>242</v>
      </c>
      <c r="Y84" s="86"/>
      <c r="Z84" s="86"/>
    </row>
    <row r="85" spans="1:26" ht="15.6">
      <c r="A85" s="168">
        <v>3</v>
      </c>
      <c r="B85" s="86"/>
      <c r="C85" s="58" t="s">
        <v>322</v>
      </c>
      <c r="D85" s="58"/>
      <c r="E85" s="58"/>
      <c r="F85" s="58"/>
      <c r="G85" s="86"/>
      <c r="H85" s="86"/>
      <c r="I85" s="86"/>
      <c r="J85" s="86"/>
      <c r="K85" s="86"/>
      <c r="L85" s="86"/>
      <c r="M85" s="86"/>
      <c r="N85" s="86"/>
      <c r="O85" s="86"/>
      <c r="P85" s="86"/>
      <c r="Q85" s="93">
        <f>Q83</f>
        <v>5323170.4002378881</v>
      </c>
      <c r="R85" s="86"/>
      <c r="S85" s="86"/>
      <c r="T85" s="86"/>
      <c r="U85" s="86"/>
      <c r="V85" s="86"/>
      <c r="W85" s="295" t="s">
        <v>402</v>
      </c>
      <c r="X85" s="296"/>
      <c r="Y85" s="86"/>
      <c r="Z85" s="86"/>
    </row>
    <row r="86" spans="1:26">
      <c r="A86" s="86"/>
      <c r="B86" s="86"/>
      <c r="C86" s="86"/>
      <c r="D86" s="86"/>
      <c r="E86" s="86"/>
      <c r="F86" s="86"/>
      <c r="G86" s="86"/>
      <c r="H86" s="86"/>
      <c r="I86" s="86"/>
      <c r="J86" s="86"/>
      <c r="K86" s="86"/>
      <c r="L86" s="86"/>
      <c r="M86" s="86"/>
      <c r="N86" s="86"/>
      <c r="O86" s="86"/>
      <c r="P86" s="86"/>
      <c r="Q86" s="86"/>
      <c r="R86" s="86"/>
      <c r="S86" s="86"/>
      <c r="T86" s="86"/>
      <c r="U86" s="86"/>
      <c r="V86" s="86"/>
      <c r="W86" s="86"/>
      <c r="X86" s="86"/>
      <c r="Y86" s="86"/>
      <c r="Z86" s="86"/>
    </row>
    <row r="87" spans="1:26">
      <c r="A87" s="86"/>
      <c r="B87" s="86"/>
      <c r="C87" s="86"/>
      <c r="D87" s="86"/>
      <c r="E87" s="86"/>
      <c r="F87" s="86"/>
      <c r="G87" s="86"/>
      <c r="H87" s="86"/>
      <c r="I87" s="86"/>
      <c r="J87" s="86"/>
      <c r="K87" s="86"/>
      <c r="L87" s="86"/>
      <c r="M87" s="86"/>
      <c r="N87" s="86"/>
      <c r="O87" s="86"/>
      <c r="P87" s="86"/>
      <c r="Q87" s="86"/>
      <c r="R87" s="86"/>
      <c r="S87" s="86"/>
      <c r="T87" s="86"/>
      <c r="U87" s="86"/>
      <c r="V87" s="86"/>
      <c r="W87" s="86"/>
      <c r="X87" s="86"/>
      <c r="Y87" s="86"/>
      <c r="Z87" s="86"/>
    </row>
    <row r="88" spans="1:26" ht="15.6">
      <c r="A88" s="58" t="s">
        <v>131</v>
      </c>
      <c r="B88" s="86"/>
      <c r="C88" s="86"/>
      <c r="D88" s="86"/>
      <c r="E88" s="86"/>
      <c r="F88" s="86"/>
      <c r="G88" s="86"/>
      <c r="H88" s="86"/>
      <c r="I88" s="86"/>
      <c r="J88" s="86"/>
      <c r="K88" s="86"/>
      <c r="L88" s="86"/>
      <c r="M88" s="86"/>
      <c r="N88" s="86"/>
      <c r="O88" s="86"/>
      <c r="P88" s="86"/>
      <c r="Q88" s="86"/>
      <c r="R88" s="86"/>
      <c r="S88" s="86"/>
      <c r="T88" s="86"/>
      <c r="U88" s="86"/>
      <c r="V88" s="86"/>
      <c r="W88" s="86"/>
      <c r="X88" s="86"/>
      <c r="Y88" s="86"/>
      <c r="Z88" s="86"/>
    </row>
    <row r="89" spans="1:26" ht="16.2" thickBot="1">
      <c r="A89" s="96" t="s">
        <v>132</v>
      </c>
      <c r="B89" s="86"/>
      <c r="C89" s="86"/>
      <c r="D89" s="86"/>
      <c r="E89" s="86"/>
      <c r="F89" s="86"/>
      <c r="G89" s="86"/>
      <c r="H89" s="86"/>
      <c r="I89" s="86"/>
      <c r="J89" s="86"/>
      <c r="K89" s="86"/>
      <c r="L89" s="86"/>
      <c r="M89" s="86"/>
      <c r="N89" s="86"/>
      <c r="O89" s="86"/>
      <c r="P89" s="86"/>
      <c r="Q89" s="86"/>
      <c r="R89" s="86"/>
      <c r="S89" s="86"/>
      <c r="T89" s="86"/>
      <c r="U89" s="86"/>
      <c r="V89" s="86"/>
      <c r="W89" s="86"/>
      <c r="X89" s="86"/>
      <c r="Y89" s="86"/>
      <c r="Z89" s="86"/>
    </row>
    <row r="90" spans="1:26" ht="16.5" customHeight="1">
      <c r="A90" s="282" t="s">
        <v>133</v>
      </c>
      <c r="C90" s="358" t="s">
        <v>323</v>
      </c>
      <c r="D90" s="359"/>
      <c r="E90" s="359"/>
      <c r="F90" s="359"/>
      <c r="G90" s="359"/>
      <c r="H90" s="359"/>
      <c r="I90" s="359"/>
      <c r="J90" s="359"/>
      <c r="K90" s="359"/>
      <c r="L90" s="359"/>
      <c r="M90" s="359"/>
      <c r="N90" s="359"/>
      <c r="O90" s="359"/>
      <c r="P90" s="359"/>
      <c r="Q90" s="359"/>
      <c r="R90" s="359"/>
      <c r="S90" s="359"/>
      <c r="T90" s="86"/>
      <c r="U90" s="86"/>
      <c r="V90" s="86"/>
      <c r="W90" s="86"/>
      <c r="X90" s="86"/>
      <c r="Y90" s="86"/>
      <c r="Z90" s="86"/>
    </row>
    <row r="91" spans="1:26" ht="17.100000000000001" customHeight="1">
      <c r="A91" s="282"/>
      <c r="C91" s="289" t="s">
        <v>374</v>
      </c>
      <c r="D91" s="265"/>
      <c r="E91" s="265"/>
      <c r="F91" s="265"/>
      <c r="G91" s="265"/>
      <c r="H91" s="265"/>
      <c r="I91" s="265"/>
      <c r="J91" s="265"/>
      <c r="K91" s="265"/>
      <c r="L91" s="265"/>
      <c r="M91" s="265"/>
      <c r="N91" s="265"/>
      <c r="O91" s="265"/>
      <c r="P91" s="265"/>
      <c r="Q91" s="265"/>
      <c r="R91" s="265"/>
      <c r="S91" s="265"/>
      <c r="T91" s="86"/>
      <c r="U91" s="86"/>
      <c r="V91" s="86"/>
      <c r="W91" s="86"/>
      <c r="X91" s="86"/>
      <c r="Y91" s="86"/>
      <c r="Z91" s="86"/>
    </row>
    <row r="92" spans="1:26" ht="17.100000000000001" customHeight="1">
      <c r="A92" s="282" t="s">
        <v>134</v>
      </c>
      <c r="C92" s="359" t="s">
        <v>324</v>
      </c>
      <c r="D92" s="359"/>
      <c r="E92" s="359"/>
      <c r="F92" s="359"/>
      <c r="G92" s="359"/>
      <c r="H92" s="359"/>
      <c r="I92" s="359"/>
      <c r="J92" s="359"/>
      <c r="K92" s="359"/>
      <c r="L92" s="359"/>
      <c r="M92" s="359"/>
      <c r="N92" s="359"/>
      <c r="O92" s="359"/>
      <c r="P92" s="359"/>
      <c r="Q92" s="359"/>
      <c r="R92" s="359"/>
      <c r="S92" s="359"/>
      <c r="T92" s="86"/>
      <c r="U92" s="86"/>
      <c r="V92" s="86"/>
      <c r="W92" s="86"/>
      <c r="X92" s="86"/>
      <c r="Y92" s="86"/>
      <c r="Z92" s="86"/>
    </row>
    <row r="93" spans="1:26" ht="33" customHeight="1">
      <c r="A93" s="282" t="s">
        <v>135</v>
      </c>
      <c r="C93" s="359" t="s">
        <v>427</v>
      </c>
      <c r="D93" s="359"/>
      <c r="E93" s="359"/>
      <c r="F93" s="359"/>
      <c r="G93" s="359"/>
      <c r="H93" s="359"/>
      <c r="I93" s="359"/>
      <c r="J93" s="359"/>
      <c r="K93" s="359"/>
      <c r="L93" s="359"/>
      <c r="M93" s="359"/>
      <c r="N93" s="359"/>
      <c r="O93" s="359"/>
      <c r="P93" s="359"/>
      <c r="Q93" s="359"/>
      <c r="R93" s="359"/>
      <c r="S93" s="359"/>
      <c r="T93" s="86"/>
      <c r="U93" s="86"/>
      <c r="V93" s="86"/>
      <c r="W93" s="86"/>
      <c r="X93" s="86"/>
      <c r="Y93" s="86"/>
      <c r="Z93" s="86"/>
    </row>
    <row r="94" spans="1:26" ht="17.100000000000001" customHeight="1">
      <c r="A94" s="282" t="s">
        <v>138</v>
      </c>
      <c r="C94" s="364" t="s">
        <v>139</v>
      </c>
      <c r="D94" s="364"/>
      <c r="E94" s="364"/>
      <c r="F94" s="364"/>
      <c r="G94" s="364"/>
      <c r="H94" s="364"/>
      <c r="I94" s="364"/>
      <c r="J94" s="364"/>
      <c r="K94" s="364"/>
      <c r="L94" s="364"/>
      <c r="M94" s="364"/>
      <c r="N94" s="364"/>
      <c r="O94" s="364"/>
      <c r="P94" s="364"/>
      <c r="Q94" s="364"/>
      <c r="R94" s="364"/>
      <c r="S94" s="364"/>
      <c r="T94" s="86"/>
      <c r="U94" s="86"/>
      <c r="V94" s="86"/>
      <c r="W94" s="86"/>
      <c r="X94" s="86"/>
      <c r="Y94" s="86"/>
      <c r="Z94" s="86"/>
    </row>
    <row r="95" spans="1:26" ht="15.75" customHeight="1">
      <c r="A95" s="282" t="s">
        <v>140</v>
      </c>
      <c r="C95" s="359" t="s">
        <v>325</v>
      </c>
      <c r="D95" s="359"/>
      <c r="E95" s="359"/>
      <c r="F95" s="359"/>
      <c r="G95" s="359"/>
      <c r="H95" s="359"/>
      <c r="I95" s="359"/>
      <c r="J95" s="359"/>
      <c r="K95" s="359"/>
      <c r="L95" s="359"/>
      <c r="M95" s="359"/>
      <c r="N95" s="359"/>
      <c r="O95" s="359"/>
      <c r="P95" s="359"/>
      <c r="Q95" s="359"/>
      <c r="R95" s="359"/>
      <c r="S95" s="359"/>
      <c r="T95" s="86"/>
      <c r="U95" s="86"/>
      <c r="V95" s="86"/>
      <c r="W95" s="86"/>
      <c r="X95" s="86"/>
      <c r="Y95" s="86"/>
      <c r="Z95" s="86"/>
    </row>
    <row r="96" spans="1:26" ht="17.100000000000001" customHeight="1">
      <c r="A96" s="100" t="s">
        <v>141</v>
      </c>
      <c r="C96" s="363" t="s">
        <v>326</v>
      </c>
      <c r="D96" s="363"/>
      <c r="E96" s="363"/>
      <c r="F96" s="363"/>
      <c r="G96" s="363"/>
      <c r="H96" s="363"/>
      <c r="I96" s="363"/>
      <c r="J96" s="363"/>
      <c r="K96" s="363"/>
      <c r="L96" s="363"/>
      <c r="M96" s="363"/>
      <c r="N96" s="363"/>
      <c r="O96" s="363"/>
      <c r="P96" s="363"/>
      <c r="Q96" s="363"/>
      <c r="R96" s="363"/>
      <c r="S96" s="363"/>
      <c r="T96" s="86"/>
      <c r="U96" s="86"/>
      <c r="V96" s="86"/>
      <c r="W96" s="86"/>
      <c r="X96" s="86"/>
      <c r="Y96" s="86"/>
      <c r="Z96" s="86"/>
    </row>
    <row r="97" spans="1:26" ht="17.100000000000001" customHeight="1">
      <c r="A97" s="100" t="s">
        <v>143</v>
      </c>
      <c r="C97" s="362" t="s">
        <v>378</v>
      </c>
      <c r="D97" s="363"/>
      <c r="E97" s="363"/>
      <c r="F97" s="363"/>
      <c r="G97" s="363"/>
      <c r="H97" s="363"/>
      <c r="I97" s="363"/>
      <c r="J97" s="363"/>
      <c r="K97" s="363"/>
      <c r="L97" s="363"/>
      <c r="M97" s="363"/>
      <c r="N97" s="363"/>
      <c r="O97" s="363"/>
      <c r="P97" s="363"/>
      <c r="Q97" s="363"/>
      <c r="R97" s="363"/>
      <c r="S97" s="363"/>
      <c r="T97" s="86"/>
      <c r="U97" s="86"/>
      <c r="V97" s="86"/>
      <c r="W97" s="86"/>
      <c r="X97" s="86"/>
      <c r="Y97" s="86"/>
      <c r="Z97" s="86"/>
    </row>
    <row r="98" spans="1:26" ht="17.100000000000001" customHeight="1">
      <c r="A98" s="100" t="s">
        <v>145</v>
      </c>
      <c r="C98" s="363" t="s">
        <v>327</v>
      </c>
      <c r="D98" s="363"/>
      <c r="E98" s="363"/>
      <c r="F98" s="363"/>
      <c r="G98" s="363"/>
      <c r="H98" s="363"/>
      <c r="I98" s="363"/>
      <c r="J98" s="363"/>
      <c r="K98" s="363"/>
      <c r="L98" s="363"/>
      <c r="M98" s="363"/>
      <c r="N98" s="363"/>
      <c r="O98" s="363"/>
      <c r="P98" s="363"/>
      <c r="Q98" s="363"/>
      <c r="R98" s="363"/>
      <c r="S98" s="363"/>
      <c r="T98" s="86"/>
      <c r="U98" s="86"/>
      <c r="V98" s="86"/>
      <c r="W98" s="86"/>
      <c r="X98" s="86"/>
      <c r="Y98" s="86"/>
      <c r="Z98" s="86"/>
    </row>
    <row r="99" spans="1:26" ht="17.100000000000001" customHeight="1">
      <c r="A99" s="100" t="s">
        <v>208</v>
      </c>
      <c r="B99" s="86"/>
      <c r="C99" s="283" t="s">
        <v>328</v>
      </c>
      <c r="D99" s="86"/>
      <c r="E99" s="86"/>
      <c r="F99" s="86"/>
      <c r="G99" s="86"/>
      <c r="H99" s="86"/>
      <c r="I99" s="86"/>
      <c r="J99" s="86"/>
      <c r="K99" s="86"/>
      <c r="L99" s="86"/>
      <c r="M99" s="86"/>
      <c r="N99" s="86"/>
      <c r="O99" s="86"/>
      <c r="P99" s="86"/>
      <c r="Q99" s="86"/>
      <c r="R99" s="86"/>
      <c r="S99" s="86"/>
      <c r="T99" s="86"/>
      <c r="U99" s="86"/>
      <c r="V99" s="86"/>
      <c r="W99" s="86"/>
      <c r="X99" s="86"/>
      <c r="Y99" s="86"/>
      <c r="Z99" s="86"/>
    </row>
    <row r="100" spans="1:26" ht="17.100000000000001" customHeight="1">
      <c r="A100" s="100" t="s">
        <v>214</v>
      </c>
      <c r="C100" s="283" t="s">
        <v>329</v>
      </c>
      <c r="D100" s="42"/>
      <c r="E100" s="43"/>
      <c r="F100" s="43"/>
      <c r="G100" s="11"/>
      <c r="H100" s="43"/>
      <c r="I100" s="43"/>
      <c r="J100" s="11"/>
      <c r="K100" s="11"/>
      <c r="L100" s="58"/>
      <c r="M100" s="58"/>
      <c r="N100" s="58"/>
      <c r="O100" s="38"/>
      <c r="P100" s="58"/>
      <c r="R100" s="11"/>
      <c r="S100" s="105"/>
      <c r="T100" s="86"/>
      <c r="U100" s="86"/>
      <c r="V100" s="86"/>
      <c r="W100" s="86"/>
      <c r="X100" s="86"/>
      <c r="Y100" s="86"/>
      <c r="Z100" s="86"/>
    </row>
    <row r="101" spans="1:26" ht="15.6">
      <c r="A101" s="100" t="s">
        <v>216</v>
      </c>
      <c r="C101" s="283" t="s">
        <v>330</v>
      </c>
      <c r="D101" s="42"/>
      <c r="E101" s="43"/>
      <c r="F101" s="43"/>
      <c r="G101" s="11"/>
      <c r="H101" s="43"/>
      <c r="I101" s="43"/>
      <c r="J101" s="11"/>
      <c r="K101" s="11"/>
      <c r="L101" s="58"/>
      <c r="M101" s="58"/>
      <c r="N101" s="58"/>
      <c r="O101" s="38"/>
      <c r="P101" s="58"/>
      <c r="R101" s="11"/>
      <c r="S101" s="36"/>
      <c r="T101" s="86"/>
      <c r="U101" s="86"/>
      <c r="V101" s="86"/>
      <c r="W101" s="86"/>
      <c r="X101" s="86"/>
      <c r="Y101" s="86"/>
      <c r="Z101" s="86"/>
    </row>
    <row r="102" spans="1:26" ht="15.6">
      <c r="A102" s="100" t="s">
        <v>218</v>
      </c>
      <c r="C102" s="283" t="s">
        <v>219</v>
      </c>
      <c r="D102" s="42"/>
      <c r="E102" s="43"/>
      <c r="F102" s="43"/>
      <c r="G102" s="11"/>
      <c r="H102" s="86"/>
      <c r="I102" s="86"/>
      <c r="J102" s="86"/>
      <c r="K102" s="86"/>
      <c r="L102" s="86"/>
      <c r="M102" s="86"/>
      <c r="N102" s="86"/>
      <c r="O102" s="86"/>
      <c r="P102" s="86"/>
      <c r="Q102" s="86"/>
      <c r="R102" s="86"/>
      <c r="S102" s="86"/>
      <c r="T102" s="86"/>
      <c r="U102" s="86"/>
      <c r="V102" s="86"/>
      <c r="W102" s="86"/>
      <c r="X102" s="86"/>
      <c r="Y102" s="86"/>
      <c r="Z102" s="86"/>
    </row>
    <row r="103" spans="1:26">
      <c r="C103" s="86"/>
      <c r="D103" s="86"/>
      <c r="E103" s="86"/>
      <c r="F103" s="86"/>
      <c r="G103" s="86"/>
      <c r="H103" s="86"/>
      <c r="I103" s="86"/>
      <c r="J103" s="86"/>
      <c r="K103" s="86"/>
      <c r="L103" s="86"/>
      <c r="M103" s="86"/>
      <c r="N103" s="86"/>
      <c r="O103" s="86"/>
      <c r="P103" s="86"/>
      <c r="Q103" s="86"/>
      <c r="R103" s="86"/>
      <c r="S103" s="86"/>
      <c r="T103" s="86"/>
      <c r="U103" s="86"/>
      <c r="V103" s="86"/>
      <c r="W103" s="86"/>
      <c r="X103" s="86"/>
      <c r="Y103" s="86"/>
      <c r="Z103" s="86"/>
    </row>
    <row r="104" spans="1:26">
      <c r="C104" s="86"/>
      <c r="D104" s="86"/>
      <c r="E104" s="86"/>
      <c r="F104" s="86"/>
      <c r="G104" s="86"/>
      <c r="H104" s="86"/>
      <c r="I104" s="86"/>
      <c r="J104" s="86"/>
      <c r="K104" s="86"/>
      <c r="L104" s="86"/>
      <c r="M104" s="86"/>
      <c r="N104" s="86"/>
      <c r="O104" s="86"/>
      <c r="P104" s="86"/>
      <c r="Q104" s="86"/>
      <c r="R104" s="86"/>
      <c r="S104" s="86"/>
      <c r="T104" s="86"/>
      <c r="U104" s="86"/>
      <c r="V104" s="86"/>
      <c r="W104" s="86"/>
      <c r="X104" s="86"/>
      <c r="Y104" s="86"/>
      <c r="Z104" s="86"/>
    </row>
    <row r="105" spans="1:26">
      <c r="C105" s="86"/>
      <c r="D105" s="86"/>
      <c r="E105" s="86"/>
      <c r="F105" s="86"/>
      <c r="G105" s="86"/>
      <c r="H105" s="86"/>
      <c r="I105" s="86"/>
      <c r="J105" s="86"/>
      <c r="K105" s="86"/>
      <c r="L105" s="86"/>
      <c r="M105" s="86"/>
      <c r="N105" s="86"/>
      <c r="O105" s="86"/>
      <c r="P105" s="86"/>
      <c r="Q105" s="86"/>
      <c r="R105" s="86"/>
      <c r="S105" s="86"/>
      <c r="T105" s="86"/>
      <c r="U105" s="86"/>
      <c r="V105" s="86"/>
      <c r="W105" s="86"/>
      <c r="X105" s="86"/>
      <c r="Y105" s="86"/>
      <c r="Z105" s="86"/>
    </row>
    <row r="106" spans="1:2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row>
    <row r="107" spans="1:26">
      <c r="C107" s="86"/>
      <c r="D107" s="86"/>
      <c r="E107" s="86"/>
      <c r="F107" s="86"/>
      <c r="G107" s="86"/>
      <c r="H107" s="86"/>
      <c r="I107" s="86"/>
      <c r="J107" s="86"/>
      <c r="K107" s="86"/>
      <c r="L107" s="86"/>
      <c r="M107" s="86"/>
      <c r="N107" s="86"/>
      <c r="O107" s="86"/>
      <c r="P107" s="86"/>
      <c r="Q107" s="86"/>
      <c r="R107" s="86"/>
      <c r="S107" s="86"/>
      <c r="T107" s="86"/>
      <c r="U107" s="86"/>
      <c r="V107" s="86"/>
      <c r="W107" s="86"/>
      <c r="X107" s="86"/>
      <c r="Y107" s="86"/>
      <c r="Z107" s="86"/>
    </row>
    <row r="108" spans="1:26">
      <c r="C108" s="86"/>
      <c r="D108" s="86"/>
      <c r="E108" s="86"/>
      <c r="F108" s="86"/>
      <c r="G108" s="86"/>
      <c r="H108" s="86"/>
      <c r="I108" s="86"/>
      <c r="J108" s="86"/>
      <c r="K108" s="86"/>
      <c r="L108" s="86"/>
      <c r="M108" s="86"/>
      <c r="N108" s="86"/>
      <c r="O108" s="86"/>
      <c r="P108" s="86"/>
      <c r="Q108" s="86"/>
      <c r="R108" s="86"/>
      <c r="S108" s="86"/>
      <c r="T108" s="86"/>
      <c r="U108" s="86"/>
      <c r="V108" s="86"/>
      <c r="W108" s="86"/>
      <c r="X108" s="86"/>
      <c r="Y108" s="86"/>
      <c r="Z108" s="86"/>
    </row>
    <row r="109" spans="1:26">
      <c r="C109" s="86"/>
      <c r="D109" s="86"/>
      <c r="E109" s="86"/>
      <c r="F109" s="86"/>
      <c r="G109" s="86"/>
      <c r="H109" s="86"/>
      <c r="I109" s="86"/>
      <c r="J109" s="86"/>
      <c r="K109" s="86"/>
      <c r="L109" s="86"/>
      <c r="M109" s="86"/>
      <c r="N109" s="86"/>
      <c r="O109" s="86"/>
      <c r="P109" s="86"/>
      <c r="Q109" s="86"/>
      <c r="R109" s="86"/>
      <c r="S109" s="86"/>
      <c r="T109" s="86"/>
      <c r="U109" s="86"/>
      <c r="V109" s="86"/>
      <c r="W109" s="86"/>
      <c r="X109" s="86"/>
      <c r="Y109" s="86"/>
      <c r="Z109" s="86"/>
    </row>
    <row r="110" spans="1:26">
      <c r="C110" s="86"/>
      <c r="D110" s="86"/>
      <c r="E110" s="86"/>
      <c r="F110" s="86"/>
      <c r="G110" s="86"/>
      <c r="H110" s="86"/>
      <c r="I110" s="86"/>
      <c r="J110" s="86"/>
      <c r="K110" s="86"/>
      <c r="L110" s="86"/>
      <c r="M110" s="86"/>
      <c r="N110" s="86"/>
      <c r="O110" s="86"/>
      <c r="P110" s="86"/>
      <c r="Q110" s="86"/>
      <c r="R110" s="86"/>
      <c r="S110" s="86"/>
      <c r="T110" s="86"/>
      <c r="U110" s="86"/>
      <c r="V110" s="86"/>
      <c r="W110" s="86"/>
      <c r="X110" s="86"/>
      <c r="Y110" s="86"/>
      <c r="Z110" s="86"/>
    </row>
    <row r="111" spans="1:26">
      <c r="C111" s="86"/>
      <c r="D111" s="86"/>
      <c r="E111" s="86"/>
      <c r="F111" s="86"/>
      <c r="G111" s="86"/>
      <c r="H111" s="86"/>
      <c r="I111" s="86"/>
      <c r="J111" s="86"/>
      <c r="K111" s="86"/>
      <c r="L111" s="86"/>
      <c r="M111" s="86"/>
      <c r="N111" s="86"/>
      <c r="O111" s="86"/>
      <c r="P111" s="86"/>
      <c r="Q111" s="86"/>
      <c r="R111" s="86"/>
      <c r="S111" s="86"/>
      <c r="T111" s="86"/>
      <c r="U111" s="86"/>
      <c r="V111" s="86"/>
      <c r="W111" s="86"/>
      <c r="X111" s="86"/>
      <c r="Y111" s="86"/>
      <c r="Z111" s="86"/>
    </row>
    <row r="112" spans="1:26">
      <c r="C112" s="86"/>
      <c r="D112" s="86"/>
      <c r="E112" s="86"/>
      <c r="F112" s="86"/>
      <c r="G112" s="86"/>
      <c r="H112" s="86"/>
      <c r="I112" s="86"/>
      <c r="J112" s="86"/>
      <c r="K112" s="86"/>
      <c r="L112" s="86"/>
      <c r="M112" s="86"/>
      <c r="N112" s="86"/>
      <c r="O112" s="86"/>
      <c r="P112" s="86"/>
      <c r="Q112" s="86"/>
      <c r="R112" s="86"/>
      <c r="S112" s="86"/>
      <c r="T112" s="86"/>
      <c r="U112" s="86"/>
      <c r="V112" s="86"/>
      <c r="W112" s="86"/>
      <c r="X112" s="86"/>
      <c r="Y112" s="86"/>
      <c r="Z112" s="86"/>
    </row>
    <row r="113" spans="3:26">
      <c r="C113" s="86"/>
      <c r="D113" s="86"/>
      <c r="E113" s="86"/>
      <c r="F113" s="86"/>
      <c r="G113" s="86"/>
      <c r="H113" s="86"/>
      <c r="I113" s="86"/>
      <c r="J113" s="86"/>
      <c r="K113" s="86"/>
      <c r="L113" s="86"/>
      <c r="M113" s="86"/>
      <c r="N113" s="86"/>
      <c r="O113" s="86"/>
      <c r="P113" s="86"/>
      <c r="Q113" s="86"/>
      <c r="R113" s="86"/>
      <c r="S113" s="86"/>
      <c r="T113" s="86"/>
      <c r="U113" s="86"/>
      <c r="V113" s="86"/>
      <c r="W113" s="86"/>
      <c r="X113" s="86"/>
      <c r="Y113" s="86"/>
      <c r="Z113" s="86"/>
    </row>
    <row r="114" spans="3:26">
      <c r="C114" s="86"/>
      <c r="D114" s="86"/>
      <c r="E114" s="86"/>
      <c r="F114" s="86"/>
      <c r="G114" s="86"/>
      <c r="H114" s="86"/>
      <c r="I114" s="86"/>
      <c r="J114" s="86"/>
      <c r="K114" s="86"/>
      <c r="L114" s="86"/>
      <c r="M114" s="86"/>
      <c r="N114" s="86"/>
      <c r="O114" s="86"/>
      <c r="P114" s="86"/>
      <c r="Q114" s="86"/>
      <c r="R114" s="86"/>
      <c r="S114" s="86"/>
      <c r="T114" s="86"/>
      <c r="U114" s="86"/>
      <c r="V114" s="86"/>
      <c r="W114" s="86"/>
      <c r="X114" s="86"/>
      <c r="Y114" s="86"/>
      <c r="Z114" s="86"/>
    </row>
    <row r="115" spans="3:26">
      <c r="C115" s="86"/>
      <c r="D115" s="86"/>
      <c r="E115" s="86"/>
      <c r="F115" s="86"/>
      <c r="G115" s="86"/>
      <c r="H115" s="86"/>
      <c r="I115" s="86"/>
      <c r="J115" s="86"/>
      <c r="K115" s="86"/>
      <c r="L115" s="86"/>
      <c r="M115" s="86"/>
      <c r="N115" s="86"/>
      <c r="O115" s="86"/>
      <c r="P115" s="86"/>
      <c r="Q115" s="86"/>
      <c r="R115" s="86"/>
      <c r="S115" s="86"/>
      <c r="T115" s="86"/>
      <c r="U115" s="86"/>
      <c r="V115" s="86"/>
      <c r="W115" s="86"/>
      <c r="X115" s="86"/>
      <c r="Y115" s="86"/>
      <c r="Z115" s="86"/>
    </row>
    <row r="116" spans="3:26">
      <c r="C116" s="86"/>
      <c r="D116" s="86"/>
      <c r="E116" s="86"/>
      <c r="F116" s="86"/>
      <c r="G116" s="86"/>
      <c r="H116" s="86"/>
      <c r="I116" s="86"/>
      <c r="J116" s="86"/>
      <c r="K116" s="86"/>
      <c r="L116" s="86"/>
      <c r="M116" s="86"/>
      <c r="N116" s="86"/>
      <c r="O116" s="86"/>
      <c r="P116" s="86"/>
      <c r="Q116" s="86"/>
      <c r="R116" s="86"/>
      <c r="S116" s="86"/>
      <c r="T116" s="86"/>
      <c r="U116" s="86"/>
      <c r="V116" s="86"/>
      <c r="W116" s="86"/>
      <c r="X116" s="86"/>
      <c r="Y116" s="86"/>
      <c r="Z116" s="86"/>
    </row>
    <row r="117" spans="3:26">
      <c r="C117" s="86"/>
      <c r="D117" s="86"/>
      <c r="E117" s="86"/>
      <c r="F117" s="86"/>
      <c r="G117" s="86"/>
      <c r="H117" s="86"/>
      <c r="I117" s="86"/>
      <c r="J117" s="86"/>
      <c r="K117" s="86"/>
      <c r="L117" s="86"/>
      <c r="M117" s="86"/>
      <c r="N117" s="86"/>
      <c r="O117" s="86"/>
      <c r="P117" s="86"/>
      <c r="Q117" s="86"/>
      <c r="R117" s="86"/>
      <c r="S117" s="86"/>
      <c r="T117" s="86"/>
      <c r="U117" s="86"/>
      <c r="V117" s="86"/>
      <c r="W117" s="86"/>
      <c r="X117" s="86"/>
      <c r="Y117" s="86"/>
      <c r="Z117" s="86"/>
    </row>
    <row r="118" spans="3:26">
      <c r="C118" s="86"/>
      <c r="D118" s="86"/>
      <c r="E118" s="86"/>
      <c r="F118" s="86"/>
      <c r="G118" s="86"/>
      <c r="H118" s="86"/>
      <c r="I118" s="86"/>
      <c r="J118" s="86"/>
      <c r="K118" s="86"/>
      <c r="L118" s="86"/>
      <c r="M118" s="86"/>
      <c r="N118" s="86"/>
      <c r="O118" s="86"/>
      <c r="P118" s="86"/>
      <c r="Q118" s="86"/>
      <c r="R118" s="86"/>
      <c r="S118" s="86"/>
      <c r="T118" s="86"/>
      <c r="U118" s="86"/>
      <c r="V118" s="86"/>
      <c r="W118" s="86"/>
      <c r="X118" s="86"/>
      <c r="Y118" s="86"/>
      <c r="Z118" s="86"/>
    </row>
    <row r="119" spans="3:26">
      <c r="C119" s="86"/>
      <c r="D119" s="86"/>
      <c r="E119" s="86"/>
      <c r="F119" s="86"/>
      <c r="G119" s="86"/>
      <c r="H119" s="86"/>
      <c r="I119" s="86"/>
      <c r="J119" s="86"/>
      <c r="K119" s="86"/>
      <c r="L119" s="86"/>
      <c r="M119" s="86"/>
      <c r="N119" s="86"/>
      <c r="O119" s="86"/>
      <c r="P119" s="86"/>
      <c r="Q119" s="86"/>
      <c r="R119" s="86"/>
      <c r="S119" s="86"/>
      <c r="T119" s="86"/>
      <c r="U119" s="86"/>
      <c r="V119" s="86"/>
      <c r="W119" s="86"/>
      <c r="X119" s="86"/>
      <c r="Y119" s="86"/>
      <c r="Z119" s="86"/>
    </row>
    <row r="120" spans="3:26">
      <c r="C120" s="86"/>
      <c r="D120" s="86"/>
      <c r="E120" s="86"/>
      <c r="F120" s="86"/>
      <c r="G120" s="86"/>
      <c r="H120" s="86"/>
      <c r="I120" s="86"/>
      <c r="J120" s="86"/>
      <c r="K120" s="86"/>
      <c r="L120" s="86"/>
      <c r="M120" s="86"/>
      <c r="N120" s="86"/>
      <c r="O120" s="86"/>
      <c r="P120" s="86"/>
      <c r="Q120" s="86"/>
      <c r="R120" s="86"/>
      <c r="S120" s="86"/>
      <c r="T120" s="86"/>
      <c r="U120" s="86"/>
      <c r="V120" s="86"/>
      <c r="W120" s="86"/>
      <c r="X120" s="86"/>
      <c r="Y120" s="86"/>
      <c r="Z120" s="86"/>
    </row>
    <row r="121" spans="3:26">
      <c r="C121" s="86"/>
      <c r="D121" s="86"/>
      <c r="E121" s="86"/>
      <c r="F121" s="86"/>
      <c r="G121" s="86"/>
      <c r="H121" s="86"/>
      <c r="I121" s="86"/>
      <c r="J121" s="86"/>
      <c r="K121" s="86"/>
      <c r="L121" s="86"/>
      <c r="M121" s="86"/>
      <c r="N121" s="86"/>
      <c r="O121" s="86"/>
      <c r="P121" s="86"/>
      <c r="Q121" s="86"/>
      <c r="R121" s="86"/>
      <c r="S121" s="86"/>
      <c r="T121" s="86"/>
      <c r="U121" s="86"/>
      <c r="V121" s="86"/>
      <c r="W121" s="86"/>
      <c r="X121" s="86"/>
      <c r="Y121" s="86"/>
      <c r="Z121" s="86"/>
    </row>
    <row r="122" spans="3:26">
      <c r="C122" s="86"/>
      <c r="D122" s="86"/>
      <c r="E122" s="86"/>
      <c r="F122" s="86"/>
      <c r="G122" s="86"/>
      <c r="H122" s="86"/>
      <c r="I122" s="86"/>
      <c r="J122" s="86"/>
      <c r="K122" s="86"/>
      <c r="L122" s="86"/>
      <c r="M122" s="86"/>
      <c r="N122" s="86"/>
      <c r="O122" s="86"/>
      <c r="P122" s="86"/>
      <c r="Q122" s="86"/>
      <c r="R122" s="86"/>
      <c r="S122" s="86"/>
      <c r="T122" s="86"/>
      <c r="U122" s="86"/>
      <c r="V122" s="86"/>
      <c r="W122" s="86"/>
      <c r="X122" s="86"/>
      <c r="Y122" s="86"/>
      <c r="Z122" s="86"/>
    </row>
    <row r="123" spans="3:26">
      <c r="C123" s="86"/>
      <c r="D123" s="86"/>
      <c r="E123" s="86"/>
      <c r="F123" s="86"/>
      <c r="G123" s="86"/>
      <c r="H123" s="86"/>
      <c r="I123" s="86"/>
      <c r="J123" s="86"/>
      <c r="K123" s="86"/>
      <c r="L123" s="86"/>
      <c r="M123" s="86"/>
      <c r="N123" s="86"/>
      <c r="O123" s="86"/>
      <c r="P123" s="86"/>
      <c r="Q123" s="86"/>
      <c r="R123" s="86"/>
      <c r="S123" s="86"/>
      <c r="T123" s="86"/>
      <c r="U123" s="86"/>
      <c r="V123" s="86"/>
      <c r="W123" s="86"/>
      <c r="X123" s="86"/>
      <c r="Y123" s="86"/>
      <c r="Z123" s="86"/>
    </row>
    <row r="124" spans="3:26">
      <c r="C124" s="86"/>
      <c r="D124" s="86"/>
      <c r="E124" s="86"/>
      <c r="F124" s="86"/>
      <c r="G124" s="86"/>
      <c r="H124" s="86"/>
      <c r="I124" s="86"/>
      <c r="J124" s="86"/>
      <c r="K124" s="86"/>
      <c r="L124" s="86"/>
      <c r="M124" s="86"/>
      <c r="N124" s="86"/>
      <c r="O124" s="86"/>
      <c r="P124" s="86"/>
      <c r="Q124" s="86"/>
      <c r="R124" s="86"/>
      <c r="S124" s="86"/>
      <c r="T124" s="86"/>
      <c r="U124" s="86"/>
      <c r="V124" s="86"/>
      <c r="W124" s="86"/>
      <c r="X124" s="86"/>
      <c r="Y124" s="86"/>
      <c r="Z124" s="86"/>
    </row>
    <row r="125" spans="3:26">
      <c r="C125" s="86"/>
      <c r="D125" s="86"/>
      <c r="E125" s="86"/>
      <c r="F125" s="86"/>
      <c r="G125" s="86"/>
      <c r="H125" s="86"/>
      <c r="I125" s="86"/>
      <c r="J125" s="86"/>
      <c r="K125" s="86"/>
      <c r="L125" s="86"/>
      <c r="M125" s="86"/>
      <c r="N125" s="86"/>
      <c r="O125" s="86"/>
      <c r="P125" s="86"/>
      <c r="Q125" s="86"/>
      <c r="R125" s="86"/>
      <c r="S125" s="86"/>
      <c r="T125" s="86"/>
      <c r="U125" s="86"/>
      <c r="V125" s="86"/>
      <c r="W125" s="86"/>
      <c r="X125" s="86"/>
      <c r="Y125" s="86"/>
      <c r="Z125" s="86"/>
    </row>
    <row r="126" spans="3:26">
      <c r="C126" s="86"/>
      <c r="D126" s="86"/>
      <c r="E126" s="86"/>
      <c r="F126" s="86"/>
      <c r="G126" s="86"/>
      <c r="H126" s="86"/>
      <c r="I126" s="86"/>
      <c r="J126" s="86"/>
      <c r="K126" s="86"/>
      <c r="L126" s="86"/>
      <c r="M126" s="86"/>
      <c r="N126" s="86"/>
      <c r="O126" s="86"/>
      <c r="P126" s="86"/>
      <c r="Q126" s="86"/>
      <c r="R126" s="86"/>
      <c r="S126" s="86"/>
      <c r="T126" s="86"/>
      <c r="U126" s="86"/>
      <c r="V126" s="86"/>
      <c r="W126" s="86"/>
      <c r="X126" s="86"/>
      <c r="Y126" s="86"/>
      <c r="Z126" s="86"/>
    </row>
    <row r="127" spans="3:26">
      <c r="C127" s="86"/>
      <c r="D127" s="86"/>
      <c r="E127" s="86"/>
      <c r="F127" s="86"/>
      <c r="G127" s="86"/>
      <c r="H127" s="86"/>
      <c r="I127" s="86"/>
      <c r="J127" s="86"/>
      <c r="K127" s="86"/>
      <c r="L127" s="86"/>
      <c r="M127" s="86"/>
      <c r="N127" s="86"/>
      <c r="O127" s="86"/>
      <c r="P127" s="86"/>
      <c r="Q127" s="86"/>
      <c r="R127" s="86"/>
      <c r="S127" s="86"/>
      <c r="T127" s="86"/>
      <c r="U127" s="86"/>
      <c r="V127" s="86"/>
      <c r="W127" s="86"/>
      <c r="X127" s="86"/>
      <c r="Y127" s="86"/>
      <c r="Z127" s="86"/>
    </row>
    <row r="128" spans="3:26">
      <c r="C128" s="86"/>
      <c r="D128" s="86"/>
      <c r="E128" s="86"/>
      <c r="F128" s="86"/>
      <c r="G128" s="86"/>
      <c r="H128" s="86"/>
      <c r="I128" s="86"/>
      <c r="J128" s="86"/>
      <c r="K128" s="86"/>
      <c r="L128" s="86"/>
      <c r="M128" s="86"/>
      <c r="N128" s="86"/>
      <c r="O128" s="86"/>
      <c r="P128" s="86"/>
      <c r="Q128" s="86"/>
      <c r="R128" s="86"/>
      <c r="S128" s="86"/>
      <c r="T128" s="86"/>
      <c r="U128" s="86"/>
      <c r="V128" s="86"/>
      <c r="W128" s="86"/>
      <c r="X128" s="86"/>
      <c r="Y128" s="86"/>
      <c r="Z128" s="86"/>
    </row>
    <row r="129" spans="3:26">
      <c r="C129" s="86"/>
      <c r="D129" s="86"/>
      <c r="E129" s="86"/>
      <c r="F129" s="86"/>
      <c r="G129" s="86"/>
      <c r="H129" s="86"/>
      <c r="I129" s="86"/>
      <c r="J129" s="86"/>
      <c r="K129" s="86"/>
      <c r="L129" s="86"/>
      <c r="M129" s="86"/>
      <c r="N129" s="86"/>
      <c r="O129" s="86"/>
      <c r="P129" s="86"/>
      <c r="Q129" s="86"/>
      <c r="R129" s="86"/>
      <c r="S129" s="86"/>
      <c r="T129" s="86"/>
      <c r="U129" s="86"/>
      <c r="V129" s="86"/>
      <c r="W129" s="86"/>
      <c r="X129" s="86"/>
      <c r="Y129" s="86"/>
      <c r="Z129" s="86"/>
    </row>
    <row r="130" spans="3:26">
      <c r="C130" s="86"/>
      <c r="D130" s="86"/>
      <c r="E130" s="86"/>
      <c r="F130" s="86"/>
      <c r="G130" s="86"/>
      <c r="H130" s="86"/>
      <c r="I130" s="86"/>
      <c r="J130" s="86"/>
      <c r="K130" s="86"/>
      <c r="L130" s="86"/>
      <c r="M130" s="86"/>
      <c r="N130" s="86"/>
      <c r="O130" s="86"/>
      <c r="P130" s="86"/>
      <c r="Q130" s="86"/>
      <c r="R130" s="86"/>
      <c r="S130" s="86"/>
      <c r="T130" s="86"/>
      <c r="U130" s="86"/>
      <c r="V130" s="86"/>
      <c r="W130" s="86"/>
      <c r="X130" s="86"/>
      <c r="Y130" s="86"/>
      <c r="Z130" s="86"/>
    </row>
    <row r="131" spans="3:26">
      <c r="C131" s="86"/>
      <c r="D131" s="86"/>
      <c r="E131" s="86"/>
      <c r="F131" s="86"/>
      <c r="G131" s="86"/>
      <c r="H131" s="86"/>
      <c r="I131" s="86"/>
      <c r="J131" s="86"/>
      <c r="K131" s="86"/>
      <c r="L131" s="86"/>
      <c r="M131" s="86"/>
      <c r="N131" s="86"/>
      <c r="O131" s="86"/>
      <c r="P131" s="86"/>
      <c r="Q131" s="86"/>
      <c r="R131" s="86"/>
      <c r="S131" s="86"/>
      <c r="T131" s="86"/>
      <c r="U131" s="86"/>
      <c r="V131" s="86"/>
      <c r="W131" s="86"/>
      <c r="X131" s="86"/>
      <c r="Y131" s="86"/>
      <c r="Z131" s="86"/>
    </row>
    <row r="132" spans="3:26">
      <c r="C132" s="86"/>
      <c r="D132" s="86"/>
      <c r="E132" s="86"/>
      <c r="F132" s="86"/>
      <c r="G132" s="86"/>
      <c r="H132" s="86"/>
      <c r="I132" s="86"/>
      <c r="J132" s="86"/>
      <c r="K132" s="86"/>
      <c r="L132" s="86"/>
      <c r="M132" s="86"/>
      <c r="N132" s="86"/>
      <c r="O132" s="86"/>
      <c r="P132" s="86"/>
      <c r="Q132" s="86"/>
      <c r="R132" s="86"/>
      <c r="S132" s="86"/>
      <c r="T132" s="86"/>
      <c r="U132" s="86"/>
      <c r="V132" s="86"/>
      <c r="W132" s="86"/>
      <c r="X132" s="86"/>
      <c r="Y132" s="86"/>
      <c r="Z132" s="86"/>
    </row>
    <row r="133" spans="3:26">
      <c r="C133" s="86"/>
      <c r="D133" s="86"/>
      <c r="E133" s="86"/>
      <c r="F133" s="86"/>
      <c r="G133" s="86"/>
      <c r="H133" s="86"/>
      <c r="I133" s="86"/>
      <c r="J133" s="86"/>
      <c r="K133" s="86"/>
      <c r="L133" s="86"/>
      <c r="M133" s="86"/>
      <c r="N133" s="86"/>
      <c r="O133" s="86"/>
      <c r="P133" s="86"/>
      <c r="Q133" s="86"/>
      <c r="R133" s="86"/>
      <c r="S133" s="86"/>
      <c r="T133" s="86"/>
      <c r="U133" s="86"/>
      <c r="V133" s="86"/>
      <c r="W133" s="86"/>
      <c r="X133" s="86"/>
      <c r="Y133" s="86"/>
      <c r="Z133" s="86"/>
    </row>
    <row r="134" spans="3:26">
      <c r="C134" s="86"/>
      <c r="D134" s="86"/>
      <c r="E134" s="86"/>
      <c r="F134" s="86"/>
      <c r="G134" s="86"/>
      <c r="H134" s="86"/>
      <c r="I134" s="86"/>
      <c r="J134" s="86"/>
      <c r="K134" s="86"/>
      <c r="L134" s="86"/>
      <c r="M134" s="86"/>
      <c r="N134" s="86"/>
      <c r="O134" s="86"/>
      <c r="P134" s="86"/>
      <c r="Q134" s="86"/>
      <c r="R134" s="86"/>
      <c r="S134" s="86"/>
      <c r="T134" s="86"/>
      <c r="U134" s="86"/>
      <c r="V134" s="86"/>
      <c r="W134" s="86"/>
      <c r="X134" s="86"/>
      <c r="Y134" s="86"/>
      <c r="Z134" s="86"/>
    </row>
    <row r="135" spans="3:26">
      <c r="C135" s="86"/>
      <c r="D135" s="86"/>
      <c r="E135" s="86"/>
      <c r="F135" s="86"/>
      <c r="G135" s="86"/>
      <c r="H135" s="86"/>
      <c r="I135" s="86"/>
      <c r="J135" s="86"/>
      <c r="K135" s="86"/>
      <c r="L135" s="86"/>
      <c r="M135" s="86"/>
      <c r="N135" s="86"/>
      <c r="O135" s="86"/>
      <c r="P135" s="86"/>
      <c r="Q135" s="86"/>
      <c r="R135" s="86"/>
      <c r="S135" s="86"/>
      <c r="T135" s="86"/>
      <c r="U135" s="86"/>
      <c r="V135" s="86"/>
      <c r="W135" s="86"/>
      <c r="X135" s="86"/>
      <c r="Y135" s="86"/>
      <c r="Z135" s="86"/>
    </row>
    <row r="136" spans="3:26">
      <c r="C136" s="86"/>
      <c r="D136" s="86"/>
      <c r="E136" s="86"/>
      <c r="F136" s="86"/>
      <c r="G136" s="86"/>
      <c r="H136" s="86"/>
      <c r="I136" s="86"/>
      <c r="J136" s="86"/>
      <c r="K136" s="86"/>
      <c r="L136" s="86"/>
      <c r="M136" s="86"/>
      <c r="N136" s="86"/>
      <c r="O136" s="86"/>
      <c r="P136" s="86"/>
      <c r="Q136" s="86"/>
      <c r="R136" s="86"/>
      <c r="S136" s="86"/>
      <c r="T136" s="86"/>
      <c r="U136" s="86"/>
      <c r="V136" s="86"/>
      <c r="W136" s="86"/>
      <c r="X136" s="86"/>
      <c r="Y136" s="86"/>
      <c r="Z136" s="86"/>
    </row>
    <row r="137" spans="3:26">
      <c r="C137" s="86"/>
      <c r="D137" s="86"/>
      <c r="E137" s="86"/>
      <c r="F137" s="86"/>
      <c r="G137" s="86"/>
      <c r="H137" s="86"/>
      <c r="I137" s="86"/>
      <c r="J137" s="86"/>
      <c r="K137" s="86"/>
      <c r="L137" s="86"/>
      <c r="M137" s="86"/>
      <c r="N137" s="86"/>
      <c r="O137" s="86"/>
      <c r="P137" s="86"/>
      <c r="Q137" s="86"/>
      <c r="R137" s="86"/>
      <c r="S137" s="86"/>
      <c r="T137" s="86"/>
      <c r="U137" s="86"/>
      <c r="V137" s="86"/>
      <c r="W137" s="86"/>
      <c r="X137" s="86"/>
      <c r="Y137" s="86"/>
      <c r="Z137" s="86"/>
    </row>
    <row r="138" spans="3:26">
      <c r="C138" s="86"/>
      <c r="D138" s="86"/>
      <c r="E138" s="86"/>
      <c r="F138" s="86"/>
      <c r="G138" s="86"/>
      <c r="H138" s="86"/>
      <c r="I138" s="86"/>
      <c r="J138" s="86"/>
      <c r="K138" s="86"/>
      <c r="L138" s="86"/>
      <c r="M138" s="86"/>
      <c r="N138" s="86"/>
      <c r="O138" s="86"/>
      <c r="P138" s="86"/>
      <c r="Q138" s="86"/>
      <c r="R138" s="86"/>
      <c r="S138" s="86"/>
      <c r="T138" s="86"/>
      <c r="U138" s="86"/>
      <c r="V138" s="86"/>
      <c r="W138" s="86"/>
      <c r="X138" s="86"/>
      <c r="Y138" s="86"/>
      <c r="Z138" s="86"/>
    </row>
    <row r="139" spans="3:26">
      <c r="C139" s="86"/>
      <c r="D139" s="86"/>
      <c r="E139" s="86"/>
      <c r="F139" s="86"/>
      <c r="G139" s="86"/>
      <c r="H139" s="86"/>
      <c r="I139" s="86"/>
      <c r="J139" s="86"/>
      <c r="K139" s="86"/>
      <c r="L139" s="86"/>
      <c r="M139" s="86"/>
      <c r="N139" s="86"/>
      <c r="O139" s="86"/>
      <c r="P139" s="86"/>
      <c r="Q139" s="86"/>
      <c r="R139" s="86"/>
      <c r="S139" s="86"/>
      <c r="T139" s="86"/>
      <c r="U139" s="86"/>
      <c r="V139" s="86"/>
      <c r="W139" s="86"/>
      <c r="X139" s="86"/>
      <c r="Y139" s="86"/>
      <c r="Z139" s="86"/>
    </row>
    <row r="140" spans="3:26">
      <c r="C140" s="86"/>
      <c r="D140" s="86"/>
      <c r="E140" s="86"/>
      <c r="F140" s="86"/>
      <c r="G140" s="86"/>
      <c r="H140" s="86"/>
      <c r="I140" s="86"/>
      <c r="J140" s="86"/>
      <c r="K140" s="86"/>
      <c r="L140" s="86"/>
      <c r="M140" s="86"/>
      <c r="N140" s="86"/>
      <c r="O140" s="86"/>
      <c r="P140" s="86"/>
      <c r="Q140" s="86"/>
      <c r="R140" s="86"/>
      <c r="S140" s="86"/>
      <c r="T140" s="86"/>
      <c r="U140" s="86"/>
      <c r="V140" s="86"/>
      <c r="W140" s="86"/>
      <c r="X140" s="86"/>
      <c r="Y140" s="86"/>
      <c r="Z140" s="86"/>
    </row>
    <row r="141" spans="3:26">
      <c r="C141" s="86"/>
      <c r="D141" s="86"/>
      <c r="E141" s="86"/>
      <c r="F141" s="86"/>
      <c r="G141" s="86"/>
      <c r="H141" s="86"/>
      <c r="I141" s="86"/>
      <c r="J141" s="86"/>
      <c r="K141" s="86"/>
      <c r="L141" s="86"/>
      <c r="M141" s="86"/>
      <c r="N141" s="86"/>
      <c r="O141" s="86"/>
      <c r="P141" s="86"/>
      <c r="Q141" s="86"/>
      <c r="R141" s="86"/>
      <c r="S141" s="86"/>
      <c r="T141" s="86"/>
      <c r="U141" s="86"/>
      <c r="V141" s="86"/>
      <c r="W141" s="86"/>
      <c r="X141" s="86"/>
      <c r="Y141" s="86"/>
      <c r="Z141" s="86"/>
    </row>
    <row r="142" spans="3:26">
      <c r="C142" s="86"/>
      <c r="D142" s="86"/>
      <c r="E142" s="86"/>
      <c r="F142" s="86"/>
      <c r="G142" s="86"/>
      <c r="H142" s="86"/>
      <c r="I142" s="86"/>
      <c r="J142" s="86"/>
      <c r="K142" s="86"/>
      <c r="L142" s="86"/>
      <c r="M142" s="86"/>
      <c r="N142" s="86"/>
      <c r="O142" s="86"/>
      <c r="P142" s="86"/>
      <c r="Q142" s="86"/>
      <c r="R142" s="86"/>
      <c r="S142" s="86"/>
      <c r="T142" s="86"/>
      <c r="U142" s="86"/>
      <c r="V142" s="86"/>
      <c r="W142" s="86"/>
      <c r="X142" s="86"/>
      <c r="Y142" s="86"/>
      <c r="Z142" s="86"/>
    </row>
    <row r="143" spans="3:26">
      <c r="C143" s="86"/>
      <c r="D143" s="86"/>
      <c r="E143" s="86"/>
      <c r="F143" s="86"/>
      <c r="G143" s="86"/>
      <c r="H143" s="86"/>
      <c r="I143" s="86"/>
      <c r="J143" s="86"/>
      <c r="K143" s="86"/>
      <c r="L143" s="86"/>
      <c r="M143" s="86"/>
      <c r="N143" s="86"/>
      <c r="O143" s="86"/>
      <c r="P143" s="86"/>
      <c r="Q143" s="86"/>
      <c r="R143" s="86"/>
      <c r="S143" s="86"/>
      <c r="T143" s="86"/>
      <c r="U143" s="86"/>
      <c r="V143" s="86"/>
      <c r="W143" s="86"/>
      <c r="X143" s="86"/>
      <c r="Y143" s="86"/>
      <c r="Z143" s="86"/>
    </row>
    <row r="144" spans="3:2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row>
    <row r="145" spans="3:26">
      <c r="C145" s="86"/>
      <c r="D145" s="86"/>
      <c r="E145" s="86"/>
      <c r="F145" s="86"/>
      <c r="G145" s="86"/>
      <c r="H145" s="86"/>
      <c r="I145" s="86"/>
      <c r="J145" s="86"/>
      <c r="K145" s="86"/>
      <c r="L145" s="86"/>
      <c r="M145" s="86"/>
      <c r="N145" s="86"/>
      <c r="O145" s="86"/>
      <c r="P145" s="86"/>
      <c r="Q145" s="86"/>
      <c r="R145" s="86"/>
      <c r="S145" s="86"/>
      <c r="T145" s="86"/>
      <c r="U145" s="86"/>
      <c r="V145" s="86"/>
      <c r="W145" s="86"/>
      <c r="X145" s="86"/>
      <c r="Y145" s="86"/>
      <c r="Z145" s="86"/>
    </row>
    <row r="146" spans="3:26">
      <c r="C146" s="86"/>
      <c r="D146" s="86"/>
      <c r="E146" s="86"/>
      <c r="F146" s="86"/>
      <c r="G146" s="86"/>
      <c r="H146" s="86"/>
      <c r="I146" s="86"/>
      <c r="J146" s="86"/>
      <c r="K146" s="86"/>
      <c r="L146" s="86"/>
      <c r="M146" s="86"/>
      <c r="N146" s="86"/>
      <c r="O146" s="86"/>
      <c r="P146" s="86"/>
      <c r="Q146" s="86"/>
      <c r="R146" s="86"/>
      <c r="S146" s="86"/>
      <c r="T146" s="86"/>
      <c r="U146" s="86"/>
      <c r="V146" s="86"/>
      <c r="W146" s="86"/>
      <c r="X146" s="86"/>
      <c r="Y146" s="86"/>
      <c r="Z146" s="86"/>
    </row>
    <row r="147" spans="3:26">
      <c r="C147" s="86"/>
      <c r="D147" s="86"/>
      <c r="E147" s="86"/>
      <c r="F147" s="86"/>
      <c r="G147" s="86"/>
      <c r="H147" s="86"/>
      <c r="I147" s="86"/>
      <c r="J147" s="86"/>
      <c r="K147" s="86"/>
      <c r="L147" s="86"/>
      <c r="M147" s="86"/>
      <c r="N147" s="86"/>
      <c r="O147" s="86"/>
      <c r="P147" s="86"/>
      <c r="Q147" s="86"/>
      <c r="R147" s="86"/>
      <c r="S147" s="86"/>
      <c r="T147" s="86"/>
      <c r="U147" s="86"/>
      <c r="V147" s="86"/>
      <c r="W147" s="86"/>
      <c r="X147" s="86"/>
      <c r="Y147" s="86"/>
      <c r="Z147" s="86"/>
    </row>
    <row r="148" spans="3:26">
      <c r="C148" s="86"/>
      <c r="D148" s="86"/>
      <c r="E148" s="86"/>
      <c r="F148" s="86"/>
      <c r="G148" s="86"/>
      <c r="H148" s="86"/>
      <c r="I148" s="86"/>
      <c r="J148" s="86"/>
      <c r="K148" s="86"/>
      <c r="L148" s="86"/>
      <c r="M148" s="86"/>
      <c r="N148" s="86"/>
      <c r="O148" s="86"/>
      <c r="P148" s="86"/>
      <c r="Q148" s="86"/>
      <c r="R148" s="86"/>
      <c r="S148" s="86"/>
      <c r="T148" s="86"/>
      <c r="U148" s="86"/>
      <c r="V148" s="86"/>
      <c r="W148" s="86"/>
      <c r="X148" s="86"/>
      <c r="Y148" s="86"/>
      <c r="Z148" s="86"/>
    </row>
    <row r="149" spans="3:26">
      <c r="C149" s="86"/>
      <c r="D149" s="86"/>
      <c r="E149" s="86"/>
      <c r="F149" s="86"/>
      <c r="G149" s="86"/>
      <c r="H149" s="86"/>
      <c r="I149" s="86"/>
      <c r="J149" s="86"/>
      <c r="K149" s="86"/>
      <c r="L149" s="86"/>
      <c r="M149" s="86"/>
      <c r="N149" s="86"/>
      <c r="O149" s="86"/>
      <c r="P149" s="86"/>
      <c r="Q149" s="86"/>
      <c r="R149" s="86"/>
      <c r="S149" s="86"/>
      <c r="T149" s="86"/>
      <c r="U149" s="86"/>
      <c r="V149" s="86"/>
      <c r="W149" s="86"/>
      <c r="X149" s="86"/>
      <c r="Y149" s="86"/>
      <c r="Z149" s="86"/>
    </row>
    <row r="150" spans="3:26">
      <c r="C150" s="86"/>
      <c r="D150" s="86"/>
      <c r="E150" s="86"/>
      <c r="F150" s="86"/>
      <c r="G150" s="86"/>
      <c r="H150" s="86"/>
      <c r="I150" s="86"/>
      <c r="J150" s="86"/>
      <c r="K150" s="86"/>
      <c r="L150" s="86"/>
      <c r="M150" s="86"/>
      <c r="N150" s="86"/>
      <c r="O150" s="86"/>
      <c r="P150" s="86"/>
      <c r="Q150" s="86"/>
      <c r="R150" s="86"/>
      <c r="S150" s="86"/>
      <c r="T150" s="86"/>
      <c r="U150" s="86"/>
      <c r="V150" s="86"/>
      <c r="W150" s="86"/>
      <c r="X150" s="86"/>
      <c r="Y150" s="86"/>
      <c r="Z150" s="86"/>
    </row>
    <row r="151" spans="3:26">
      <c r="C151" s="86"/>
      <c r="D151" s="86"/>
      <c r="E151" s="86"/>
      <c r="F151" s="86"/>
      <c r="G151" s="86"/>
      <c r="H151" s="86"/>
      <c r="I151" s="86"/>
      <c r="J151" s="86"/>
      <c r="K151" s="86"/>
      <c r="L151" s="86"/>
      <c r="M151" s="86"/>
      <c r="N151" s="86"/>
      <c r="O151" s="86"/>
      <c r="P151" s="86"/>
      <c r="Q151" s="86"/>
      <c r="R151" s="86"/>
      <c r="S151" s="86"/>
      <c r="T151" s="86"/>
      <c r="U151" s="86"/>
      <c r="V151" s="86"/>
      <c r="W151" s="86"/>
      <c r="X151" s="86"/>
      <c r="Y151" s="86"/>
      <c r="Z151" s="86"/>
    </row>
    <row r="152" spans="3:2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row>
    <row r="153" spans="3:26">
      <c r="C153" s="86"/>
      <c r="D153" s="86"/>
      <c r="E153" s="86"/>
      <c r="F153" s="86"/>
      <c r="G153" s="86"/>
      <c r="H153" s="86"/>
      <c r="I153" s="86"/>
      <c r="J153" s="86"/>
      <c r="K153" s="86"/>
      <c r="L153" s="86"/>
      <c r="M153" s="86"/>
      <c r="N153" s="86"/>
      <c r="O153" s="86"/>
      <c r="P153" s="86"/>
      <c r="Q153" s="86"/>
      <c r="R153" s="86"/>
      <c r="S153" s="86"/>
      <c r="T153" s="86"/>
      <c r="U153" s="86"/>
      <c r="V153" s="86"/>
      <c r="W153" s="86"/>
      <c r="X153" s="86"/>
      <c r="Y153" s="86"/>
      <c r="Z153" s="86"/>
    </row>
    <row r="154" spans="3:26">
      <c r="C154" s="86"/>
      <c r="D154" s="86"/>
      <c r="E154" s="86"/>
      <c r="F154" s="86"/>
      <c r="G154" s="86"/>
      <c r="H154" s="86"/>
      <c r="I154" s="86"/>
      <c r="J154" s="86"/>
      <c r="K154" s="86"/>
      <c r="L154" s="86"/>
      <c r="M154" s="86"/>
      <c r="N154" s="86"/>
      <c r="O154" s="86"/>
      <c r="P154" s="86"/>
      <c r="Q154" s="86"/>
      <c r="R154" s="86"/>
      <c r="S154" s="86"/>
      <c r="T154" s="86"/>
      <c r="U154" s="86"/>
      <c r="V154" s="86"/>
      <c r="W154" s="86"/>
      <c r="X154" s="86"/>
      <c r="Y154" s="86"/>
      <c r="Z154" s="86"/>
    </row>
    <row r="155" spans="3:26">
      <c r="C155" s="86"/>
      <c r="D155" s="86"/>
      <c r="E155" s="86"/>
      <c r="F155" s="86"/>
      <c r="G155" s="86"/>
      <c r="H155" s="86"/>
      <c r="I155" s="86"/>
      <c r="J155" s="86"/>
      <c r="K155" s="86"/>
      <c r="L155" s="86"/>
      <c r="M155" s="86"/>
      <c r="N155" s="86"/>
      <c r="O155" s="86"/>
      <c r="P155" s="86"/>
      <c r="Q155" s="86"/>
      <c r="R155" s="86"/>
      <c r="S155" s="86"/>
      <c r="T155" s="86"/>
      <c r="U155" s="86"/>
      <c r="V155" s="86"/>
      <c r="W155" s="86"/>
      <c r="X155" s="86"/>
      <c r="Y155" s="86"/>
      <c r="Z155" s="86"/>
    </row>
    <row r="156" spans="3:26">
      <c r="C156" s="86"/>
      <c r="D156" s="86"/>
      <c r="E156" s="86"/>
      <c r="F156" s="86"/>
      <c r="G156" s="86"/>
      <c r="H156" s="86"/>
      <c r="I156" s="86"/>
      <c r="J156" s="86"/>
      <c r="K156" s="86"/>
      <c r="L156" s="86"/>
      <c r="M156" s="86"/>
      <c r="N156" s="86"/>
      <c r="O156" s="86"/>
      <c r="P156" s="86"/>
      <c r="Q156" s="86"/>
      <c r="R156" s="86"/>
      <c r="S156" s="86"/>
      <c r="T156" s="86"/>
      <c r="U156" s="86"/>
      <c r="V156" s="86"/>
      <c r="W156" s="86"/>
      <c r="X156" s="86"/>
      <c r="Y156" s="86"/>
      <c r="Z156" s="86"/>
    </row>
    <row r="157" spans="3:26">
      <c r="C157" s="86"/>
      <c r="D157" s="86"/>
      <c r="E157" s="86"/>
      <c r="F157" s="86"/>
      <c r="G157" s="86"/>
      <c r="H157" s="86"/>
      <c r="I157" s="86"/>
      <c r="J157" s="86"/>
      <c r="K157" s="86"/>
      <c r="L157" s="86"/>
      <c r="M157" s="86"/>
      <c r="N157" s="86"/>
      <c r="O157" s="86"/>
      <c r="P157" s="86"/>
      <c r="Q157" s="86"/>
      <c r="R157" s="86"/>
      <c r="S157" s="86"/>
      <c r="T157" s="86"/>
      <c r="U157" s="86"/>
      <c r="V157" s="86"/>
      <c r="W157" s="86"/>
      <c r="X157" s="86"/>
      <c r="Y157" s="86"/>
      <c r="Z157" s="86"/>
    </row>
    <row r="158" spans="3:26">
      <c r="C158" s="86"/>
      <c r="D158" s="86"/>
      <c r="E158" s="86"/>
      <c r="F158" s="86"/>
      <c r="G158" s="86"/>
      <c r="H158" s="86"/>
      <c r="I158" s="86"/>
      <c r="J158" s="86"/>
      <c r="K158" s="86"/>
      <c r="L158" s="86"/>
      <c r="M158" s="86"/>
      <c r="N158" s="86"/>
      <c r="O158" s="86"/>
      <c r="P158" s="86"/>
      <c r="Q158" s="86"/>
      <c r="R158" s="86"/>
      <c r="S158" s="86"/>
      <c r="T158" s="86"/>
      <c r="U158" s="86"/>
      <c r="V158" s="86"/>
      <c r="W158" s="86"/>
      <c r="X158" s="86"/>
      <c r="Y158" s="86"/>
      <c r="Z158" s="86"/>
    </row>
    <row r="159" spans="3:26">
      <c r="C159" s="86"/>
      <c r="D159" s="86"/>
      <c r="E159" s="86"/>
      <c r="F159" s="86"/>
      <c r="G159" s="86"/>
      <c r="H159" s="86"/>
      <c r="I159" s="86"/>
      <c r="J159" s="86"/>
      <c r="K159" s="86"/>
      <c r="L159" s="86"/>
      <c r="M159" s="86"/>
      <c r="N159" s="86"/>
      <c r="O159" s="86"/>
      <c r="P159" s="86"/>
      <c r="Q159" s="86"/>
      <c r="R159" s="86"/>
      <c r="S159" s="86"/>
      <c r="T159" s="86"/>
      <c r="U159" s="86"/>
      <c r="V159" s="86"/>
      <c r="W159" s="86"/>
      <c r="X159" s="86"/>
      <c r="Y159" s="86"/>
      <c r="Z159" s="86"/>
    </row>
    <row r="160" spans="3:26">
      <c r="C160" s="86"/>
      <c r="D160" s="86"/>
      <c r="E160" s="86"/>
      <c r="F160" s="86"/>
      <c r="G160" s="86"/>
      <c r="H160" s="86"/>
      <c r="I160" s="86"/>
      <c r="J160" s="86"/>
      <c r="K160" s="86"/>
      <c r="L160" s="86"/>
      <c r="M160" s="86"/>
      <c r="N160" s="86"/>
      <c r="O160" s="86"/>
      <c r="P160" s="86"/>
      <c r="Q160" s="86"/>
      <c r="R160" s="86"/>
      <c r="S160" s="86"/>
      <c r="T160" s="86"/>
      <c r="U160" s="86"/>
      <c r="V160" s="86"/>
      <c r="W160" s="86"/>
      <c r="X160" s="86"/>
      <c r="Y160" s="86"/>
      <c r="Z160" s="86"/>
    </row>
    <row r="161" spans="3:26">
      <c r="C161" s="86"/>
      <c r="D161" s="86"/>
      <c r="E161" s="86"/>
      <c r="F161" s="86"/>
      <c r="G161" s="86"/>
      <c r="H161" s="86"/>
      <c r="I161" s="86"/>
      <c r="J161" s="86"/>
      <c r="K161" s="86"/>
      <c r="L161" s="86"/>
      <c r="M161" s="86"/>
      <c r="N161" s="86"/>
      <c r="O161" s="86"/>
      <c r="P161" s="86"/>
      <c r="Q161" s="86"/>
      <c r="R161" s="86"/>
      <c r="S161" s="86"/>
      <c r="T161" s="86"/>
      <c r="U161" s="86"/>
      <c r="V161" s="86"/>
      <c r="W161" s="86"/>
      <c r="X161" s="86"/>
      <c r="Y161" s="86"/>
      <c r="Z161" s="86"/>
    </row>
    <row r="162" spans="3:26">
      <c r="C162" s="86"/>
      <c r="D162" s="86"/>
      <c r="E162" s="86"/>
      <c r="F162" s="86"/>
      <c r="G162" s="86"/>
      <c r="H162" s="86"/>
      <c r="I162" s="86"/>
      <c r="J162" s="86"/>
      <c r="K162" s="86"/>
      <c r="L162" s="86"/>
      <c r="M162" s="86"/>
      <c r="N162" s="86"/>
      <c r="O162" s="86"/>
      <c r="P162" s="86"/>
      <c r="Q162" s="86"/>
      <c r="R162" s="86"/>
      <c r="S162" s="86"/>
      <c r="T162" s="86"/>
      <c r="U162" s="86"/>
      <c r="V162" s="86"/>
      <c r="W162" s="86"/>
      <c r="X162" s="86"/>
      <c r="Y162" s="86"/>
      <c r="Z162" s="86"/>
    </row>
    <row r="163" spans="3:26">
      <c r="C163" s="86"/>
      <c r="D163" s="86"/>
      <c r="E163" s="86"/>
      <c r="F163" s="86"/>
      <c r="G163" s="86"/>
      <c r="H163" s="86"/>
      <c r="I163" s="86"/>
      <c r="J163" s="86"/>
      <c r="K163" s="86"/>
      <c r="L163" s="86"/>
      <c r="M163" s="86"/>
      <c r="N163" s="86"/>
      <c r="O163" s="86"/>
      <c r="P163" s="86"/>
      <c r="Q163" s="86"/>
      <c r="R163" s="86"/>
      <c r="S163" s="86"/>
      <c r="T163" s="86"/>
      <c r="U163" s="86"/>
      <c r="V163" s="86"/>
      <c r="W163" s="86"/>
      <c r="X163" s="86"/>
      <c r="Y163" s="86"/>
      <c r="Z163" s="86"/>
    </row>
    <row r="164" spans="3:26">
      <c r="C164" s="86"/>
      <c r="D164" s="86"/>
      <c r="E164" s="86"/>
      <c r="F164" s="86"/>
      <c r="G164" s="86"/>
      <c r="H164" s="86"/>
      <c r="I164" s="86"/>
      <c r="J164" s="86"/>
      <c r="K164" s="86"/>
      <c r="L164" s="86"/>
      <c r="M164" s="86"/>
      <c r="N164" s="86"/>
      <c r="O164" s="86"/>
      <c r="P164" s="86"/>
      <c r="Q164" s="86"/>
      <c r="R164" s="86"/>
      <c r="S164" s="86"/>
      <c r="T164" s="86"/>
      <c r="U164" s="86"/>
      <c r="V164" s="86"/>
      <c r="W164" s="86"/>
      <c r="X164" s="86"/>
      <c r="Y164" s="86"/>
      <c r="Z164" s="86"/>
    </row>
    <row r="165" spans="3:26">
      <c r="C165" s="86"/>
      <c r="D165" s="86"/>
      <c r="E165" s="86"/>
      <c r="F165" s="86"/>
      <c r="G165" s="86"/>
      <c r="H165" s="86"/>
      <c r="I165" s="86"/>
      <c r="J165" s="86"/>
      <c r="K165" s="86"/>
      <c r="L165" s="86"/>
      <c r="M165" s="86"/>
      <c r="N165" s="86"/>
      <c r="O165" s="86"/>
      <c r="P165" s="86"/>
      <c r="Q165" s="86"/>
      <c r="R165" s="86"/>
      <c r="S165" s="86"/>
      <c r="T165" s="86"/>
      <c r="U165" s="86"/>
      <c r="V165" s="86"/>
      <c r="W165" s="86"/>
      <c r="X165" s="86"/>
      <c r="Y165" s="86"/>
      <c r="Z165" s="86"/>
    </row>
    <row r="166" spans="3:26">
      <c r="C166" s="86"/>
      <c r="D166" s="86"/>
      <c r="E166" s="86"/>
      <c r="F166" s="86"/>
      <c r="G166" s="86"/>
      <c r="H166" s="86"/>
      <c r="I166" s="86"/>
      <c r="J166" s="86"/>
      <c r="K166" s="86"/>
      <c r="L166" s="86"/>
      <c r="M166" s="86"/>
      <c r="N166" s="86"/>
      <c r="O166" s="86"/>
      <c r="P166" s="86"/>
      <c r="Q166" s="86"/>
      <c r="R166" s="86"/>
      <c r="S166" s="86"/>
      <c r="T166" s="86"/>
      <c r="U166" s="86"/>
      <c r="V166" s="86"/>
      <c r="W166" s="86"/>
      <c r="X166" s="86"/>
      <c r="Y166" s="86"/>
      <c r="Z166" s="86"/>
    </row>
    <row r="167" spans="3:26">
      <c r="C167" s="86"/>
      <c r="D167" s="86"/>
      <c r="E167" s="86"/>
      <c r="F167" s="86"/>
      <c r="G167" s="86"/>
      <c r="H167" s="86"/>
      <c r="I167" s="86"/>
      <c r="J167" s="86"/>
      <c r="K167" s="86"/>
      <c r="L167" s="86"/>
      <c r="M167" s="86"/>
      <c r="N167" s="86"/>
      <c r="O167" s="86"/>
      <c r="P167" s="86"/>
      <c r="Q167" s="86"/>
      <c r="R167" s="86"/>
      <c r="S167" s="86"/>
      <c r="T167" s="86"/>
      <c r="U167" s="86"/>
      <c r="V167" s="86"/>
      <c r="W167" s="86"/>
      <c r="X167" s="86"/>
      <c r="Y167" s="86"/>
      <c r="Z167" s="86"/>
    </row>
    <row r="168" spans="3:26">
      <c r="C168" s="86"/>
      <c r="D168" s="86"/>
      <c r="E168" s="86"/>
      <c r="F168" s="86"/>
      <c r="G168" s="86"/>
      <c r="H168" s="86"/>
      <c r="I168" s="86"/>
      <c r="J168" s="86"/>
      <c r="K168" s="86"/>
      <c r="L168" s="86"/>
      <c r="M168" s="86"/>
      <c r="N168" s="86"/>
      <c r="O168" s="86"/>
      <c r="P168" s="86"/>
      <c r="Q168" s="86"/>
      <c r="R168" s="86"/>
      <c r="S168" s="86"/>
      <c r="T168" s="86"/>
      <c r="U168" s="86"/>
      <c r="V168" s="86"/>
      <c r="W168" s="86"/>
      <c r="X168" s="86"/>
      <c r="Y168" s="86"/>
      <c r="Z168" s="86"/>
    </row>
    <row r="169" spans="3:26">
      <c r="C169" s="86"/>
      <c r="D169" s="86"/>
      <c r="E169" s="86"/>
      <c r="F169" s="86"/>
      <c r="G169" s="86"/>
      <c r="H169" s="86"/>
      <c r="I169" s="86"/>
      <c r="J169" s="86"/>
      <c r="K169" s="86"/>
      <c r="L169" s="86"/>
      <c r="M169" s="86"/>
      <c r="N169" s="86"/>
      <c r="O169" s="86"/>
      <c r="P169" s="86"/>
      <c r="Q169" s="86"/>
      <c r="R169" s="86"/>
      <c r="S169" s="86"/>
      <c r="T169" s="86"/>
      <c r="U169" s="86"/>
      <c r="V169" s="86"/>
      <c r="W169" s="86"/>
      <c r="X169" s="86"/>
      <c r="Y169" s="86"/>
      <c r="Z169" s="86"/>
    </row>
    <row r="170" spans="3:26">
      <c r="C170" s="86"/>
      <c r="D170" s="86"/>
      <c r="E170" s="86"/>
      <c r="F170" s="86"/>
      <c r="G170" s="86"/>
      <c r="H170" s="86"/>
      <c r="I170" s="86"/>
      <c r="J170" s="86"/>
      <c r="K170" s="86"/>
      <c r="L170" s="86"/>
      <c r="M170" s="86"/>
      <c r="N170" s="86"/>
      <c r="O170" s="86"/>
      <c r="P170" s="86"/>
      <c r="Q170" s="86"/>
      <c r="R170" s="86"/>
      <c r="S170" s="86"/>
      <c r="T170" s="86"/>
      <c r="U170" s="86"/>
      <c r="V170" s="86"/>
      <c r="W170" s="86"/>
      <c r="X170" s="86"/>
      <c r="Y170" s="86"/>
      <c r="Z170" s="86"/>
    </row>
    <row r="171" spans="3:26">
      <c r="C171" s="86"/>
      <c r="D171" s="86"/>
      <c r="E171" s="86"/>
      <c r="F171" s="86"/>
      <c r="G171" s="86"/>
      <c r="H171" s="86"/>
      <c r="I171" s="86"/>
      <c r="J171" s="86"/>
      <c r="K171" s="86"/>
      <c r="L171" s="86"/>
      <c r="M171" s="86"/>
      <c r="N171" s="86"/>
      <c r="O171" s="86"/>
      <c r="P171" s="86"/>
      <c r="Q171" s="86"/>
      <c r="R171" s="86"/>
      <c r="S171" s="86"/>
      <c r="T171" s="86"/>
      <c r="U171" s="86"/>
      <c r="V171" s="86"/>
      <c r="W171" s="86"/>
      <c r="X171" s="86"/>
      <c r="Y171" s="86"/>
      <c r="Z171" s="86"/>
    </row>
    <row r="172" spans="3:26">
      <c r="C172" s="86"/>
      <c r="D172" s="86"/>
      <c r="E172" s="86"/>
      <c r="F172" s="86"/>
      <c r="G172" s="86"/>
      <c r="H172" s="86"/>
      <c r="I172" s="86"/>
      <c r="J172" s="86"/>
      <c r="K172" s="86"/>
      <c r="L172" s="86"/>
      <c r="M172" s="86"/>
      <c r="N172" s="86"/>
      <c r="O172" s="86"/>
      <c r="P172" s="86"/>
      <c r="Q172" s="86"/>
      <c r="R172" s="86"/>
      <c r="S172" s="86"/>
      <c r="T172" s="86"/>
      <c r="U172" s="86"/>
      <c r="V172" s="86"/>
      <c r="W172" s="86"/>
      <c r="X172" s="86"/>
      <c r="Y172" s="86"/>
      <c r="Z172" s="86"/>
    </row>
    <row r="173" spans="3:26">
      <c r="C173" s="86"/>
      <c r="D173" s="86"/>
      <c r="E173" s="86"/>
      <c r="F173" s="86"/>
      <c r="G173" s="86"/>
      <c r="H173" s="86"/>
      <c r="I173" s="86"/>
      <c r="J173" s="86"/>
      <c r="K173" s="86"/>
      <c r="L173" s="86"/>
      <c r="M173" s="86"/>
      <c r="N173" s="86"/>
      <c r="O173" s="86"/>
      <c r="P173" s="86"/>
      <c r="Q173" s="86"/>
      <c r="R173" s="86"/>
      <c r="S173" s="86"/>
      <c r="T173" s="86"/>
      <c r="U173" s="86"/>
      <c r="V173" s="86"/>
      <c r="W173" s="86"/>
      <c r="X173" s="86"/>
      <c r="Y173" s="86"/>
      <c r="Z173" s="86"/>
    </row>
    <row r="174" spans="3:26">
      <c r="C174" s="86"/>
      <c r="D174" s="86"/>
      <c r="E174" s="86"/>
      <c r="F174" s="86"/>
      <c r="G174" s="86"/>
      <c r="H174" s="86"/>
      <c r="I174" s="86"/>
      <c r="J174" s="86"/>
      <c r="K174" s="86"/>
      <c r="L174" s="86"/>
      <c r="M174" s="86"/>
      <c r="N174" s="86"/>
      <c r="O174" s="86"/>
      <c r="P174" s="86"/>
      <c r="Q174" s="86"/>
      <c r="R174" s="86"/>
      <c r="S174" s="86"/>
      <c r="T174" s="86"/>
      <c r="U174" s="86"/>
      <c r="V174" s="86"/>
      <c r="W174" s="86"/>
      <c r="X174" s="86"/>
      <c r="Y174" s="86"/>
      <c r="Z174" s="86"/>
    </row>
    <row r="175" spans="3:26">
      <c r="C175" s="86"/>
      <c r="D175" s="86"/>
      <c r="E175" s="86"/>
      <c r="F175" s="86"/>
      <c r="G175" s="86"/>
      <c r="H175" s="86"/>
      <c r="I175" s="86"/>
      <c r="J175" s="86"/>
      <c r="K175" s="86"/>
      <c r="L175" s="86"/>
      <c r="M175" s="86"/>
      <c r="N175" s="86"/>
      <c r="O175" s="86"/>
      <c r="P175" s="86"/>
      <c r="Q175" s="86"/>
      <c r="R175" s="86"/>
      <c r="S175" s="86"/>
      <c r="T175" s="86"/>
      <c r="U175" s="86"/>
      <c r="V175" s="86"/>
      <c r="W175" s="86"/>
      <c r="X175" s="86"/>
      <c r="Y175" s="86"/>
      <c r="Z175" s="86"/>
    </row>
    <row r="176" spans="3:26">
      <c r="C176" s="86"/>
      <c r="D176" s="86"/>
      <c r="E176" s="86"/>
      <c r="F176" s="86"/>
      <c r="G176" s="86"/>
      <c r="H176" s="86"/>
      <c r="I176" s="86"/>
      <c r="J176" s="86"/>
      <c r="K176" s="86"/>
      <c r="L176" s="86"/>
      <c r="M176" s="86"/>
      <c r="N176" s="86"/>
      <c r="O176" s="86"/>
      <c r="P176" s="86"/>
      <c r="Q176" s="86"/>
      <c r="R176" s="86"/>
      <c r="S176" s="86"/>
      <c r="T176" s="86"/>
      <c r="U176" s="86"/>
      <c r="V176" s="86"/>
      <c r="W176" s="86"/>
      <c r="X176" s="86"/>
      <c r="Y176" s="86"/>
      <c r="Z176" s="86"/>
    </row>
    <row r="177" spans="3:26">
      <c r="C177" s="86"/>
      <c r="D177" s="86"/>
      <c r="E177" s="86"/>
      <c r="F177" s="86"/>
      <c r="G177" s="86"/>
      <c r="H177" s="86"/>
      <c r="I177" s="86"/>
      <c r="J177" s="86"/>
      <c r="K177" s="86"/>
      <c r="L177" s="86"/>
      <c r="M177" s="86"/>
      <c r="N177" s="86"/>
      <c r="O177" s="86"/>
      <c r="P177" s="86"/>
      <c r="Q177" s="86"/>
      <c r="R177" s="86"/>
      <c r="S177" s="86"/>
      <c r="T177" s="86"/>
      <c r="U177" s="86"/>
      <c r="V177" s="86"/>
      <c r="W177" s="86"/>
      <c r="X177" s="86"/>
      <c r="Y177" s="86"/>
      <c r="Z177" s="86"/>
    </row>
    <row r="178" spans="3:26">
      <c r="C178" s="86"/>
      <c r="D178" s="86"/>
      <c r="E178" s="86"/>
      <c r="F178" s="86"/>
      <c r="G178" s="86"/>
      <c r="H178" s="86"/>
      <c r="I178" s="86"/>
      <c r="J178" s="86"/>
      <c r="K178" s="86"/>
      <c r="L178" s="86"/>
      <c r="M178" s="86"/>
      <c r="N178" s="86"/>
      <c r="O178" s="86"/>
      <c r="P178" s="86"/>
      <c r="Q178" s="86"/>
      <c r="R178" s="86"/>
      <c r="S178" s="86"/>
      <c r="T178" s="86"/>
      <c r="U178" s="86"/>
      <c r="V178" s="86"/>
      <c r="W178" s="86"/>
      <c r="X178" s="86"/>
      <c r="Y178" s="86"/>
      <c r="Z178" s="86"/>
    </row>
    <row r="179" spans="3:26">
      <c r="C179" s="86"/>
      <c r="D179" s="86"/>
      <c r="E179" s="86"/>
      <c r="F179" s="86"/>
      <c r="G179" s="86"/>
      <c r="H179" s="86"/>
      <c r="I179" s="86"/>
      <c r="J179" s="86"/>
      <c r="K179" s="86"/>
      <c r="L179" s="86"/>
      <c r="M179" s="86"/>
      <c r="N179" s="86"/>
      <c r="O179" s="86"/>
      <c r="P179" s="86"/>
      <c r="Q179" s="86"/>
      <c r="R179" s="86"/>
      <c r="S179" s="86"/>
      <c r="T179" s="86"/>
      <c r="U179" s="86"/>
      <c r="V179" s="86"/>
      <c r="W179" s="86"/>
      <c r="X179" s="86"/>
      <c r="Y179" s="86"/>
      <c r="Z179" s="86"/>
    </row>
    <row r="180" spans="3:2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row>
    <row r="181" spans="3:26">
      <c r="C181" s="86"/>
      <c r="D181" s="86"/>
      <c r="E181" s="86"/>
      <c r="F181" s="86"/>
      <c r="G181" s="86"/>
      <c r="H181" s="86"/>
      <c r="I181" s="86"/>
      <c r="J181" s="86"/>
      <c r="K181" s="86"/>
      <c r="L181" s="86"/>
      <c r="M181" s="86"/>
      <c r="N181" s="86"/>
      <c r="O181" s="86"/>
      <c r="P181" s="86"/>
      <c r="Q181" s="86"/>
      <c r="R181" s="86"/>
      <c r="S181" s="86"/>
      <c r="T181" s="86"/>
      <c r="U181" s="86"/>
      <c r="V181" s="86"/>
      <c r="W181" s="86"/>
      <c r="X181" s="86"/>
      <c r="Y181" s="86"/>
      <c r="Z181" s="86"/>
    </row>
    <row r="182" spans="3:2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row>
    <row r="183" spans="3:26">
      <c r="C183" s="86"/>
      <c r="D183" s="86"/>
      <c r="E183" s="86"/>
      <c r="F183" s="86"/>
      <c r="G183" s="86"/>
      <c r="H183" s="86"/>
      <c r="I183" s="86"/>
      <c r="J183" s="86"/>
      <c r="K183" s="86"/>
      <c r="L183" s="86"/>
      <c r="M183" s="86"/>
      <c r="N183" s="86"/>
      <c r="O183" s="86"/>
      <c r="P183" s="86"/>
      <c r="Q183" s="86"/>
      <c r="R183" s="86"/>
      <c r="S183" s="86"/>
      <c r="T183" s="86"/>
      <c r="U183" s="86"/>
      <c r="V183" s="86"/>
      <c r="W183" s="86"/>
      <c r="X183" s="86"/>
      <c r="Y183" s="86"/>
      <c r="Z183" s="86"/>
    </row>
    <row r="184" spans="3:26">
      <c r="C184" s="86"/>
      <c r="D184" s="86"/>
      <c r="E184" s="86"/>
      <c r="F184" s="86"/>
      <c r="G184" s="86"/>
      <c r="H184" s="86"/>
      <c r="I184" s="86"/>
      <c r="J184" s="86"/>
      <c r="K184" s="86"/>
      <c r="L184" s="86"/>
      <c r="M184" s="86"/>
      <c r="N184" s="86"/>
      <c r="O184" s="86"/>
      <c r="P184" s="86"/>
      <c r="Q184" s="86"/>
      <c r="R184" s="86"/>
      <c r="S184" s="86"/>
      <c r="T184" s="86"/>
      <c r="U184" s="86"/>
      <c r="V184" s="86"/>
      <c r="W184" s="86"/>
      <c r="X184" s="86"/>
      <c r="Y184" s="86"/>
      <c r="Z184" s="86"/>
    </row>
    <row r="185" spans="3:26">
      <c r="C185" s="86"/>
      <c r="D185" s="86"/>
      <c r="E185" s="86"/>
      <c r="F185" s="86"/>
      <c r="G185" s="86"/>
      <c r="H185" s="86"/>
      <c r="I185" s="86"/>
      <c r="J185" s="86"/>
      <c r="K185" s="86"/>
      <c r="L185" s="86"/>
      <c r="M185" s="86"/>
      <c r="N185" s="86"/>
      <c r="O185" s="86"/>
      <c r="P185" s="86"/>
      <c r="Q185" s="86"/>
      <c r="R185" s="86"/>
      <c r="S185" s="86"/>
      <c r="T185" s="86"/>
      <c r="U185" s="86"/>
      <c r="V185" s="86"/>
      <c r="W185" s="86"/>
      <c r="X185" s="86"/>
      <c r="Y185" s="86"/>
      <c r="Z185" s="86"/>
    </row>
    <row r="186" spans="3:26">
      <c r="C186" s="86"/>
      <c r="D186" s="86"/>
      <c r="E186" s="86"/>
      <c r="F186" s="86"/>
      <c r="G186" s="86"/>
      <c r="H186" s="86"/>
      <c r="I186" s="86"/>
      <c r="J186" s="86"/>
      <c r="K186" s="86"/>
      <c r="L186" s="86"/>
      <c r="M186" s="86"/>
      <c r="N186" s="86"/>
      <c r="O186" s="86"/>
      <c r="P186" s="86"/>
      <c r="Q186" s="86"/>
      <c r="R186" s="86"/>
      <c r="S186" s="86"/>
      <c r="T186" s="86"/>
      <c r="U186" s="86"/>
      <c r="V186" s="86"/>
      <c r="W186" s="86"/>
      <c r="X186" s="86"/>
      <c r="Y186" s="86"/>
      <c r="Z186" s="86"/>
    </row>
    <row r="187" spans="3:26">
      <c r="C187" s="86"/>
      <c r="D187" s="86"/>
      <c r="E187" s="86"/>
      <c r="F187" s="86"/>
      <c r="G187" s="86"/>
      <c r="H187" s="86"/>
      <c r="I187" s="86"/>
      <c r="J187" s="86"/>
      <c r="K187" s="86"/>
      <c r="L187" s="86"/>
      <c r="M187" s="86"/>
      <c r="N187" s="86"/>
      <c r="O187" s="86"/>
      <c r="P187" s="86"/>
      <c r="Q187" s="86"/>
      <c r="R187" s="86"/>
      <c r="S187" s="86"/>
      <c r="T187" s="86"/>
      <c r="U187" s="86"/>
      <c r="V187" s="86"/>
      <c r="W187" s="86"/>
      <c r="X187" s="86"/>
      <c r="Y187" s="86"/>
      <c r="Z187" s="86"/>
    </row>
    <row r="188" spans="3:26">
      <c r="C188" s="86"/>
      <c r="D188" s="86"/>
      <c r="E188" s="86"/>
      <c r="F188" s="86"/>
      <c r="G188" s="86"/>
      <c r="H188" s="86"/>
      <c r="I188" s="86"/>
      <c r="J188" s="86"/>
      <c r="K188" s="86"/>
      <c r="L188" s="86"/>
      <c r="M188" s="86"/>
      <c r="N188" s="86"/>
      <c r="O188" s="86"/>
      <c r="P188" s="86"/>
      <c r="Q188" s="86"/>
      <c r="R188" s="86"/>
      <c r="S188" s="86"/>
      <c r="T188" s="86"/>
      <c r="U188" s="86"/>
      <c r="V188" s="86"/>
      <c r="W188" s="86"/>
      <c r="X188" s="86"/>
      <c r="Y188" s="86"/>
      <c r="Z188" s="86"/>
    </row>
    <row r="189" spans="3:26">
      <c r="C189" s="86"/>
      <c r="D189" s="86"/>
      <c r="E189" s="86"/>
      <c r="F189" s="86"/>
      <c r="G189" s="86"/>
      <c r="H189" s="86"/>
      <c r="I189" s="86"/>
      <c r="J189" s="86"/>
      <c r="K189" s="86"/>
      <c r="L189" s="86"/>
      <c r="M189" s="86"/>
      <c r="N189" s="86"/>
      <c r="O189" s="86"/>
      <c r="P189" s="86"/>
      <c r="Q189" s="86"/>
      <c r="R189" s="86"/>
      <c r="S189" s="86"/>
      <c r="T189" s="86"/>
      <c r="U189" s="86"/>
      <c r="V189" s="86"/>
      <c r="W189" s="86"/>
      <c r="X189" s="86"/>
      <c r="Y189" s="86"/>
      <c r="Z189" s="86"/>
    </row>
    <row r="190" spans="3:26">
      <c r="C190" s="86"/>
      <c r="D190" s="86"/>
      <c r="E190" s="86"/>
      <c r="F190" s="86"/>
      <c r="G190" s="86"/>
      <c r="H190" s="86"/>
      <c r="I190" s="86"/>
      <c r="J190" s="86"/>
      <c r="K190" s="86"/>
      <c r="L190" s="86"/>
      <c r="M190" s="86"/>
      <c r="N190" s="86"/>
      <c r="O190" s="86"/>
      <c r="P190" s="86"/>
      <c r="Q190" s="86"/>
      <c r="R190" s="86"/>
      <c r="S190" s="86"/>
      <c r="T190" s="86"/>
      <c r="U190" s="86"/>
      <c r="V190" s="86"/>
      <c r="W190" s="86"/>
      <c r="X190" s="86"/>
      <c r="Y190" s="86"/>
      <c r="Z190" s="86"/>
    </row>
    <row r="191" spans="3:26">
      <c r="C191" s="86"/>
      <c r="D191" s="86"/>
      <c r="E191" s="86"/>
      <c r="F191" s="86"/>
      <c r="G191" s="86"/>
      <c r="H191" s="86"/>
      <c r="I191" s="86"/>
      <c r="J191" s="86"/>
      <c r="K191" s="86"/>
      <c r="L191" s="86"/>
      <c r="M191" s="86"/>
      <c r="N191" s="86"/>
      <c r="O191" s="86"/>
      <c r="P191" s="86"/>
      <c r="Q191" s="86"/>
      <c r="R191" s="86"/>
      <c r="S191" s="86"/>
      <c r="T191" s="86"/>
      <c r="U191" s="86"/>
      <c r="V191" s="86"/>
      <c r="W191" s="86"/>
      <c r="X191" s="86"/>
      <c r="Y191" s="86"/>
      <c r="Z191" s="86"/>
    </row>
    <row r="192" spans="3:26">
      <c r="C192" s="86"/>
      <c r="D192" s="86"/>
      <c r="E192" s="86"/>
      <c r="F192" s="86"/>
      <c r="G192" s="86"/>
      <c r="H192" s="86"/>
      <c r="I192" s="86"/>
      <c r="J192" s="86"/>
      <c r="K192" s="86"/>
      <c r="L192" s="86"/>
      <c r="M192" s="86"/>
      <c r="N192" s="86"/>
      <c r="O192" s="86"/>
      <c r="P192" s="86"/>
      <c r="Q192" s="86"/>
      <c r="R192" s="86"/>
      <c r="S192" s="86"/>
      <c r="T192" s="86"/>
      <c r="U192" s="86"/>
      <c r="V192" s="86"/>
      <c r="W192" s="86"/>
      <c r="X192" s="86"/>
      <c r="Y192" s="86"/>
      <c r="Z192" s="86"/>
    </row>
    <row r="193" spans="3:26">
      <c r="C193" s="86"/>
      <c r="D193" s="86"/>
      <c r="E193" s="86"/>
      <c r="F193" s="86"/>
      <c r="G193" s="86"/>
      <c r="H193" s="86"/>
      <c r="I193" s="86"/>
      <c r="J193" s="86"/>
      <c r="K193" s="86"/>
      <c r="L193" s="86"/>
      <c r="M193" s="86"/>
      <c r="N193" s="86"/>
      <c r="O193" s="86"/>
      <c r="P193" s="86"/>
      <c r="Q193" s="86"/>
      <c r="R193" s="86"/>
      <c r="S193" s="86"/>
      <c r="T193" s="86"/>
      <c r="U193" s="86"/>
      <c r="V193" s="86"/>
      <c r="W193" s="86"/>
      <c r="X193" s="86"/>
      <c r="Y193" s="86"/>
      <c r="Z193" s="86"/>
    </row>
    <row r="194" spans="3:26">
      <c r="C194" s="86"/>
      <c r="D194" s="86"/>
      <c r="E194" s="86"/>
      <c r="F194" s="86"/>
      <c r="G194" s="86"/>
      <c r="H194" s="86"/>
      <c r="I194" s="86"/>
      <c r="J194" s="86"/>
      <c r="K194" s="86"/>
      <c r="L194" s="86"/>
      <c r="M194" s="86"/>
      <c r="N194" s="86"/>
      <c r="O194" s="86"/>
      <c r="P194" s="86"/>
      <c r="Q194" s="86"/>
      <c r="R194" s="86"/>
      <c r="S194" s="86"/>
      <c r="T194" s="86"/>
      <c r="U194" s="86"/>
      <c r="V194" s="86"/>
      <c r="W194" s="86"/>
      <c r="X194" s="86"/>
      <c r="Y194" s="86"/>
      <c r="Z194" s="86"/>
    </row>
    <row r="195" spans="3:26">
      <c r="C195" s="86"/>
      <c r="D195" s="86"/>
      <c r="E195" s="86"/>
      <c r="F195" s="86"/>
      <c r="G195" s="86"/>
      <c r="H195" s="86"/>
      <c r="I195" s="86"/>
      <c r="J195" s="86"/>
      <c r="K195" s="86"/>
      <c r="L195" s="86"/>
      <c r="M195" s="86"/>
      <c r="N195" s="86"/>
      <c r="O195" s="86"/>
      <c r="P195" s="86"/>
      <c r="Q195" s="86"/>
      <c r="R195" s="86"/>
      <c r="S195" s="86"/>
      <c r="T195" s="86"/>
      <c r="U195" s="86"/>
      <c r="V195" s="86"/>
      <c r="W195" s="86"/>
      <c r="X195" s="86"/>
      <c r="Y195" s="86"/>
      <c r="Z195" s="86"/>
    </row>
    <row r="196" spans="3:26">
      <c r="C196" s="86"/>
      <c r="D196" s="86"/>
      <c r="E196" s="86"/>
      <c r="F196" s="86"/>
      <c r="G196" s="86"/>
      <c r="H196" s="86"/>
      <c r="I196" s="86"/>
      <c r="J196" s="86"/>
      <c r="K196" s="86"/>
      <c r="L196" s="86"/>
      <c r="M196" s="86"/>
      <c r="N196" s="86"/>
      <c r="O196" s="86"/>
      <c r="P196" s="86"/>
      <c r="Q196" s="86"/>
      <c r="R196" s="86"/>
      <c r="S196" s="86"/>
      <c r="T196" s="86"/>
      <c r="U196" s="86"/>
      <c r="V196" s="86"/>
      <c r="W196" s="86"/>
      <c r="X196" s="86"/>
      <c r="Y196" s="86"/>
      <c r="Z196" s="86"/>
    </row>
    <row r="197" spans="3:26">
      <c r="C197" s="86"/>
      <c r="D197" s="86"/>
      <c r="E197" s="86"/>
      <c r="F197" s="86"/>
      <c r="G197" s="86"/>
      <c r="H197" s="86"/>
      <c r="I197" s="86"/>
      <c r="J197" s="86"/>
      <c r="K197" s="86"/>
      <c r="L197" s="86"/>
      <c r="M197" s="86"/>
      <c r="N197" s="86"/>
      <c r="O197" s="86"/>
      <c r="P197" s="86"/>
      <c r="Q197" s="86"/>
      <c r="R197" s="86"/>
      <c r="S197" s="86"/>
      <c r="T197" s="86"/>
      <c r="U197" s="86"/>
      <c r="V197" s="86"/>
      <c r="W197" s="86"/>
      <c r="X197" s="86"/>
      <c r="Y197" s="86"/>
      <c r="Z197" s="86"/>
    </row>
    <row r="198" spans="3:26">
      <c r="C198" s="86"/>
      <c r="D198" s="86"/>
      <c r="E198" s="86"/>
      <c r="F198" s="86"/>
      <c r="G198" s="86"/>
      <c r="H198" s="86"/>
      <c r="I198" s="86"/>
      <c r="J198" s="86"/>
      <c r="K198" s="86"/>
      <c r="L198" s="86"/>
      <c r="M198" s="86"/>
      <c r="N198" s="86"/>
      <c r="O198" s="86"/>
      <c r="P198" s="86"/>
      <c r="Q198" s="86"/>
      <c r="R198" s="86"/>
      <c r="S198" s="86"/>
      <c r="T198" s="86"/>
      <c r="U198" s="86"/>
      <c r="V198" s="86"/>
      <c r="W198" s="86"/>
      <c r="X198" s="86"/>
      <c r="Y198" s="86"/>
      <c r="Z198" s="86"/>
    </row>
    <row r="199" spans="3:26">
      <c r="C199" s="86"/>
      <c r="D199" s="86"/>
      <c r="E199" s="86"/>
      <c r="F199" s="86"/>
      <c r="G199" s="86"/>
      <c r="H199" s="86"/>
      <c r="I199" s="86"/>
      <c r="J199" s="86"/>
      <c r="K199" s="86"/>
      <c r="L199" s="86"/>
      <c r="M199" s="86"/>
      <c r="N199" s="86"/>
      <c r="O199" s="86"/>
      <c r="P199" s="86"/>
      <c r="Q199" s="86"/>
      <c r="R199" s="86"/>
      <c r="S199" s="86"/>
      <c r="T199" s="86"/>
      <c r="U199" s="86"/>
      <c r="V199" s="86"/>
      <c r="W199" s="86"/>
      <c r="X199" s="86"/>
      <c r="Y199" s="86"/>
      <c r="Z199" s="86"/>
    </row>
    <row r="200" spans="3:26">
      <c r="C200" s="86"/>
      <c r="D200" s="86"/>
      <c r="E200" s="86"/>
      <c r="F200" s="86"/>
      <c r="G200" s="86"/>
      <c r="H200" s="86"/>
      <c r="I200" s="86"/>
      <c r="J200" s="86"/>
      <c r="K200" s="86"/>
      <c r="L200" s="86"/>
      <c r="M200" s="86"/>
      <c r="N200" s="86"/>
      <c r="O200" s="86"/>
      <c r="P200" s="86"/>
      <c r="Q200" s="86"/>
      <c r="R200" s="86"/>
      <c r="S200" s="86"/>
      <c r="T200" s="86"/>
      <c r="U200" s="86"/>
      <c r="V200" s="86"/>
      <c r="W200" s="86"/>
      <c r="X200" s="86"/>
      <c r="Y200" s="86"/>
      <c r="Z200" s="86"/>
    </row>
    <row r="201" spans="3:26">
      <c r="C201" s="86"/>
      <c r="D201" s="86"/>
      <c r="E201" s="86"/>
      <c r="F201" s="86"/>
      <c r="G201" s="86"/>
      <c r="H201" s="86"/>
      <c r="I201" s="86"/>
      <c r="J201" s="86"/>
      <c r="K201" s="86"/>
      <c r="L201" s="86"/>
      <c r="M201" s="86"/>
      <c r="N201" s="86"/>
      <c r="O201" s="86"/>
      <c r="P201" s="86"/>
      <c r="Q201" s="86"/>
      <c r="R201" s="86"/>
      <c r="S201" s="86"/>
      <c r="T201" s="86"/>
      <c r="U201" s="86"/>
      <c r="V201" s="86"/>
      <c r="W201" s="86"/>
      <c r="X201" s="86"/>
      <c r="Y201" s="86"/>
      <c r="Z201" s="86"/>
    </row>
    <row r="202" spans="3:26">
      <c r="C202" s="86"/>
      <c r="D202" s="86"/>
      <c r="E202" s="86"/>
      <c r="F202" s="86"/>
      <c r="G202" s="86"/>
      <c r="H202" s="86"/>
      <c r="I202" s="86"/>
      <c r="J202" s="86"/>
      <c r="K202" s="86"/>
      <c r="L202" s="86"/>
      <c r="M202" s="86"/>
      <c r="N202" s="86"/>
      <c r="O202" s="86"/>
      <c r="P202" s="86"/>
      <c r="Q202" s="86"/>
      <c r="R202" s="86"/>
      <c r="S202" s="86"/>
      <c r="T202" s="86"/>
      <c r="U202" s="86"/>
      <c r="V202" s="86"/>
      <c r="W202" s="86"/>
      <c r="X202" s="86"/>
      <c r="Y202" s="86"/>
      <c r="Z202" s="86"/>
    </row>
    <row r="203" spans="3:26">
      <c r="C203" s="86"/>
      <c r="D203" s="86"/>
      <c r="E203" s="86"/>
      <c r="F203" s="86"/>
      <c r="G203" s="86"/>
      <c r="H203" s="86"/>
      <c r="I203" s="86"/>
      <c r="J203" s="86"/>
      <c r="K203" s="86"/>
      <c r="L203" s="86"/>
      <c r="M203" s="86"/>
      <c r="N203" s="86"/>
      <c r="O203" s="86"/>
      <c r="P203" s="86"/>
      <c r="Q203" s="86"/>
      <c r="R203" s="86"/>
      <c r="S203" s="86"/>
      <c r="T203" s="86"/>
      <c r="U203" s="86"/>
      <c r="V203" s="86"/>
      <c r="W203" s="86"/>
      <c r="X203" s="86"/>
      <c r="Y203" s="86"/>
      <c r="Z203" s="86"/>
    </row>
    <row r="204" spans="3:26">
      <c r="C204" s="86"/>
      <c r="D204" s="86"/>
      <c r="E204" s="86"/>
      <c r="F204" s="86"/>
      <c r="G204" s="86"/>
      <c r="H204" s="86"/>
      <c r="I204" s="86"/>
      <c r="J204" s="86"/>
      <c r="K204" s="86"/>
      <c r="L204" s="86"/>
      <c r="M204" s="86"/>
      <c r="N204" s="86"/>
      <c r="O204" s="86"/>
      <c r="P204" s="86"/>
      <c r="Q204" s="86"/>
      <c r="R204" s="86"/>
      <c r="S204" s="86"/>
      <c r="T204" s="86"/>
      <c r="U204" s="86"/>
      <c r="V204" s="86"/>
      <c r="W204" s="86"/>
      <c r="X204" s="86"/>
      <c r="Y204" s="86"/>
      <c r="Z204" s="86"/>
    </row>
    <row r="205" spans="3:26">
      <c r="C205" s="86"/>
      <c r="D205" s="86"/>
      <c r="E205" s="86"/>
      <c r="F205" s="86"/>
      <c r="G205" s="86"/>
      <c r="H205" s="86"/>
      <c r="I205" s="86"/>
      <c r="J205" s="86"/>
      <c r="K205" s="86"/>
      <c r="L205" s="86"/>
      <c r="M205" s="86"/>
      <c r="N205" s="86"/>
      <c r="O205" s="86"/>
      <c r="P205" s="86"/>
      <c r="Q205" s="86"/>
      <c r="R205" s="86"/>
      <c r="S205" s="86"/>
      <c r="T205" s="86"/>
      <c r="U205" s="86"/>
      <c r="V205" s="86"/>
      <c r="W205" s="86"/>
      <c r="X205" s="86"/>
      <c r="Y205" s="86"/>
      <c r="Z205" s="86"/>
    </row>
    <row r="206" spans="3:26">
      <c r="C206" s="86"/>
      <c r="D206" s="86"/>
      <c r="E206" s="86"/>
      <c r="F206" s="86"/>
      <c r="G206" s="86"/>
      <c r="H206" s="86"/>
      <c r="I206" s="86"/>
      <c r="J206" s="86"/>
      <c r="K206" s="86"/>
      <c r="L206" s="86"/>
      <c r="M206" s="86"/>
      <c r="N206" s="86"/>
      <c r="O206" s="86"/>
      <c r="P206" s="86"/>
      <c r="Q206" s="86"/>
      <c r="R206" s="86"/>
      <c r="S206" s="86"/>
      <c r="T206" s="86"/>
      <c r="U206" s="86"/>
      <c r="V206" s="86"/>
      <c r="W206" s="86"/>
      <c r="X206" s="86"/>
      <c r="Y206" s="86"/>
      <c r="Z206" s="86"/>
    </row>
    <row r="207" spans="3:26">
      <c r="C207" s="86"/>
      <c r="D207" s="86"/>
      <c r="E207" s="86"/>
      <c r="F207" s="86"/>
      <c r="G207" s="86"/>
      <c r="H207" s="86"/>
      <c r="I207" s="86"/>
      <c r="J207" s="86"/>
      <c r="K207" s="86"/>
      <c r="L207" s="86"/>
      <c r="M207" s="86"/>
      <c r="N207" s="86"/>
      <c r="O207" s="86"/>
      <c r="P207" s="86"/>
      <c r="Q207" s="86"/>
      <c r="R207" s="86"/>
      <c r="S207" s="86"/>
      <c r="T207" s="86"/>
      <c r="U207" s="86"/>
      <c r="V207" s="86"/>
      <c r="W207" s="86"/>
      <c r="X207" s="86"/>
      <c r="Y207" s="86"/>
      <c r="Z207" s="86"/>
    </row>
    <row r="208" spans="3:26">
      <c r="C208" s="86"/>
      <c r="D208" s="86"/>
      <c r="E208" s="86"/>
      <c r="F208" s="86"/>
      <c r="G208" s="86"/>
      <c r="H208" s="86"/>
      <c r="I208" s="86"/>
      <c r="J208" s="86"/>
      <c r="K208" s="86"/>
      <c r="L208" s="86"/>
      <c r="M208" s="86"/>
      <c r="N208" s="86"/>
      <c r="O208" s="86"/>
      <c r="P208" s="86"/>
      <c r="Q208" s="86"/>
      <c r="R208" s="86"/>
      <c r="S208" s="86"/>
      <c r="T208" s="86"/>
      <c r="U208" s="86"/>
      <c r="V208" s="86"/>
      <c r="W208" s="86"/>
      <c r="X208" s="86"/>
      <c r="Y208" s="86"/>
      <c r="Z208" s="86"/>
    </row>
    <row r="209" spans="3:26">
      <c r="C209" s="86"/>
      <c r="D209" s="86"/>
      <c r="E209" s="86"/>
      <c r="F209" s="86"/>
      <c r="G209" s="86"/>
      <c r="H209" s="86"/>
      <c r="I209" s="86"/>
      <c r="J209" s="86"/>
      <c r="K209" s="86"/>
      <c r="L209" s="86"/>
      <c r="M209" s="86"/>
      <c r="N209" s="86"/>
      <c r="O209" s="86"/>
      <c r="P209" s="86"/>
      <c r="Q209" s="86"/>
      <c r="R209" s="86"/>
      <c r="S209" s="86"/>
      <c r="T209" s="86"/>
      <c r="U209" s="86"/>
      <c r="V209" s="86"/>
      <c r="W209" s="86"/>
      <c r="X209" s="86"/>
      <c r="Y209" s="86"/>
      <c r="Z209" s="86"/>
    </row>
    <row r="210" spans="3:26">
      <c r="C210" s="86"/>
      <c r="D210" s="86"/>
      <c r="E210" s="86"/>
      <c r="F210" s="86"/>
      <c r="G210" s="86"/>
      <c r="H210" s="86"/>
      <c r="I210" s="86"/>
      <c r="J210" s="86"/>
      <c r="K210" s="86"/>
      <c r="L210" s="86"/>
      <c r="M210" s="86"/>
      <c r="N210" s="86"/>
      <c r="O210" s="86"/>
      <c r="P210" s="86"/>
      <c r="Q210" s="86"/>
      <c r="R210" s="86"/>
      <c r="S210" s="86"/>
      <c r="T210" s="86"/>
      <c r="U210" s="86"/>
      <c r="V210" s="86"/>
      <c r="W210" s="86"/>
      <c r="X210" s="86"/>
      <c r="Y210" s="86"/>
      <c r="Z210" s="86"/>
    </row>
    <row r="211" spans="3:26">
      <c r="C211" s="86"/>
      <c r="D211" s="86"/>
      <c r="E211" s="86"/>
      <c r="F211" s="86"/>
      <c r="G211" s="86"/>
      <c r="H211" s="86"/>
      <c r="I211" s="86"/>
      <c r="J211" s="86"/>
      <c r="K211" s="86"/>
      <c r="L211" s="86"/>
      <c r="M211" s="86"/>
      <c r="N211" s="86"/>
      <c r="O211" s="86"/>
      <c r="P211" s="86"/>
      <c r="Q211" s="86"/>
      <c r="R211" s="86"/>
      <c r="S211" s="86"/>
      <c r="T211" s="86"/>
      <c r="U211" s="86"/>
      <c r="V211" s="86"/>
      <c r="W211" s="86"/>
      <c r="X211" s="86"/>
      <c r="Y211" s="86"/>
      <c r="Z211" s="86"/>
    </row>
    <row r="212" spans="3:26">
      <c r="C212" s="86"/>
      <c r="D212" s="86"/>
      <c r="E212" s="86"/>
      <c r="F212" s="86"/>
      <c r="G212" s="86"/>
      <c r="H212" s="86"/>
      <c r="I212" s="86"/>
      <c r="J212" s="86"/>
      <c r="K212" s="86"/>
      <c r="L212" s="86"/>
      <c r="M212" s="86"/>
      <c r="N212" s="86"/>
      <c r="O212" s="86"/>
      <c r="P212" s="86"/>
      <c r="Q212" s="86"/>
      <c r="R212" s="86"/>
      <c r="S212" s="86"/>
      <c r="T212" s="86"/>
      <c r="U212" s="86"/>
      <c r="V212" s="86"/>
      <c r="W212" s="86"/>
      <c r="X212" s="86"/>
      <c r="Y212" s="86"/>
      <c r="Z212" s="86"/>
    </row>
    <row r="213" spans="3:26">
      <c r="C213" s="86"/>
      <c r="D213" s="86"/>
      <c r="E213" s="86"/>
      <c r="F213" s="86"/>
      <c r="G213" s="86"/>
      <c r="H213" s="86"/>
      <c r="I213" s="86"/>
      <c r="J213" s="86"/>
      <c r="K213" s="86"/>
      <c r="L213" s="86"/>
      <c r="M213" s="86"/>
      <c r="N213" s="86"/>
      <c r="O213" s="86"/>
      <c r="P213" s="86"/>
      <c r="Q213" s="86"/>
      <c r="R213" s="86"/>
      <c r="S213" s="86"/>
      <c r="T213" s="86"/>
      <c r="U213" s="86"/>
      <c r="V213" s="86"/>
      <c r="W213" s="86"/>
      <c r="X213" s="86"/>
      <c r="Y213" s="86"/>
      <c r="Z213" s="86"/>
    </row>
    <row r="214" spans="3:26">
      <c r="C214" s="86"/>
      <c r="D214" s="86"/>
      <c r="E214" s="86"/>
      <c r="F214" s="86"/>
      <c r="G214" s="86"/>
      <c r="H214" s="86"/>
      <c r="I214" s="86"/>
      <c r="J214" s="86"/>
      <c r="K214" s="86"/>
      <c r="L214" s="86"/>
      <c r="M214" s="86"/>
      <c r="N214" s="86"/>
      <c r="O214" s="86"/>
      <c r="P214" s="86"/>
      <c r="Q214" s="86"/>
      <c r="R214" s="86"/>
      <c r="S214" s="86"/>
      <c r="T214" s="86"/>
      <c r="U214" s="86"/>
      <c r="V214" s="86"/>
      <c r="W214" s="86"/>
      <c r="X214" s="86"/>
      <c r="Y214" s="86"/>
      <c r="Z214" s="86"/>
    </row>
    <row r="215" spans="3:26">
      <c r="C215" s="86"/>
      <c r="D215" s="86"/>
      <c r="E215" s="86"/>
      <c r="F215" s="86"/>
      <c r="G215" s="86"/>
      <c r="H215" s="86"/>
      <c r="I215" s="86"/>
      <c r="J215" s="86"/>
      <c r="K215" s="86"/>
      <c r="L215" s="86"/>
      <c r="M215" s="86"/>
      <c r="N215" s="86"/>
      <c r="O215" s="86"/>
      <c r="P215" s="86"/>
      <c r="Q215" s="86"/>
      <c r="R215" s="86"/>
      <c r="S215" s="86"/>
      <c r="T215" s="86"/>
      <c r="U215" s="86"/>
      <c r="V215" s="86"/>
      <c r="W215" s="86"/>
      <c r="X215" s="86"/>
      <c r="Y215" s="86"/>
      <c r="Z215" s="86"/>
    </row>
    <row r="216" spans="3:26">
      <c r="C216" s="86"/>
      <c r="D216" s="86"/>
      <c r="E216" s="86"/>
      <c r="F216" s="86"/>
      <c r="G216" s="86"/>
      <c r="H216" s="86"/>
      <c r="I216" s="86"/>
      <c r="J216" s="86"/>
      <c r="K216" s="86"/>
      <c r="L216" s="86"/>
      <c r="M216" s="86"/>
      <c r="N216" s="86"/>
      <c r="O216" s="86"/>
      <c r="P216" s="86"/>
      <c r="Q216" s="86"/>
      <c r="R216" s="86"/>
      <c r="S216" s="86"/>
      <c r="T216" s="86"/>
      <c r="U216" s="86"/>
      <c r="V216" s="86"/>
      <c r="W216" s="86"/>
      <c r="X216" s="86"/>
      <c r="Y216" s="86"/>
      <c r="Z216" s="86"/>
    </row>
    <row r="217" spans="3:26">
      <c r="C217" s="86"/>
      <c r="D217" s="86"/>
      <c r="E217" s="86"/>
      <c r="F217" s="86"/>
      <c r="G217" s="86"/>
      <c r="H217" s="86"/>
      <c r="I217" s="86"/>
      <c r="J217" s="86"/>
      <c r="K217" s="86"/>
      <c r="L217" s="86"/>
      <c r="M217" s="86"/>
      <c r="N217" s="86"/>
      <c r="O217" s="86"/>
      <c r="P217" s="86"/>
      <c r="Q217" s="86"/>
      <c r="R217" s="86"/>
      <c r="S217" s="86"/>
      <c r="T217" s="86"/>
      <c r="U217" s="86"/>
      <c r="V217" s="86"/>
      <c r="W217" s="86"/>
      <c r="X217" s="86"/>
      <c r="Y217" s="86"/>
      <c r="Z217" s="86"/>
    </row>
    <row r="218" spans="3:26">
      <c r="C218" s="86"/>
      <c r="D218" s="86"/>
      <c r="E218" s="86"/>
      <c r="F218" s="86"/>
      <c r="G218" s="86"/>
      <c r="H218" s="86"/>
      <c r="I218" s="86"/>
      <c r="J218" s="86"/>
      <c r="K218" s="86"/>
      <c r="L218" s="86"/>
      <c r="M218" s="86"/>
      <c r="N218" s="86"/>
      <c r="O218" s="86"/>
      <c r="P218" s="86"/>
      <c r="Q218" s="86"/>
      <c r="R218" s="86"/>
      <c r="S218" s="86"/>
      <c r="T218" s="86"/>
      <c r="U218" s="86"/>
      <c r="V218" s="86"/>
      <c r="W218" s="86"/>
      <c r="X218" s="86"/>
      <c r="Y218" s="86"/>
      <c r="Z218" s="86"/>
    </row>
    <row r="219" spans="3:26">
      <c r="C219" s="86"/>
      <c r="D219" s="86"/>
      <c r="E219" s="86"/>
      <c r="F219" s="86"/>
      <c r="G219" s="86"/>
      <c r="H219" s="86"/>
      <c r="I219" s="86"/>
      <c r="J219" s="86"/>
      <c r="K219" s="86"/>
      <c r="L219" s="86"/>
      <c r="M219" s="86"/>
      <c r="N219" s="86"/>
      <c r="O219" s="86"/>
      <c r="P219" s="86"/>
      <c r="Q219" s="86"/>
      <c r="R219" s="86"/>
      <c r="S219" s="86"/>
      <c r="T219" s="86"/>
      <c r="U219" s="86"/>
      <c r="V219" s="86"/>
      <c r="W219" s="86"/>
      <c r="X219" s="86"/>
      <c r="Y219" s="86"/>
      <c r="Z219" s="86"/>
    </row>
    <row r="220" spans="3:26">
      <c r="C220" s="86"/>
      <c r="D220" s="86"/>
      <c r="E220" s="86"/>
      <c r="F220" s="86"/>
      <c r="G220" s="86"/>
      <c r="H220" s="86"/>
      <c r="I220" s="86"/>
      <c r="J220" s="86"/>
      <c r="K220" s="86"/>
      <c r="L220" s="86"/>
      <c r="M220" s="86"/>
      <c r="N220" s="86"/>
      <c r="O220" s="86"/>
      <c r="P220" s="86"/>
      <c r="Q220" s="86"/>
      <c r="R220" s="86"/>
      <c r="S220" s="86"/>
      <c r="T220" s="86"/>
      <c r="U220" s="86"/>
      <c r="V220" s="86"/>
      <c r="W220" s="86"/>
      <c r="X220" s="86"/>
      <c r="Y220" s="86"/>
      <c r="Z220" s="86"/>
    </row>
    <row r="221" spans="3:26">
      <c r="C221" s="86"/>
      <c r="D221" s="86"/>
      <c r="E221" s="86"/>
      <c r="F221" s="86"/>
      <c r="G221" s="86"/>
      <c r="H221" s="86"/>
      <c r="I221" s="86"/>
      <c r="J221" s="86"/>
      <c r="K221" s="86"/>
      <c r="L221" s="86"/>
      <c r="M221" s="86"/>
      <c r="N221" s="86"/>
      <c r="O221" s="86"/>
      <c r="P221" s="86"/>
      <c r="Q221" s="86"/>
      <c r="R221" s="86"/>
      <c r="S221" s="86"/>
      <c r="T221" s="86"/>
      <c r="U221" s="86"/>
      <c r="V221" s="86"/>
      <c r="W221" s="86"/>
      <c r="X221" s="86"/>
      <c r="Y221" s="86"/>
      <c r="Z221" s="86"/>
    </row>
    <row r="222" spans="3:26">
      <c r="C222" s="86"/>
      <c r="D222" s="86"/>
      <c r="E222" s="86"/>
      <c r="F222" s="86"/>
      <c r="G222" s="86"/>
      <c r="H222" s="86"/>
      <c r="I222" s="86"/>
      <c r="J222" s="86"/>
      <c r="K222" s="86"/>
      <c r="L222" s="86"/>
      <c r="M222" s="86"/>
      <c r="N222" s="86"/>
      <c r="O222" s="86"/>
      <c r="P222" s="86"/>
      <c r="Q222" s="86"/>
      <c r="R222" s="86"/>
      <c r="S222" s="86"/>
      <c r="T222" s="86"/>
      <c r="U222" s="86"/>
      <c r="V222" s="86"/>
      <c r="W222" s="86"/>
      <c r="X222" s="86"/>
      <c r="Y222" s="86"/>
      <c r="Z222" s="86"/>
    </row>
    <row r="223" spans="3:26">
      <c r="C223" s="86"/>
      <c r="D223" s="86"/>
      <c r="E223" s="86"/>
      <c r="F223" s="86"/>
      <c r="G223" s="86"/>
      <c r="H223" s="86"/>
      <c r="I223" s="86"/>
      <c r="J223" s="86"/>
      <c r="K223" s="86"/>
      <c r="L223" s="86"/>
      <c r="M223" s="86"/>
      <c r="N223" s="86"/>
      <c r="O223" s="86"/>
      <c r="P223" s="86"/>
      <c r="Q223" s="86"/>
      <c r="R223" s="86"/>
      <c r="S223" s="86"/>
      <c r="T223" s="86"/>
      <c r="U223" s="86"/>
      <c r="V223" s="86"/>
      <c r="W223" s="86"/>
      <c r="X223" s="86"/>
      <c r="Y223" s="86"/>
      <c r="Z223" s="86"/>
    </row>
    <row r="224" spans="3:26">
      <c r="C224" s="86"/>
      <c r="D224" s="86"/>
      <c r="E224" s="86"/>
      <c r="F224" s="86"/>
      <c r="G224" s="86"/>
      <c r="H224" s="86"/>
      <c r="I224" s="86"/>
      <c r="J224" s="86"/>
      <c r="K224" s="86"/>
      <c r="L224" s="86"/>
      <c r="M224" s="86"/>
      <c r="N224" s="86"/>
      <c r="O224" s="86"/>
      <c r="P224" s="86"/>
      <c r="Q224" s="86"/>
      <c r="R224" s="86"/>
      <c r="S224" s="86"/>
      <c r="T224" s="86"/>
      <c r="U224" s="86"/>
      <c r="V224" s="86"/>
      <c r="W224" s="86"/>
      <c r="X224" s="86"/>
      <c r="Y224" s="86"/>
      <c r="Z224" s="86"/>
    </row>
    <row r="225" spans="3:26">
      <c r="C225" s="86"/>
      <c r="D225" s="86"/>
      <c r="E225" s="86"/>
      <c r="F225" s="86"/>
      <c r="G225" s="86"/>
      <c r="H225" s="86"/>
      <c r="I225" s="86"/>
      <c r="J225" s="86"/>
      <c r="K225" s="86"/>
      <c r="L225" s="86"/>
      <c r="M225" s="86"/>
      <c r="N225" s="86"/>
      <c r="O225" s="86"/>
      <c r="P225" s="86"/>
      <c r="Q225" s="86"/>
      <c r="R225" s="86"/>
      <c r="S225" s="86"/>
      <c r="T225" s="86"/>
      <c r="U225" s="86"/>
      <c r="V225" s="86"/>
      <c r="W225" s="86"/>
      <c r="X225" s="86"/>
      <c r="Y225" s="86"/>
      <c r="Z225" s="86"/>
    </row>
    <row r="226" spans="3:26">
      <c r="C226" s="86"/>
      <c r="D226" s="86"/>
      <c r="E226" s="86"/>
      <c r="F226" s="86"/>
      <c r="G226" s="86"/>
      <c r="H226" s="86"/>
      <c r="I226" s="86"/>
      <c r="J226" s="86"/>
      <c r="K226" s="86"/>
      <c r="L226" s="86"/>
      <c r="M226" s="86"/>
      <c r="N226" s="86"/>
      <c r="O226" s="86"/>
      <c r="P226" s="86"/>
      <c r="Q226" s="86"/>
      <c r="R226" s="86"/>
      <c r="S226" s="86"/>
      <c r="T226" s="86"/>
      <c r="U226" s="86"/>
      <c r="V226" s="86"/>
      <c r="W226" s="86"/>
      <c r="X226" s="86"/>
      <c r="Y226" s="86"/>
      <c r="Z226" s="86"/>
    </row>
    <row r="227" spans="3:26">
      <c r="C227" s="86"/>
      <c r="D227" s="86"/>
      <c r="E227" s="86"/>
      <c r="F227" s="86"/>
      <c r="G227" s="86"/>
      <c r="H227" s="86"/>
      <c r="I227" s="86"/>
      <c r="J227" s="86"/>
      <c r="K227" s="86"/>
      <c r="L227" s="86"/>
      <c r="M227" s="86"/>
      <c r="N227" s="86"/>
      <c r="O227" s="86"/>
      <c r="P227" s="86"/>
      <c r="Q227" s="86"/>
      <c r="R227" s="86"/>
      <c r="S227" s="86"/>
      <c r="T227" s="86"/>
      <c r="U227" s="86"/>
      <c r="V227" s="86"/>
      <c r="W227" s="86"/>
      <c r="X227" s="86"/>
      <c r="Y227" s="86"/>
      <c r="Z227" s="86"/>
    </row>
    <row r="228" spans="3:26">
      <c r="C228" s="86"/>
      <c r="D228" s="86"/>
      <c r="E228" s="86"/>
      <c r="F228" s="86"/>
      <c r="G228" s="86"/>
      <c r="H228" s="86"/>
      <c r="I228" s="86"/>
      <c r="J228" s="86"/>
      <c r="K228" s="86"/>
      <c r="L228" s="86"/>
      <c r="M228" s="86"/>
      <c r="N228" s="86"/>
      <c r="O228" s="86"/>
      <c r="P228" s="86"/>
      <c r="Q228" s="86"/>
      <c r="R228" s="86"/>
      <c r="S228" s="86"/>
      <c r="T228" s="86"/>
      <c r="U228" s="86"/>
      <c r="V228" s="86"/>
      <c r="W228" s="86"/>
      <c r="X228" s="86"/>
      <c r="Y228" s="86"/>
      <c r="Z228" s="86"/>
    </row>
    <row r="229" spans="3:26">
      <c r="C229" s="86"/>
      <c r="D229" s="86"/>
      <c r="E229" s="86"/>
      <c r="F229" s="86"/>
      <c r="G229" s="86"/>
      <c r="H229" s="86"/>
      <c r="I229" s="86"/>
      <c r="J229" s="86"/>
      <c r="K229" s="86"/>
      <c r="L229" s="86"/>
      <c r="M229" s="86"/>
      <c r="N229" s="86"/>
      <c r="O229" s="86"/>
      <c r="P229" s="86"/>
      <c r="Q229" s="86"/>
      <c r="R229" s="86"/>
      <c r="S229" s="86"/>
      <c r="T229" s="86"/>
      <c r="U229" s="86"/>
      <c r="V229" s="86"/>
      <c r="W229" s="86"/>
      <c r="X229" s="86"/>
      <c r="Y229" s="86"/>
      <c r="Z229" s="86"/>
    </row>
    <row r="230" spans="3:26">
      <c r="C230" s="86"/>
      <c r="D230" s="86"/>
      <c r="E230" s="86"/>
      <c r="F230" s="86"/>
      <c r="G230" s="86"/>
      <c r="H230" s="86"/>
      <c r="I230" s="86"/>
      <c r="J230" s="86"/>
      <c r="K230" s="86"/>
      <c r="L230" s="86"/>
      <c r="M230" s="86"/>
      <c r="N230" s="86"/>
      <c r="O230" s="86"/>
      <c r="P230" s="86"/>
      <c r="Q230" s="86"/>
      <c r="R230" s="86"/>
      <c r="S230" s="86"/>
      <c r="T230" s="86"/>
      <c r="U230" s="86"/>
      <c r="V230" s="86"/>
      <c r="W230" s="86"/>
      <c r="X230" s="86"/>
      <c r="Y230" s="86"/>
      <c r="Z230" s="86"/>
    </row>
    <row r="231" spans="3:26">
      <c r="C231" s="86"/>
      <c r="D231" s="86"/>
      <c r="E231" s="86"/>
      <c r="F231" s="86"/>
      <c r="G231" s="86"/>
      <c r="H231" s="86"/>
      <c r="I231" s="86"/>
      <c r="J231" s="86"/>
      <c r="K231" s="86"/>
      <c r="L231" s="86"/>
      <c r="M231" s="86"/>
      <c r="N231" s="86"/>
      <c r="O231" s="86"/>
      <c r="P231" s="86"/>
      <c r="Q231" s="86"/>
      <c r="R231" s="86"/>
      <c r="S231" s="86"/>
      <c r="T231" s="86"/>
      <c r="U231" s="86"/>
      <c r="V231" s="86"/>
      <c r="W231" s="86"/>
      <c r="X231" s="86"/>
      <c r="Y231" s="86"/>
      <c r="Z231" s="86"/>
    </row>
    <row r="232" spans="3:26">
      <c r="C232" s="86"/>
      <c r="D232" s="86"/>
      <c r="E232" s="86"/>
      <c r="F232" s="86"/>
      <c r="G232" s="86"/>
      <c r="H232" s="86"/>
      <c r="I232" s="86"/>
      <c r="J232" s="86"/>
      <c r="K232" s="86"/>
      <c r="L232" s="86"/>
      <c r="M232" s="86"/>
      <c r="N232" s="86"/>
      <c r="O232" s="86"/>
      <c r="P232" s="86"/>
      <c r="Q232" s="86"/>
      <c r="R232" s="86"/>
      <c r="S232" s="86"/>
      <c r="T232" s="86"/>
      <c r="U232" s="86"/>
      <c r="V232" s="86"/>
      <c r="W232" s="86"/>
      <c r="X232" s="86"/>
      <c r="Y232" s="86"/>
      <c r="Z232" s="86"/>
    </row>
    <row r="233" spans="3:26">
      <c r="C233" s="86"/>
      <c r="D233" s="86"/>
      <c r="E233" s="86"/>
      <c r="F233" s="86"/>
      <c r="G233" s="86"/>
      <c r="H233" s="86"/>
      <c r="I233" s="86"/>
      <c r="J233" s="86"/>
      <c r="K233" s="86"/>
      <c r="L233" s="86"/>
      <c r="M233" s="86"/>
      <c r="N233" s="86"/>
      <c r="O233" s="86"/>
      <c r="P233" s="86"/>
      <c r="Q233" s="86"/>
      <c r="R233" s="86"/>
      <c r="S233" s="86"/>
      <c r="T233" s="86"/>
      <c r="U233" s="86"/>
      <c r="V233" s="86"/>
      <c r="W233" s="86"/>
      <c r="X233" s="86"/>
      <c r="Y233" s="86"/>
      <c r="Z233" s="86"/>
    </row>
    <row r="234" spans="3:26">
      <c r="C234" s="86"/>
      <c r="D234" s="86"/>
      <c r="E234" s="86"/>
      <c r="F234" s="86"/>
      <c r="G234" s="86"/>
      <c r="H234" s="86"/>
      <c r="I234" s="86"/>
      <c r="J234" s="86"/>
      <c r="K234" s="86"/>
      <c r="L234" s="86"/>
      <c r="M234" s="86"/>
      <c r="N234" s="86"/>
      <c r="O234" s="86"/>
      <c r="P234" s="86"/>
      <c r="Q234" s="86"/>
      <c r="R234" s="86"/>
      <c r="S234" s="86"/>
      <c r="T234" s="86"/>
      <c r="U234" s="86"/>
      <c r="V234" s="86"/>
      <c r="W234" s="86"/>
      <c r="X234" s="86"/>
      <c r="Y234" s="86"/>
      <c r="Z234" s="86"/>
    </row>
    <row r="235" spans="3:26">
      <c r="C235" s="86"/>
      <c r="D235" s="86"/>
      <c r="E235" s="86"/>
      <c r="F235" s="86"/>
      <c r="G235" s="86"/>
      <c r="H235" s="86"/>
      <c r="I235" s="86"/>
      <c r="J235" s="86"/>
      <c r="K235" s="86"/>
      <c r="L235" s="86"/>
      <c r="M235" s="86"/>
      <c r="N235" s="86"/>
      <c r="O235" s="86"/>
      <c r="P235" s="86"/>
      <c r="Q235" s="86"/>
      <c r="R235" s="86"/>
      <c r="S235" s="86"/>
      <c r="T235" s="86"/>
      <c r="U235" s="86"/>
      <c r="V235" s="86"/>
      <c r="W235" s="86"/>
      <c r="X235" s="86"/>
      <c r="Y235" s="86"/>
      <c r="Z235" s="86"/>
    </row>
    <row r="236" spans="3:26">
      <c r="C236" s="86"/>
      <c r="D236" s="86"/>
      <c r="E236" s="86"/>
      <c r="F236" s="86"/>
      <c r="G236" s="86"/>
      <c r="H236" s="86"/>
      <c r="I236" s="86"/>
      <c r="J236" s="86"/>
      <c r="K236" s="86"/>
      <c r="L236" s="86"/>
      <c r="M236" s="86"/>
      <c r="N236" s="86"/>
      <c r="O236" s="86"/>
      <c r="P236" s="86"/>
      <c r="Q236" s="86"/>
      <c r="R236" s="86"/>
      <c r="S236" s="86"/>
      <c r="T236" s="86"/>
      <c r="U236" s="86"/>
      <c r="V236" s="86"/>
      <c r="W236" s="86"/>
      <c r="X236" s="86"/>
      <c r="Y236" s="86"/>
      <c r="Z236" s="86"/>
    </row>
    <row r="237" spans="3:26">
      <c r="C237" s="86"/>
      <c r="D237" s="86"/>
      <c r="E237" s="86"/>
      <c r="F237" s="86"/>
      <c r="G237" s="86"/>
      <c r="H237" s="86"/>
      <c r="I237" s="86"/>
      <c r="J237" s="86"/>
      <c r="K237" s="86"/>
      <c r="L237" s="86"/>
      <c r="M237" s="86"/>
      <c r="N237" s="86"/>
      <c r="O237" s="86"/>
      <c r="P237" s="86"/>
      <c r="Q237" s="86"/>
      <c r="R237" s="86"/>
      <c r="S237" s="86"/>
      <c r="T237" s="86"/>
      <c r="U237" s="86"/>
      <c r="V237" s="86"/>
      <c r="W237" s="86"/>
      <c r="X237" s="86"/>
      <c r="Y237" s="86"/>
      <c r="Z237" s="86"/>
    </row>
    <row r="238" spans="3:26">
      <c r="C238" s="86"/>
      <c r="D238" s="86"/>
      <c r="E238" s="86"/>
      <c r="F238" s="86"/>
      <c r="G238" s="86"/>
      <c r="H238" s="86"/>
      <c r="I238" s="86"/>
      <c r="J238" s="86"/>
      <c r="K238" s="86"/>
      <c r="L238" s="86"/>
      <c r="M238" s="86"/>
      <c r="N238" s="86"/>
      <c r="O238" s="86"/>
      <c r="P238" s="86"/>
      <c r="Q238" s="86"/>
      <c r="R238" s="86"/>
      <c r="S238" s="86"/>
      <c r="T238" s="86"/>
      <c r="U238" s="86"/>
      <c r="V238" s="86"/>
      <c r="W238" s="86"/>
      <c r="X238" s="86"/>
      <c r="Y238" s="86"/>
      <c r="Z238" s="86"/>
    </row>
    <row r="239" spans="3:26">
      <c r="C239" s="86"/>
      <c r="D239" s="86"/>
      <c r="E239" s="86"/>
      <c r="F239" s="86"/>
      <c r="G239" s="86"/>
      <c r="H239" s="86"/>
      <c r="I239" s="86"/>
      <c r="J239" s="86"/>
      <c r="K239" s="86"/>
      <c r="L239" s="86"/>
      <c r="M239" s="86"/>
      <c r="N239" s="86"/>
      <c r="O239" s="86"/>
      <c r="P239" s="86"/>
      <c r="Q239" s="86"/>
      <c r="R239" s="86"/>
      <c r="S239" s="86"/>
      <c r="T239" s="86"/>
      <c r="U239" s="86"/>
      <c r="V239" s="86"/>
      <c r="W239" s="86"/>
      <c r="X239" s="86"/>
      <c r="Y239" s="86"/>
      <c r="Z239" s="86"/>
    </row>
    <row r="240" spans="3:26">
      <c r="C240" s="86"/>
      <c r="D240" s="86"/>
      <c r="E240" s="86"/>
      <c r="F240" s="86"/>
      <c r="G240" s="86"/>
      <c r="H240" s="86"/>
      <c r="I240" s="86"/>
      <c r="J240" s="86"/>
      <c r="K240" s="86"/>
      <c r="L240" s="86"/>
      <c r="M240" s="86"/>
      <c r="N240" s="86"/>
      <c r="O240" s="86"/>
      <c r="P240" s="86"/>
      <c r="Q240" s="86"/>
      <c r="R240" s="86"/>
      <c r="S240" s="86"/>
      <c r="T240" s="86"/>
      <c r="U240" s="86"/>
      <c r="V240" s="86"/>
      <c r="W240" s="86"/>
      <c r="X240" s="86"/>
      <c r="Y240" s="86"/>
      <c r="Z240" s="86"/>
    </row>
    <row r="241" spans="3:26">
      <c r="C241" s="86"/>
      <c r="D241" s="86"/>
      <c r="E241" s="86"/>
      <c r="F241" s="86"/>
      <c r="G241" s="86"/>
      <c r="H241" s="86"/>
      <c r="I241" s="86"/>
      <c r="J241" s="86"/>
      <c r="K241" s="86"/>
      <c r="L241" s="86"/>
      <c r="M241" s="86"/>
      <c r="N241" s="86"/>
      <c r="O241" s="86"/>
      <c r="P241" s="86"/>
      <c r="Q241" s="86"/>
      <c r="R241" s="86"/>
      <c r="S241" s="86"/>
      <c r="T241" s="86"/>
      <c r="U241" s="86"/>
      <c r="V241" s="86"/>
      <c r="W241" s="86"/>
      <c r="X241" s="86"/>
      <c r="Y241" s="86"/>
      <c r="Z241" s="86"/>
    </row>
    <row r="242" spans="3:26">
      <c r="C242" s="86"/>
      <c r="D242" s="86"/>
      <c r="E242" s="86"/>
      <c r="F242" s="86"/>
      <c r="G242" s="86"/>
      <c r="H242" s="86"/>
      <c r="I242" s="86"/>
      <c r="J242" s="86"/>
      <c r="K242" s="86"/>
      <c r="L242" s="86"/>
      <c r="M242" s="86"/>
      <c r="N242" s="86"/>
      <c r="O242" s="86"/>
      <c r="P242" s="86"/>
      <c r="Q242" s="86"/>
      <c r="R242" s="86"/>
      <c r="S242" s="86"/>
      <c r="T242" s="86"/>
      <c r="U242" s="86"/>
      <c r="V242" s="86"/>
      <c r="W242" s="86"/>
      <c r="X242" s="86"/>
      <c r="Y242" s="86"/>
      <c r="Z242" s="86"/>
    </row>
    <row r="243" spans="3:26">
      <c r="C243" s="86"/>
      <c r="D243" s="86"/>
      <c r="E243" s="86"/>
      <c r="F243" s="86"/>
      <c r="G243" s="86"/>
      <c r="H243" s="86"/>
      <c r="I243" s="86"/>
      <c r="J243" s="86"/>
      <c r="K243" s="86"/>
      <c r="L243" s="86"/>
      <c r="M243" s="86"/>
      <c r="N243" s="86"/>
      <c r="O243" s="86"/>
      <c r="P243" s="86"/>
      <c r="Q243" s="86"/>
      <c r="R243" s="86"/>
      <c r="S243" s="86"/>
      <c r="T243" s="86"/>
      <c r="U243" s="86"/>
      <c r="V243" s="86"/>
      <c r="W243" s="86"/>
      <c r="X243" s="86"/>
      <c r="Y243" s="86"/>
      <c r="Z243" s="86"/>
    </row>
    <row r="244" spans="3:26">
      <c r="C244" s="86"/>
      <c r="D244" s="86"/>
      <c r="E244" s="86"/>
      <c r="F244" s="86"/>
      <c r="G244" s="86"/>
      <c r="H244" s="86"/>
      <c r="I244" s="86"/>
      <c r="J244" s="86"/>
      <c r="K244" s="86"/>
      <c r="L244" s="86"/>
      <c r="M244" s="86"/>
      <c r="N244" s="86"/>
      <c r="O244" s="86"/>
      <c r="P244" s="86"/>
      <c r="Q244" s="86"/>
      <c r="R244" s="86"/>
      <c r="S244" s="86"/>
      <c r="T244" s="86"/>
      <c r="U244" s="86"/>
      <c r="V244" s="86"/>
      <c r="W244" s="86"/>
      <c r="X244" s="86"/>
      <c r="Y244" s="86"/>
      <c r="Z244" s="86"/>
    </row>
    <row r="245" spans="3:26">
      <c r="C245" s="86"/>
      <c r="D245" s="86"/>
      <c r="E245" s="86"/>
      <c r="F245" s="86"/>
      <c r="G245" s="86"/>
      <c r="H245" s="86"/>
      <c r="I245" s="86"/>
      <c r="J245" s="86"/>
      <c r="K245" s="86"/>
      <c r="L245" s="86"/>
      <c r="M245" s="86"/>
      <c r="N245" s="86"/>
      <c r="O245" s="86"/>
      <c r="P245" s="86"/>
      <c r="Q245" s="86"/>
      <c r="R245" s="86"/>
      <c r="S245" s="86"/>
      <c r="T245" s="86"/>
      <c r="U245" s="86"/>
      <c r="V245" s="86"/>
      <c r="W245" s="86"/>
      <c r="X245" s="86"/>
      <c r="Y245" s="86"/>
      <c r="Z245" s="86"/>
    </row>
    <row r="246" spans="3:26">
      <c r="C246" s="86"/>
      <c r="D246" s="86"/>
      <c r="E246" s="86"/>
      <c r="F246" s="86"/>
      <c r="G246" s="86"/>
      <c r="H246" s="86"/>
      <c r="I246" s="86"/>
      <c r="J246" s="86"/>
      <c r="K246" s="86"/>
      <c r="L246" s="86"/>
      <c r="M246" s="86"/>
      <c r="N246" s="86"/>
      <c r="O246" s="86"/>
      <c r="P246" s="86"/>
      <c r="Q246" s="86"/>
      <c r="R246" s="86"/>
      <c r="S246" s="86"/>
      <c r="T246" s="86"/>
      <c r="U246" s="86"/>
      <c r="V246" s="86"/>
      <c r="W246" s="86"/>
      <c r="X246" s="86"/>
      <c r="Y246" s="86"/>
      <c r="Z246" s="86"/>
    </row>
    <row r="247" spans="3:26">
      <c r="C247" s="86"/>
      <c r="D247" s="86"/>
      <c r="E247" s="86"/>
      <c r="F247" s="86"/>
      <c r="G247" s="86"/>
      <c r="H247" s="86"/>
      <c r="I247" s="86"/>
      <c r="J247" s="86"/>
      <c r="K247" s="86"/>
      <c r="L247" s="86"/>
      <c r="M247" s="86"/>
      <c r="N247" s="86"/>
      <c r="O247" s="86"/>
      <c r="P247" s="86"/>
      <c r="Q247" s="86"/>
      <c r="R247" s="86"/>
      <c r="S247" s="86"/>
      <c r="T247" s="86"/>
      <c r="U247" s="86"/>
      <c r="V247" s="86"/>
      <c r="W247" s="86"/>
      <c r="X247" s="86"/>
      <c r="Y247" s="86"/>
      <c r="Z247" s="86"/>
    </row>
    <row r="248" spans="3:26">
      <c r="C248" s="86"/>
      <c r="D248" s="86"/>
      <c r="E248" s="86"/>
      <c r="F248" s="86"/>
      <c r="G248" s="86"/>
      <c r="H248" s="86"/>
      <c r="I248" s="86"/>
      <c r="J248" s="86"/>
      <c r="K248" s="86"/>
      <c r="L248" s="86"/>
      <c r="M248" s="86"/>
      <c r="N248" s="86"/>
      <c r="O248" s="86"/>
      <c r="P248" s="86"/>
      <c r="Q248" s="86"/>
      <c r="R248" s="86"/>
      <c r="S248" s="86"/>
      <c r="T248" s="86"/>
      <c r="U248" s="86"/>
      <c r="V248" s="86"/>
      <c r="W248" s="86"/>
      <c r="X248" s="86"/>
      <c r="Y248" s="86"/>
      <c r="Z248" s="86"/>
    </row>
    <row r="249" spans="3:26">
      <c r="C249" s="86"/>
      <c r="D249" s="86"/>
      <c r="E249" s="86"/>
      <c r="F249" s="86"/>
      <c r="G249" s="86"/>
      <c r="H249" s="86"/>
      <c r="I249" s="86"/>
      <c r="J249" s="86"/>
      <c r="K249" s="86"/>
      <c r="L249" s="86"/>
      <c r="M249" s="86"/>
      <c r="N249" s="86"/>
      <c r="O249" s="86"/>
      <c r="P249" s="86"/>
      <c r="Q249" s="86"/>
      <c r="R249" s="86"/>
      <c r="S249" s="86"/>
      <c r="T249" s="86"/>
      <c r="U249" s="86"/>
      <c r="V249" s="86"/>
      <c r="W249" s="86"/>
      <c r="X249" s="86"/>
      <c r="Y249" s="86"/>
      <c r="Z249" s="86"/>
    </row>
    <row r="250" spans="3:26">
      <c r="C250" s="86"/>
      <c r="D250" s="86"/>
      <c r="E250" s="86"/>
      <c r="F250" s="86"/>
      <c r="G250" s="86"/>
      <c r="H250" s="86"/>
      <c r="I250" s="86"/>
      <c r="J250" s="86"/>
      <c r="K250" s="86"/>
      <c r="L250" s="86"/>
      <c r="M250" s="86"/>
      <c r="N250" s="86"/>
      <c r="O250" s="86"/>
      <c r="P250" s="86"/>
      <c r="Q250" s="86"/>
      <c r="R250" s="86"/>
      <c r="S250" s="86"/>
      <c r="T250" s="86"/>
      <c r="U250" s="86"/>
      <c r="V250" s="86"/>
      <c r="W250" s="86"/>
      <c r="X250" s="86"/>
      <c r="Y250" s="86"/>
      <c r="Z250" s="86"/>
    </row>
    <row r="251" spans="3:26">
      <c r="C251" s="86"/>
      <c r="D251" s="86"/>
      <c r="E251" s="86"/>
      <c r="F251" s="86"/>
      <c r="G251" s="86"/>
      <c r="H251" s="86"/>
      <c r="I251" s="86"/>
      <c r="J251" s="86"/>
      <c r="K251" s="86"/>
      <c r="L251" s="86"/>
      <c r="M251" s="86"/>
      <c r="N251" s="86"/>
      <c r="O251" s="86"/>
      <c r="P251" s="86"/>
      <c r="Q251" s="86"/>
      <c r="R251" s="86"/>
      <c r="S251" s="86"/>
      <c r="T251" s="86"/>
      <c r="U251" s="86"/>
      <c r="V251" s="86"/>
      <c r="W251" s="86"/>
      <c r="X251" s="86"/>
      <c r="Y251" s="86"/>
      <c r="Z251" s="86"/>
    </row>
    <row r="252" spans="3:26">
      <c r="C252" s="86"/>
      <c r="D252" s="86"/>
      <c r="E252" s="86"/>
      <c r="F252" s="86"/>
      <c r="G252" s="86"/>
      <c r="H252" s="86"/>
      <c r="I252" s="86"/>
      <c r="J252" s="86"/>
      <c r="K252" s="86"/>
      <c r="L252" s="86"/>
      <c r="M252" s="86"/>
      <c r="N252" s="86"/>
      <c r="O252" s="86"/>
      <c r="P252" s="86"/>
      <c r="Q252" s="86"/>
      <c r="R252" s="86"/>
      <c r="S252" s="86"/>
      <c r="T252" s="86"/>
      <c r="U252" s="86"/>
      <c r="V252" s="86"/>
      <c r="W252" s="86"/>
      <c r="X252" s="86"/>
      <c r="Y252" s="86"/>
      <c r="Z252" s="86"/>
    </row>
    <row r="253" spans="3:26">
      <c r="C253" s="86"/>
      <c r="D253" s="86"/>
      <c r="E253" s="86"/>
      <c r="F253" s="86"/>
      <c r="G253" s="86"/>
      <c r="H253" s="86"/>
      <c r="I253" s="86"/>
      <c r="J253" s="86"/>
      <c r="K253" s="86"/>
      <c r="L253" s="86"/>
      <c r="M253" s="86"/>
      <c r="N253" s="86"/>
      <c r="O253" s="86"/>
      <c r="P253" s="86"/>
      <c r="Q253" s="86"/>
      <c r="R253" s="86"/>
      <c r="S253" s="86"/>
      <c r="T253" s="86"/>
      <c r="U253" s="86"/>
      <c r="V253" s="86"/>
      <c r="W253" s="86"/>
      <c r="X253" s="86"/>
      <c r="Y253" s="86"/>
      <c r="Z253" s="86"/>
    </row>
    <row r="254" spans="3:26">
      <c r="C254" s="86"/>
      <c r="D254" s="86"/>
      <c r="E254" s="86"/>
      <c r="F254" s="86"/>
      <c r="G254" s="86"/>
      <c r="H254" s="86"/>
      <c r="I254" s="86"/>
      <c r="J254" s="86"/>
      <c r="K254" s="86"/>
      <c r="L254" s="86"/>
      <c r="M254" s="86"/>
      <c r="N254" s="86"/>
      <c r="O254" s="86"/>
      <c r="P254" s="86"/>
      <c r="Q254" s="86"/>
      <c r="R254" s="86"/>
      <c r="S254" s="86"/>
      <c r="T254" s="86"/>
      <c r="U254" s="86"/>
      <c r="V254" s="86"/>
      <c r="W254" s="86"/>
      <c r="X254" s="86"/>
      <c r="Y254" s="86"/>
      <c r="Z254" s="86"/>
    </row>
    <row r="255" spans="3:26">
      <c r="C255" s="86"/>
      <c r="D255" s="86"/>
      <c r="E255" s="86"/>
      <c r="F255" s="86"/>
      <c r="G255" s="86"/>
      <c r="H255" s="86"/>
      <c r="I255" s="86"/>
      <c r="J255" s="86"/>
      <c r="K255" s="86"/>
      <c r="L255" s="86"/>
      <c r="M255" s="86"/>
      <c r="N255" s="86"/>
      <c r="O255" s="86"/>
      <c r="P255" s="86"/>
      <c r="Q255" s="86"/>
      <c r="R255" s="86"/>
      <c r="S255" s="86"/>
      <c r="T255" s="86"/>
      <c r="U255" s="86"/>
      <c r="V255" s="86"/>
      <c r="W255" s="86"/>
      <c r="X255" s="86"/>
      <c r="Y255" s="86"/>
      <c r="Z255" s="86"/>
    </row>
    <row r="256" spans="3:26">
      <c r="C256" s="86"/>
      <c r="D256" s="86"/>
      <c r="E256" s="86"/>
      <c r="F256" s="86"/>
      <c r="G256" s="86"/>
      <c r="H256" s="86"/>
      <c r="I256" s="86"/>
      <c r="J256" s="86"/>
      <c r="K256" s="86"/>
      <c r="L256" s="86"/>
      <c r="M256" s="86"/>
      <c r="N256" s="86"/>
      <c r="O256" s="86"/>
      <c r="P256" s="86"/>
      <c r="Q256" s="86"/>
      <c r="R256" s="86"/>
      <c r="S256" s="86"/>
      <c r="T256" s="86"/>
      <c r="U256" s="86"/>
      <c r="V256" s="86"/>
      <c r="W256" s="86"/>
      <c r="X256" s="86"/>
      <c r="Y256" s="86"/>
      <c r="Z256" s="86"/>
    </row>
    <row r="257" spans="3:26">
      <c r="C257" s="86"/>
      <c r="D257" s="86"/>
      <c r="E257" s="86"/>
      <c r="F257" s="86"/>
      <c r="G257" s="86"/>
      <c r="H257" s="86"/>
      <c r="I257" s="86"/>
      <c r="J257" s="86"/>
      <c r="K257" s="86"/>
      <c r="L257" s="86"/>
      <c r="M257" s="86"/>
      <c r="N257" s="86"/>
      <c r="O257" s="86"/>
      <c r="P257" s="86"/>
      <c r="Q257" s="86"/>
      <c r="R257" s="86"/>
      <c r="S257" s="86"/>
      <c r="T257" s="86"/>
      <c r="U257" s="86"/>
      <c r="V257" s="86"/>
      <c r="W257" s="86"/>
      <c r="X257" s="86"/>
      <c r="Y257" s="86"/>
      <c r="Z257" s="86"/>
    </row>
    <row r="258" spans="3:26">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row>
    <row r="259" spans="3:26">
      <c r="C259" s="86"/>
      <c r="D259" s="86"/>
      <c r="E259" s="86"/>
      <c r="F259" s="86"/>
      <c r="G259" s="86"/>
      <c r="H259" s="86"/>
      <c r="I259" s="86"/>
      <c r="J259" s="86"/>
      <c r="K259" s="86"/>
      <c r="L259" s="86"/>
      <c r="M259" s="86"/>
      <c r="N259" s="86"/>
      <c r="O259" s="86"/>
      <c r="P259" s="86"/>
      <c r="Q259" s="86"/>
      <c r="R259" s="86"/>
      <c r="S259" s="86"/>
      <c r="T259" s="86"/>
      <c r="U259" s="86"/>
      <c r="V259" s="86"/>
      <c r="W259" s="86"/>
      <c r="X259" s="86"/>
      <c r="Y259" s="86"/>
      <c r="Z259" s="86"/>
    </row>
    <row r="260" spans="3:26">
      <c r="C260" s="86"/>
      <c r="D260" s="86"/>
      <c r="E260" s="86"/>
      <c r="F260" s="86"/>
      <c r="G260" s="86"/>
      <c r="H260" s="86"/>
      <c r="I260" s="86"/>
      <c r="J260" s="86"/>
      <c r="K260" s="86"/>
      <c r="L260" s="86"/>
      <c r="M260" s="86"/>
      <c r="N260" s="86"/>
      <c r="O260" s="86"/>
      <c r="P260" s="86"/>
      <c r="Q260" s="86"/>
      <c r="R260" s="86"/>
      <c r="S260" s="86"/>
      <c r="T260" s="86"/>
      <c r="U260" s="86"/>
      <c r="V260" s="86"/>
      <c r="W260" s="86"/>
      <c r="X260" s="86"/>
      <c r="Y260" s="86"/>
      <c r="Z260" s="86"/>
    </row>
    <row r="261" spans="3:26">
      <c r="C261" s="86"/>
      <c r="D261" s="86"/>
      <c r="E261" s="86"/>
      <c r="F261" s="86"/>
      <c r="G261" s="86"/>
      <c r="H261" s="86"/>
      <c r="I261" s="86"/>
      <c r="J261" s="86"/>
      <c r="K261" s="86"/>
      <c r="L261" s="86"/>
      <c r="M261" s="86"/>
      <c r="N261" s="86"/>
      <c r="O261" s="86"/>
      <c r="P261" s="86"/>
      <c r="Q261" s="86"/>
      <c r="R261" s="86"/>
      <c r="S261" s="86"/>
      <c r="T261" s="86"/>
      <c r="U261" s="86"/>
      <c r="V261" s="86"/>
      <c r="W261" s="86"/>
      <c r="X261" s="86"/>
      <c r="Y261" s="86"/>
      <c r="Z261" s="86"/>
    </row>
    <row r="262" spans="3:26">
      <c r="C262" s="86"/>
      <c r="D262" s="86"/>
      <c r="E262" s="86"/>
      <c r="F262" s="86"/>
      <c r="G262" s="86"/>
      <c r="H262" s="86"/>
      <c r="I262" s="86"/>
      <c r="J262" s="86"/>
      <c r="K262" s="86"/>
      <c r="L262" s="86"/>
      <c r="M262" s="86"/>
      <c r="N262" s="86"/>
      <c r="O262" s="86"/>
      <c r="P262" s="86"/>
      <c r="Q262" s="86"/>
      <c r="R262" s="86"/>
      <c r="S262" s="86"/>
      <c r="T262" s="86"/>
      <c r="U262" s="86"/>
      <c r="V262" s="86"/>
      <c r="W262" s="86"/>
      <c r="X262" s="86"/>
      <c r="Y262" s="86"/>
      <c r="Z262" s="86"/>
    </row>
    <row r="263" spans="3:26">
      <c r="C263" s="86"/>
      <c r="D263" s="86"/>
      <c r="E263" s="86"/>
      <c r="F263" s="86"/>
      <c r="G263" s="86"/>
      <c r="H263" s="86"/>
      <c r="I263" s="86"/>
      <c r="J263" s="86"/>
      <c r="K263" s="86"/>
      <c r="L263" s="86"/>
      <c r="M263" s="86"/>
      <c r="N263" s="86"/>
      <c r="O263" s="86"/>
      <c r="P263" s="86"/>
      <c r="Q263" s="86"/>
      <c r="R263" s="86"/>
      <c r="S263" s="86"/>
      <c r="T263" s="86"/>
      <c r="U263" s="86"/>
      <c r="V263" s="86"/>
      <c r="W263" s="86"/>
      <c r="X263" s="86"/>
      <c r="Y263" s="86"/>
      <c r="Z263" s="86"/>
    </row>
    <row r="264" spans="3:26">
      <c r="C264" s="86"/>
      <c r="D264" s="86"/>
      <c r="E264" s="86"/>
      <c r="F264" s="86"/>
      <c r="G264" s="86"/>
      <c r="H264" s="86"/>
      <c r="I264" s="86"/>
      <c r="J264" s="86"/>
      <c r="K264" s="86"/>
      <c r="L264" s="86"/>
      <c r="M264" s="86"/>
      <c r="N264" s="86"/>
      <c r="O264" s="86"/>
      <c r="P264" s="86"/>
      <c r="Q264" s="86"/>
      <c r="R264" s="86"/>
      <c r="S264" s="86"/>
      <c r="T264" s="86"/>
      <c r="U264" s="86"/>
      <c r="V264" s="86"/>
      <c r="W264" s="86"/>
      <c r="X264" s="86"/>
      <c r="Y264" s="86"/>
      <c r="Z264" s="86"/>
    </row>
    <row r="265" spans="3:26">
      <c r="C265" s="86"/>
      <c r="D265" s="86"/>
      <c r="E265" s="86"/>
      <c r="F265" s="86"/>
      <c r="G265" s="86"/>
      <c r="H265" s="86"/>
      <c r="I265" s="86"/>
      <c r="J265" s="86"/>
      <c r="K265" s="86"/>
      <c r="L265" s="86"/>
      <c r="M265" s="86"/>
      <c r="N265" s="86"/>
      <c r="O265" s="86"/>
      <c r="P265" s="86"/>
      <c r="Q265" s="86"/>
      <c r="R265" s="86"/>
      <c r="S265" s="86"/>
      <c r="T265" s="86"/>
      <c r="U265" s="86"/>
      <c r="V265" s="86"/>
      <c r="W265" s="86"/>
      <c r="X265" s="86"/>
      <c r="Y265" s="86"/>
      <c r="Z265" s="86"/>
    </row>
    <row r="266" spans="3:26">
      <c r="C266" s="86"/>
      <c r="D266" s="86"/>
      <c r="E266" s="86"/>
      <c r="F266" s="86"/>
      <c r="G266" s="86"/>
      <c r="H266" s="86"/>
      <c r="I266" s="86"/>
      <c r="J266" s="86"/>
      <c r="K266" s="86"/>
      <c r="L266" s="86"/>
      <c r="M266" s="86"/>
      <c r="N266" s="86"/>
      <c r="O266" s="86"/>
      <c r="P266" s="86"/>
      <c r="Q266" s="86"/>
      <c r="R266" s="86"/>
      <c r="S266" s="86"/>
      <c r="T266" s="86"/>
      <c r="U266" s="86"/>
      <c r="V266" s="86"/>
      <c r="W266" s="86"/>
      <c r="X266" s="86"/>
      <c r="Y266" s="86"/>
      <c r="Z266" s="86"/>
    </row>
    <row r="267" spans="3:26">
      <c r="C267" s="86"/>
      <c r="D267" s="86"/>
      <c r="E267" s="86"/>
      <c r="F267" s="86"/>
      <c r="G267" s="86"/>
      <c r="H267" s="86"/>
      <c r="I267" s="86"/>
      <c r="J267" s="86"/>
      <c r="K267" s="86"/>
      <c r="L267" s="86"/>
      <c r="M267" s="86"/>
      <c r="N267" s="86"/>
      <c r="O267" s="86"/>
      <c r="P267" s="86"/>
      <c r="Q267" s="86"/>
      <c r="R267" s="86"/>
      <c r="S267" s="86"/>
      <c r="T267" s="86"/>
      <c r="U267" s="86"/>
      <c r="V267" s="86"/>
      <c r="W267" s="86"/>
      <c r="X267" s="86"/>
      <c r="Y267" s="86"/>
      <c r="Z267" s="86"/>
    </row>
    <row r="268" spans="3:26">
      <c r="C268" s="86"/>
      <c r="D268" s="86"/>
      <c r="E268" s="86"/>
      <c r="F268" s="86"/>
      <c r="G268" s="86"/>
      <c r="H268" s="86"/>
      <c r="I268" s="86"/>
      <c r="J268" s="86"/>
      <c r="K268" s="86"/>
      <c r="L268" s="86"/>
      <c r="M268" s="86"/>
      <c r="N268" s="86"/>
      <c r="O268" s="86"/>
      <c r="P268" s="86"/>
      <c r="Q268" s="86"/>
      <c r="R268" s="86"/>
      <c r="S268" s="86"/>
      <c r="T268" s="86"/>
      <c r="U268" s="86"/>
      <c r="V268" s="86"/>
      <c r="W268" s="86"/>
      <c r="X268" s="86"/>
      <c r="Y268" s="86"/>
      <c r="Z268" s="86"/>
    </row>
    <row r="269" spans="3:26">
      <c r="C269" s="86"/>
      <c r="D269" s="86"/>
      <c r="E269" s="86"/>
      <c r="F269" s="86"/>
      <c r="G269" s="86"/>
      <c r="H269" s="86"/>
      <c r="I269" s="86"/>
      <c r="J269" s="86"/>
      <c r="K269" s="86"/>
      <c r="L269" s="86"/>
      <c r="M269" s="86"/>
      <c r="N269" s="86"/>
      <c r="O269" s="86"/>
      <c r="P269" s="86"/>
      <c r="Q269" s="86"/>
      <c r="R269" s="86"/>
      <c r="S269" s="86"/>
      <c r="T269" s="86"/>
      <c r="U269" s="86"/>
      <c r="V269" s="86"/>
      <c r="W269" s="86"/>
      <c r="X269" s="86"/>
      <c r="Y269" s="86"/>
      <c r="Z269" s="86"/>
    </row>
    <row r="270" spans="3:26">
      <c r="C270" s="86"/>
      <c r="D270" s="86"/>
      <c r="E270" s="86"/>
      <c r="F270" s="86"/>
      <c r="G270" s="86"/>
      <c r="H270" s="86"/>
      <c r="I270" s="86"/>
      <c r="J270" s="86"/>
      <c r="K270" s="86"/>
      <c r="L270" s="86"/>
      <c r="M270" s="86"/>
      <c r="N270" s="86"/>
      <c r="O270" s="86"/>
      <c r="P270" s="86"/>
      <c r="Q270" s="86"/>
      <c r="R270" s="86"/>
      <c r="S270" s="86"/>
      <c r="T270" s="86"/>
      <c r="U270" s="86"/>
      <c r="V270" s="86"/>
      <c r="W270" s="86"/>
      <c r="X270" s="86"/>
      <c r="Y270" s="86"/>
      <c r="Z270" s="86"/>
    </row>
    <row r="271" spans="3:26">
      <c r="C271" s="86"/>
      <c r="D271" s="86"/>
      <c r="E271" s="86"/>
      <c r="F271" s="86"/>
      <c r="G271" s="86"/>
      <c r="H271" s="86"/>
      <c r="I271" s="86"/>
      <c r="J271" s="86"/>
      <c r="K271" s="86"/>
      <c r="L271" s="86"/>
      <c r="M271" s="86"/>
      <c r="N271" s="86"/>
      <c r="O271" s="86"/>
      <c r="P271" s="86"/>
      <c r="Q271" s="86"/>
      <c r="R271" s="86"/>
      <c r="S271" s="86"/>
      <c r="T271" s="86"/>
      <c r="U271" s="86"/>
      <c r="V271" s="86"/>
      <c r="W271" s="86"/>
      <c r="X271" s="86"/>
      <c r="Y271" s="86"/>
      <c r="Z271" s="86"/>
    </row>
    <row r="272" spans="3:26">
      <c r="C272" s="86"/>
      <c r="D272" s="86"/>
      <c r="E272" s="86"/>
      <c r="F272" s="86"/>
      <c r="G272" s="86"/>
      <c r="H272" s="86"/>
      <c r="I272" s="86"/>
      <c r="J272" s="86"/>
      <c r="K272" s="86"/>
      <c r="L272" s="86"/>
      <c r="M272" s="86"/>
      <c r="N272" s="86"/>
      <c r="O272" s="86"/>
      <c r="P272" s="86"/>
      <c r="Q272" s="86"/>
      <c r="R272" s="86"/>
      <c r="S272" s="86"/>
      <c r="T272" s="86"/>
      <c r="U272" s="86"/>
      <c r="V272" s="86"/>
      <c r="W272" s="86"/>
      <c r="X272" s="86"/>
      <c r="Y272" s="86"/>
      <c r="Z272" s="86"/>
    </row>
    <row r="273" spans="3:26">
      <c r="C273" s="86"/>
      <c r="D273" s="86"/>
      <c r="E273" s="86"/>
      <c r="F273" s="86"/>
      <c r="G273" s="86"/>
      <c r="H273" s="86"/>
      <c r="I273" s="86"/>
      <c r="J273" s="86"/>
      <c r="K273" s="86"/>
      <c r="L273" s="86"/>
      <c r="M273" s="86"/>
      <c r="N273" s="86"/>
      <c r="O273" s="86"/>
      <c r="P273" s="86"/>
      <c r="Q273" s="86"/>
      <c r="R273" s="86"/>
      <c r="S273" s="86"/>
      <c r="T273" s="86"/>
      <c r="U273" s="86"/>
      <c r="V273" s="86"/>
      <c r="W273" s="86"/>
      <c r="X273" s="86"/>
      <c r="Y273" s="86"/>
      <c r="Z273" s="86"/>
    </row>
    <row r="274" spans="3:26">
      <c r="C274" s="86"/>
      <c r="D274" s="86"/>
      <c r="E274" s="86"/>
      <c r="F274" s="86"/>
      <c r="G274" s="86"/>
      <c r="H274" s="86"/>
      <c r="I274" s="86"/>
      <c r="J274" s="86"/>
      <c r="K274" s="86"/>
      <c r="L274" s="86"/>
      <c r="M274" s="86"/>
      <c r="N274" s="86"/>
      <c r="O274" s="86"/>
      <c r="P274" s="86"/>
      <c r="Q274" s="86"/>
      <c r="R274" s="86"/>
      <c r="S274" s="86"/>
      <c r="T274" s="86"/>
      <c r="U274" s="86"/>
      <c r="V274" s="86"/>
      <c r="W274" s="86"/>
      <c r="X274" s="86"/>
      <c r="Y274" s="86"/>
      <c r="Z274" s="86"/>
    </row>
    <row r="275" spans="3:26">
      <c r="C275" s="86"/>
      <c r="D275" s="86"/>
      <c r="E275" s="86"/>
      <c r="F275" s="86"/>
      <c r="G275" s="86"/>
      <c r="H275" s="86"/>
      <c r="I275" s="86"/>
      <c r="J275" s="86"/>
      <c r="K275" s="86"/>
      <c r="L275" s="86"/>
      <c r="M275" s="86"/>
      <c r="N275" s="86"/>
      <c r="O275" s="86"/>
      <c r="P275" s="86"/>
      <c r="Q275" s="86"/>
      <c r="R275" s="86"/>
      <c r="S275" s="86"/>
      <c r="T275" s="86"/>
      <c r="U275" s="86"/>
      <c r="V275" s="86"/>
      <c r="W275" s="86"/>
      <c r="X275" s="86"/>
      <c r="Y275" s="86"/>
      <c r="Z275" s="86"/>
    </row>
    <row r="276" spans="3:26">
      <c r="C276" s="86"/>
      <c r="D276" s="86"/>
      <c r="E276" s="86"/>
      <c r="F276" s="86"/>
      <c r="G276" s="86"/>
      <c r="H276" s="86"/>
      <c r="I276" s="86"/>
      <c r="J276" s="86"/>
      <c r="K276" s="86"/>
      <c r="L276" s="86"/>
      <c r="M276" s="86"/>
      <c r="N276" s="86"/>
      <c r="O276" s="86"/>
      <c r="P276" s="86"/>
      <c r="Q276" s="86"/>
      <c r="R276" s="86"/>
      <c r="S276" s="86"/>
      <c r="T276" s="86"/>
      <c r="U276" s="86"/>
      <c r="V276" s="86"/>
      <c r="W276" s="86"/>
      <c r="X276" s="86"/>
      <c r="Y276" s="86"/>
      <c r="Z276" s="86"/>
    </row>
    <row r="277" spans="3:26">
      <c r="C277" s="86"/>
      <c r="D277" s="86"/>
      <c r="E277" s="86"/>
      <c r="F277" s="86"/>
      <c r="G277" s="86"/>
      <c r="H277" s="86"/>
      <c r="I277" s="86"/>
      <c r="J277" s="86"/>
      <c r="K277" s="86"/>
      <c r="L277" s="86"/>
      <c r="M277" s="86"/>
      <c r="N277" s="86"/>
      <c r="O277" s="86"/>
      <c r="P277" s="86"/>
      <c r="Q277" s="86"/>
      <c r="R277" s="86"/>
      <c r="S277" s="86"/>
      <c r="T277" s="86"/>
      <c r="U277" s="86"/>
      <c r="V277" s="86"/>
      <c r="W277" s="86"/>
      <c r="X277" s="86"/>
      <c r="Y277" s="86"/>
      <c r="Z277" s="86"/>
    </row>
    <row r="278" spans="3:26">
      <c r="C278" s="86"/>
      <c r="D278" s="86"/>
      <c r="E278" s="86"/>
      <c r="F278" s="86"/>
      <c r="G278" s="86"/>
      <c r="H278" s="86"/>
      <c r="I278" s="86"/>
      <c r="J278" s="86"/>
      <c r="K278" s="86"/>
      <c r="L278" s="86"/>
      <c r="M278" s="86"/>
      <c r="N278" s="86"/>
      <c r="O278" s="86"/>
      <c r="P278" s="86"/>
      <c r="Q278" s="86"/>
      <c r="R278" s="86"/>
      <c r="S278" s="86"/>
      <c r="T278" s="86"/>
      <c r="U278" s="86"/>
      <c r="V278" s="86"/>
      <c r="W278" s="86"/>
      <c r="X278" s="86"/>
      <c r="Y278" s="86"/>
      <c r="Z278" s="86"/>
    </row>
    <row r="279" spans="3:26">
      <c r="C279" s="86"/>
      <c r="D279" s="86"/>
      <c r="E279" s="86"/>
      <c r="F279" s="86"/>
      <c r="G279" s="86"/>
      <c r="H279" s="86"/>
      <c r="I279" s="86"/>
      <c r="J279" s="86"/>
      <c r="K279" s="86"/>
      <c r="L279" s="86"/>
      <c r="M279" s="86"/>
      <c r="N279" s="86"/>
      <c r="O279" s="86"/>
      <c r="P279" s="86"/>
      <c r="Q279" s="86"/>
      <c r="R279" s="86"/>
      <c r="S279" s="86"/>
      <c r="T279" s="86"/>
      <c r="U279" s="86"/>
      <c r="V279" s="86"/>
      <c r="W279" s="86"/>
      <c r="X279" s="86"/>
      <c r="Y279" s="86"/>
      <c r="Z279" s="86"/>
    </row>
    <row r="280" spans="3:26">
      <c r="C280" s="86"/>
      <c r="D280" s="86"/>
      <c r="E280" s="86"/>
      <c r="F280" s="86"/>
      <c r="G280" s="86"/>
      <c r="H280" s="86"/>
      <c r="I280" s="86"/>
      <c r="J280" s="86"/>
      <c r="K280" s="86"/>
      <c r="L280" s="86"/>
      <c r="M280" s="86"/>
      <c r="N280" s="86"/>
      <c r="O280" s="86"/>
      <c r="P280" s="86"/>
      <c r="Q280" s="86"/>
      <c r="R280" s="86"/>
      <c r="S280" s="86"/>
      <c r="T280" s="86"/>
      <c r="U280" s="86"/>
      <c r="V280" s="86"/>
      <c r="W280" s="86"/>
      <c r="X280" s="86"/>
      <c r="Y280" s="86"/>
      <c r="Z280" s="86"/>
    </row>
    <row r="281" spans="3:26">
      <c r="C281" s="86"/>
      <c r="D281" s="86"/>
      <c r="E281" s="86"/>
      <c r="F281" s="86"/>
      <c r="G281" s="86"/>
      <c r="H281" s="86"/>
      <c r="I281" s="86"/>
      <c r="J281" s="86"/>
      <c r="K281" s="86"/>
      <c r="L281" s="86"/>
      <c r="M281" s="86"/>
      <c r="N281" s="86"/>
      <c r="O281" s="86"/>
      <c r="P281" s="86"/>
      <c r="Q281" s="86"/>
      <c r="R281" s="86"/>
      <c r="S281" s="86"/>
      <c r="T281" s="86"/>
      <c r="U281" s="86"/>
      <c r="V281" s="86"/>
      <c r="W281" s="86"/>
      <c r="X281" s="86"/>
      <c r="Y281" s="86"/>
      <c r="Z281" s="86"/>
    </row>
    <row r="282" spans="3:26">
      <c r="C282" s="86"/>
      <c r="D282" s="86"/>
      <c r="E282" s="86"/>
      <c r="F282" s="86"/>
      <c r="G282" s="86"/>
      <c r="H282" s="86"/>
      <c r="I282" s="86"/>
      <c r="J282" s="86"/>
      <c r="K282" s="86"/>
      <c r="L282" s="86"/>
      <c r="M282" s="86"/>
      <c r="N282" s="86"/>
      <c r="O282" s="86"/>
      <c r="P282" s="86"/>
      <c r="Q282" s="86"/>
      <c r="R282" s="86"/>
      <c r="S282" s="86"/>
      <c r="T282" s="86"/>
      <c r="U282" s="86"/>
      <c r="V282" s="86"/>
      <c r="W282" s="86"/>
      <c r="X282" s="86"/>
      <c r="Y282" s="86"/>
      <c r="Z282" s="86"/>
    </row>
    <row r="283" spans="3:26">
      <c r="C283" s="86"/>
      <c r="D283" s="86"/>
      <c r="E283" s="86"/>
      <c r="F283" s="86"/>
      <c r="G283" s="86"/>
      <c r="H283" s="86"/>
      <c r="I283" s="86"/>
      <c r="J283" s="86"/>
      <c r="K283" s="86"/>
      <c r="L283" s="86"/>
      <c r="M283" s="86"/>
      <c r="N283" s="86"/>
      <c r="O283" s="86"/>
      <c r="P283" s="86"/>
      <c r="Q283" s="86"/>
      <c r="R283" s="86"/>
      <c r="S283" s="86"/>
      <c r="T283" s="86"/>
      <c r="U283" s="86"/>
      <c r="V283" s="86"/>
      <c r="W283" s="86"/>
      <c r="X283" s="86"/>
      <c r="Y283" s="86"/>
      <c r="Z283" s="86"/>
    </row>
    <row r="284" spans="3:26">
      <c r="C284" s="86"/>
      <c r="D284" s="86"/>
      <c r="E284" s="86"/>
      <c r="F284" s="86"/>
      <c r="G284" s="86"/>
      <c r="H284" s="86"/>
      <c r="I284" s="86"/>
      <c r="J284" s="86"/>
      <c r="K284" s="86"/>
      <c r="L284" s="86"/>
      <c r="M284" s="86"/>
      <c r="N284" s="86"/>
      <c r="O284" s="86"/>
      <c r="P284" s="86"/>
      <c r="Q284" s="86"/>
      <c r="R284" s="86"/>
      <c r="S284" s="86"/>
      <c r="T284" s="86"/>
      <c r="U284" s="86"/>
      <c r="V284" s="86"/>
      <c r="W284" s="86"/>
      <c r="X284" s="86"/>
      <c r="Y284" s="86"/>
      <c r="Z284" s="86"/>
    </row>
    <row r="285" spans="3:26">
      <c r="C285" s="86"/>
      <c r="D285" s="86"/>
      <c r="E285" s="86"/>
      <c r="F285" s="86"/>
      <c r="G285" s="86"/>
      <c r="H285" s="86"/>
      <c r="I285" s="86"/>
      <c r="J285" s="86"/>
      <c r="K285" s="86"/>
      <c r="L285" s="86"/>
      <c r="M285" s="86"/>
      <c r="N285" s="86"/>
      <c r="O285" s="86"/>
      <c r="P285" s="86"/>
      <c r="Q285" s="86"/>
      <c r="R285" s="86"/>
      <c r="S285" s="86"/>
      <c r="T285" s="86"/>
      <c r="U285" s="86"/>
      <c r="V285" s="86"/>
      <c r="W285" s="86"/>
      <c r="X285" s="86"/>
      <c r="Y285" s="86"/>
      <c r="Z285" s="86"/>
    </row>
    <row r="286" spans="3:26">
      <c r="C286" s="86"/>
      <c r="D286" s="86"/>
      <c r="E286" s="86"/>
      <c r="F286" s="86"/>
      <c r="G286" s="86"/>
      <c r="H286" s="86"/>
      <c r="I286" s="86"/>
      <c r="J286" s="86"/>
      <c r="K286" s="86"/>
      <c r="L286" s="86"/>
      <c r="M286" s="86"/>
      <c r="N286" s="86"/>
      <c r="O286" s="86"/>
      <c r="P286" s="86"/>
      <c r="Q286" s="86"/>
      <c r="R286" s="86"/>
      <c r="S286" s="86"/>
      <c r="T286" s="86"/>
      <c r="U286" s="86"/>
      <c r="V286" s="86"/>
      <c r="W286" s="86"/>
      <c r="X286" s="86"/>
      <c r="Y286" s="86"/>
      <c r="Z286" s="86"/>
    </row>
    <row r="287" spans="3:26">
      <c r="C287" s="86"/>
      <c r="D287" s="86"/>
      <c r="E287" s="86"/>
      <c r="F287" s="86"/>
      <c r="G287" s="86"/>
      <c r="H287" s="86"/>
      <c r="I287" s="86"/>
      <c r="J287" s="86"/>
      <c r="K287" s="86"/>
      <c r="L287" s="86"/>
      <c r="M287" s="86"/>
      <c r="N287" s="86"/>
      <c r="O287" s="86"/>
      <c r="P287" s="86"/>
      <c r="Q287" s="86"/>
      <c r="R287" s="86"/>
      <c r="S287" s="86"/>
      <c r="T287" s="86"/>
      <c r="U287" s="86"/>
      <c r="V287" s="86"/>
      <c r="W287" s="86"/>
      <c r="X287" s="86"/>
      <c r="Y287" s="86"/>
      <c r="Z287" s="86"/>
    </row>
    <row r="288" spans="3:26">
      <c r="C288" s="86"/>
      <c r="D288" s="86"/>
      <c r="E288" s="86"/>
      <c r="F288" s="86"/>
      <c r="G288" s="86"/>
      <c r="H288" s="86"/>
      <c r="I288" s="86"/>
      <c r="J288" s="86"/>
      <c r="K288" s="86"/>
      <c r="L288" s="86"/>
      <c r="M288" s="86"/>
      <c r="N288" s="86"/>
      <c r="O288" s="86"/>
      <c r="P288" s="86"/>
      <c r="Q288" s="86"/>
      <c r="R288" s="86"/>
      <c r="S288" s="86"/>
      <c r="T288" s="86"/>
      <c r="U288" s="86"/>
      <c r="V288" s="86"/>
      <c r="W288" s="86"/>
      <c r="X288" s="86"/>
      <c r="Y288" s="86"/>
      <c r="Z288" s="86"/>
    </row>
    <row r="289" spans="3:26">
      <c r="C289" s="86"/>
      <c r="D289" s="86"/>
      <c r="E289" s="86"/>
      <c r="F289" s="86"/>
      <c r="G289" s="86"/>
      <c r="H289" s="86"/>
      <c r="I289" s="86"/>
      <c r="J289" s="86"/>
      <c r="K289" s="86"/>
      <c r="L289" s="86"/>
      <c r="M289" s="86"/>
      <c r="N289" s="86"/>
      <c r="O289" s="86"/>
      <c r="P289" s="86"/>
      <c r="Q289" s="86"/>
      <c r="R289" s="86"/>
      <c r="S289" s="86"/>
      <c r="T289" s="86"/>
      <c r="U289" s="86"/>
      <c r="V289" s="86"/>
      <c r="W289" s="86"/>
      <c r="X289" s="86"/>
      <c r="Y289" s="86"/>
      <c r="Z289" s="86"/>
    </row>
    <row r="290" spans="3:26">
      <c r="C290" s="86"/>
      <c r="D290" s="86"/>
      <c r="E290" s="86"/>
      <c r="F290" s="86"/>
      <c r="G290" s="86"/>
      <c r="H290" s="86"/>
      <c r="I290" s="86"/>
      <c r="J290" s="86"/>
      <c r="K290" s="86"/>
      <c r="L290" s="86"/>
      <c r="M290" s="86"/>
      <c r="N290" s="86"/>
      <c r="O290" s="86"/>
      <c r="P290" s="86"/>
      <c r="Q290" s="86"/>
      <c r="R290" s="86"/>
      <c r="S290" s="86"/>
    </row>
    <row r="291" spans="3:26">
      <c r="C291" s="86"/>
      <c r="D291" s="86"/>
      <c r="E291" s="86"/>
      <c r="F291" s="86"/>
      <c r="G291" s="86"/>
      <c r="H291" s="86"/>
      <c r="I291" s="86"/>
      <c r="J291" s="86"/>
      <c r="K291" s="86"/>
      <c r="L291" s="86"/>
      <c r="M291" s="86"/>
      <c r="N291" s="86"/>
      <c r="O291" s="86"/>
      <c r="P291" s="86"/>
      <c r="Q291" s="86"/>
      <c r="R291" s="86"/>
      <c r="S291" s="86"/>
    </row>
    <row r="292" spans="3:26">
      <c r="C292" s="86"/>
      <c r="D292" s="86"/>
      <c r="E292" s="86"/>
      <c r="F292" s="86"/>
      <c r="G292" s="86"/>
      <c r="H292" s="86"/>
      <c r="I292" s="86"/>
      <c r="J292" s="86"/>
      <c r="K292" s="86"/>
      <c r="L292" s="86"/>
      <c r="M292" s="86"/>
      <c r="N292" s="86"/>
      <c r="O292" s="86"/>
      <c r="P292" s="86"/>
      <c r="Q292" s="86"/>
      <c r="R292" s="86"/>
      <c r="S292" s="86"/>
    </row>
    <row r="293" spans="3:26">
      <c r="C293" s="86"/>
      <c r="D293" s="86"/>
      <c r="E293" s="86"/>
      <c r="F293" s="86"/>
      <c r="G293" s="86"/>
      <c r="H293" s="86"/>
      <c r="I293" s="86"/>
      <c r="J293" s="86"/>
      <c r="K293" s="86"/>
      <c r="L293" s="86"/>
      <c r="M293" s="86"/>
      <c r="N293" s="86"/>
      <c r="O293" s="86"/>
      <c r="P293" s="86"/>
      <c r="Q293" s="86"/>
      <c r="R293" s="86"/>
      <c r="S293" s="86"/>
    </row>
    <row r="294" spans="3:26">
      <c r="C294" s="86"/>
      <c r="D294" s="86"/>
      <c r="E294" s="86"/>
      <c r="F294" s="86"/>
      <c r="G294" s="86"/>
      <c r="H294" s="86"/>
      <c r="I294" s="86"/>
      <c r="J294" s="86"/>
      <c r="K294" s="86"/>
      <c r="L294" s="86"/>
      <c r="M294" s="86"/>
      <c r="N294" s="86"/>
      <c r="O294" s="86"/>
      <c r="P294" s="86"/>
      <c r="Q294" s="86"/>
      <c r="R294" s="86"/>
      <c r="S294" s="86"/>
    </row>
    <row r="295" spans="3:26">
      <c r="C295" s="86"/>
      <c r="D295" s="86"/>
      <c r="E295" s="86"/>
      <c r="F295" s="86"/>
      <c r="G295" s="86"/>
      <c r="H295" s="86"/>
      <c r="I295" s="86"/>
      <c r="J295" s="86"/>
      <c r="K295" s="86"/>
      <c r="L295" s="86"/>
      <c r="M295" s="86"/>
      <c r="N295" s="86"/>
      <c r="O295" s="86"/>
      <c r="P295" s="86"/>
      <c r="Q295" s="86"/>
      <c r="R295" s="86"/>
      <c r="S295" s="86"/>
    </row>
    <row r="296" spans="3:26">
      <c r="C296" s="86"/>
      <c r="D296" s="86"/>
      <c r="E296" s="86"/>
      <c r="F296" s="86"/>
      <c r="G296" s="86"/>
      <c r="H296" s="86"/>
      <c r="I296" s="86"/>
      <c r="J296" s="86"/>
      <c r="K296" s="86"/>
      <c r="L296" s="86"/>
      <c r="M296" s="86"/>
      <c r="N296" s="86"/>
      <c r="O296" s="86"/>
      <c r="P296" s="86"/>
      <c r="Q296" s="86"/>
      <c r="R296" s="86"/>
      <c r="S296" s="86"/>
    </row>
    <row r="297" spans="3:26">
      <c r="C297" s="86"/>
      <c r="D297" s="86"/>
      <c r="E297" s="86"/>
      <c r="F297" s="86"/>
      <c r="G297" s="86"/>
      <c r="H297" s="86"/>
      <c r="I297" s="86"/>
      <c r="J297" s="86"/>
      <c r="K297" s="86"/>
      <c r="L297" s="86"/>
      <c r="M297" s="86"/>
      <c r="N297" s="86"/>
      <c r="O297" s="86"/>
      <c r="P297" s="86"/>
      <c r="Q297" s="86"/>
      <c r="R297" s="86"/>
      <c r="S297" s="86"/>
    </row>
  </sheetData>
  <mergeCells count="8">
    <mergeCell ref="C97:S97"/>
    <mergeCell ref="C98:S98"/>
    <mergeCell ref="C90:S90"/>
    <mergeCell ref="C92:S92"/>
    <mergeCell ref="C93:S93"/>
    <mergeCell ref="C94:S94"/>
    <mergeCell ref="C95:S95"/>
    <mergeCell ref="C96:S9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BQ307"/>
  <sheetViews>
    <sheetView tabSelected="1" topLeftCell="A76" zoomScale="70" zoomScaleNormal="70" workbookViewId="0">
      <selection activeCell="D25" sqref="D25"/>
    </sheetView>
  </sheetViews>
  <sheetFormatPr defaultColWidth="9.109375" defaultRowHeight="14.4"/>
  <cols>
    <col min="1" max="1" width="7.6640625" style="1" customWidth="1"/>
    <col min="2" max="2" width="1.88671875" style="1" customWidth="1"/>
    <col min="3" max="3" width="13.5546875" style="1" customWidth="1"/>
    <col min="4" max="4" width="13.109375" style="1" customWidth="1"/>
    <col min="5" max="5" width="16.109375" style="1" customWidth="1"/>
    <col min="6" max="6" width="16.5546875" style="1" customWidth="1"/>
    <col min="7" max="7" width="17.44140625" style="1" customWidth="1"/>
    <col min="8" max="8" width="18.5546875" style="1" customWidth="1"/>
    <col min="9" max="9" width="15.88671875" style="1" customWidth="1"/>
    <col min="10" max="10" width="18.109375" style="1" customWidth="1"/>
    <col min="11" max="11" width="15.6640625" style="1" customWidth="1"/>
    <col min="12" max="12" width="15.88671875" style="1" customWidth="1"/>
    <col min="13" max="13" width="16.33203125" style="1" customWidth="1"/>
    <col min="14" max="14" width="16.44140625" style="1" customWidth="1"/>
    <col min="15" max="15" width="16" style="1" customWidth="1"/>
    <col min="16" max="16" width="20.5546875" style="1" customWidth="1"/>
    <col min="17" max="17" width="15.88671875" style="1" customWidth="1"/>
    <col min="18" max="18" width="17.88671875" style="1" customWidth="1"/>
    <col min="19" max="19" width="2.44140625" style="1" customWidth="1"/>
    <col min="20" max="20" width="16.6640625" style="1" customWidth="1"/>
    <col min="21" max="21" width="9.109375" style="1"/>
    <col min="22" max="22" width="24.44140625" style="1" bestFit="1" customWidth="1"/>
    <col min="23" max="16384" width="9.109375" style="1"/>
  </cols>
  <sheetData>
    <row r="1" spans="1:69">
      <c r="R1" s="2"/>
    </row>
    <row r="2" spans="1:69">
      <c r="R2" s="2"/>
    </row>
    <row r="4" spans="1:69" ht="15.6">
      <c r="R4" s="214" t="s">
        <v>0</v>
      </c>
    </row>
    <row r="5" spans="1:69" ht="15.6">
      <c r="C5" s="3" t="s">
        <v>1</v>
      </c>
      <c r="D5" s="3"/>
      <c r="E5" s="3"/>
      <c r="F5" s="3"/>
      <c r="G5" s="3"/>
      <c r="H5" s="3"/>
      <c r="I5" s="3"/>
      <c r="J5" s="4" t="s">
        <v>2</v>
      </c>
      <c r="K5" s="4"/>
      <c r="L5" s="3"/>
      <c r="M5" s="3"/>
      <c r="N5" s="3"/>
      <c r="O5" s="5"/>
      <c r="Q5" s="6"/>
      <c r="R5" s="286" t="s">
        <v>228</v>
      </c>
      <c r="S5" s="8"/>
      <c r="T5" s="9"/>
      <c r="U5" s="9"/>
      <c r="V5" s="8"/>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row>
    <row r="6" spans="1:69" ht="15.6">
      <c r="C6" s="3"/>
      <c r="D6" s="3"/>
      <c r="E6" s="3"/>
      <c r="F6" s="3"/>
      <c r="G6" s="3"/>
      <c r="H6" s="11" t="s">
        <v>3</v>
      </c>
      <c r="I6" s="11"/>
      <c r="J6" s="11" t="s">
        <v>4</v>
      </c>
      <c r="K6" s="11"/>
      <c r="L6" s="11"/>
      <c r="M6" s="11"/>
      <c r="N6" s="11"/>
      <c r="O6" s="5"/>
      <c r="Q6" s="6"/>
      <c r="R6" s="5"/>
      <c r="S6" s="8"/>
      <c r="T6" s="12"/>
      <c r="U6" s="9"/>
      <c r="V6" s="8"/>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row>
    <row r="7" spans="1:69" ht="15.6">
      <c r="C7" s="6"/>
      <c r="D7" s="6"/>
      <c r="E7" s="6"/>
      <c r="F7" s="6"/>
      <c r="G7" s="6"/>
      <c r="H7" s="6"/>
      <c r="I7" s="6"/>
      <c r="J7" s="6"/>
      <c r="K7" s="6"/>
      <c r="L7" s="6"/>
      <c r="M7" s="6"/>
      <c r="N7" s="6"/>
      <c r="O7" s="6"/>
      <c r="Q7" s="6"/>
      <c r="R7" s="6" t="s">
        <v>5</v>
      </c>
      <c r="S7" s="8"/>
      <c r="T7" s="9"/>
      <c r="U7" s="9"/>
      <c r="V7" s="8"/>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row>
    <row r="8" spans="1:69" ht="15.6">
      <c r="A8" s="13"/>
      <c r="C8" s="6"/>
      <c r="D8" s="6"/>
      <c r="E8" s="6"/>
      <c r="F8" s="6"/>
      <c r="G8" s="6"/>
      <c r="H8" s="6"/>
      <c r="I8" s="6"/>
      <c r="J8" s="14" t="s">
        <v>235</v>
      </c>
      <c r="K8" s="14"/>
      <c r="L8" s="6"/>
      <c r="M8" s="6"/>
      <c r="N8" s="6"/>
      <c r="O8" s="6"/>
      <c r="P8" s="6"/>
      <c r="Q8" s="6"/>
      <c r="R8" s="6"/>
      <c r="S8" s="8"/>
      <c r="T8" s="9"/>
      <c r="U8" s="9"/>
      <c r="V8" s="8"/>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row>
    <row r="9" spans="1:69" ht="15.6">
      <c r="A9" s="13"/>
      <c r="C9" s="6"/>
      <c r="D9" s="6"/>
      <c r="E9" s="6"/>
      <c r="F9" s="6"/>
      <c r="G9" s="6"/>
      <c r="H9" s="6"/>
      <c r="I9" s="6"/>
      <c r="J9" s="15"/>
      <c r="K9" s="15"/>
      <c r="L9" s="6"/>
      <c r="M9" s="6"/>
      <c r="N9" s="6"/>
      <c r="O9" s="6"/>
      <c r="P9" s="6"/>
      <c r="Q9" s="6"/>
      <c r="R9" s="6"/>
      <c r="S9" s="8"/>
      <c r="T9" s="9"/>
      <c r="U9" s="9"/>
      <c r="V9" s="8"/>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row>
    <row r="10" spans="1:69" ht="15.6">
      <c r="A10" s="13"/>
      <c r="C10" s="6" t="s">
        <v>6</v>
      </c>
      <c r="D10" s="6"/>
      <c r="E10" s="6"/>
      <c r="F10" s="6"/>
      <c r="G10" s="6"/>
      <c r="H10" s="6"/>
      <c r="I10" s="6"/>
      <c r="J10" s="15"/>
      <c r="K10" s="15"/>
      <c r="L10" s="6"/>
      <c r="M10" s="6"/>
      <c r="N10" s="6"/>
      <c r="O10" s="6"/>
      <c r="P10" s="6"/>
      <c r="Q10" s="6"/>
      <c r="R10" s="6"/>
      <c r="S10" s="8"/>
      <c r="T10" s="9"/>
      <c r="U10" s="9"/>
      <c r="V10" s="8"/>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row>
    <row r="11" spans="1:69" ht="15.6">
      <c r="A11" s="13"/>
      <c r="C11" s="6" t="s">
        <v>7</v>
      </c>
      <c r="D11" s="6"/>
      <c r="E11" s="6"/>
      <c r="F11" s="6"/>
      <c r="G11" s="6"/>
      <c r="H11" s="6"/>
      <c r="I11" s="6"/>
      <c r="J11" s="15"/>
      <c r="K11" s="15"/>
      <c r="P11" s="6"/>
      <c r="Q11" s="6"/>
      <c r="R11" s="6"/>
      <c r="S11" s="8"/>
      <c r="T11" s="8"/>
      <c r="U11" s="8"/>
      <c r="V11" s="8"/>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row>
    <row r="12" spans="1:69" ht="15.6">
      <c r="A12" s="13"/>
      <c r="C12" s="6"/>
      <c r="D12" s="6"/>
      <c r="E12" s="6"/>
      <c r="F12" s="6"/>
      <c r="G12" s="6"/>
      <c r="H12" s="6"/>
      <c r="I12" s="6"/>
      <c r="J12" s="6"/>
      <c r="K12" s="6"/>
      <c r="P12" s="16"/>
      <c r="Q12" s="6"/>
      <c r="R12" s="6"/>
      <c r="S12" s="8"/>
      <c r="T12" s="8"/>
      <c r="U12" s="8"/>
      <c r="V12" s="8"/>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row>
    <row r="13" spans="1:69" ht="15.6">
      <c r="C13" s="17" t="s">
        <v>8</v>
      </c>
      <c r="D13" s="17"/>
      <c r="E13" s="17"/>
      <c r="F13" s="17"/>
      <c r="G13" s="17"/>
      <c r="H13" s="17" t="s">
        <v>9</v>
      </c>
      <c r="I13" s="17"/>
      <c r="J13" s="17" t="s">
        <v>10</v>
      </c>
      <c r="K13" s="17"/>
      <c r="L13" s="18" t="s">
        <v>11</v>
      </c>
      <c r="Q13" s="11"/>
      <c r="R13" s="18"/>
      <c r="S13" s="19"/>
      <c r="T13" s="18"/>
      <c r="U13" s="19"/>
      <c r="V13" s="2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row>
    <row r="14" spans="1:69" ht="15.6">
      <c r="C14" s="21"/>
      <c r="D14" s="21"/>
      <c r="E14" s="21"/>
      <c r="F14" s="21"/>
      <c r="G14" s="21"/>
      <c r="H14" s="22" t="s">
        <v>12</v>
      </c>
      <c r="I14" s="22"/>
      <c r="J14" s="11"/>
      <c r="K14" s="11"/>
      <c r="Q14" s="11"/>
      <c r="S14" s="19"/>
      <c r="T14" s="23"/>
      <c r="U14" s="23"/>
      <c r="V14" s="2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row>
    <row r="15" spans="1:69" ht="15.6">
      <c r="A15" s="13" t="s">
        <v>13</v>
      </c>
      <c r="C15" s="21"/>
      <c r="D15" s="21"/>
      <c r="E15" s="21"/>
      <c r="F15" s="21"/>
      <c r="G15" s="21"/>
      <c r="H15" s="24" t="s">
        <v>14</v>
      </c>
      <c r="I15" s="24"/>
      <c r="J15" s="25" t="s">
        <v>15</v>
      </c>
      <c r="K15" s="25"/>
      <c r="L15" s="25" t="s">
        <v>16</v>
      </c>
      <c r="Q15" s="11"/>
      <c r="S15" s="8"/>
      <c r="T15" s="26"/>
      <c r="U15" s="23"/>
      <c r="V15" s="2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row>
    <row r="16" spans="1:69" ht="15.6">
      <c r="A16" s="13" t="s">
        <v>17</v>
      </c>
      <c r="C16" s="27"/>
      <c r="D16" s="27"/>
      <c r="E16" s="27"/>
      <c r="F16" s="27"/>
      <c r="G16" s="27"/>
      <c r="H16" s="11"/>
      <c r="I16" s="11"/>
      <c r="J16" s="11"/>
      <c r="K16" s="11"/>
      <c r="L16" s="11"/>
      <c r="Q16" s="11"/>
      <c r="R16" s="11"/>
      <c r="S16" s="8"/>
      <c r="T16" s="19"/>
      <c r="U16" s="19"/>
      <c r="V16" s="2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row>
    <row r="17" spans="1:69" ht="15.6">
      <c r="A17" s="28"/>
      <c r="C17" s="21"/>
      <c r="D17" s="21"/>
      <c r="E17" s="21"/>
      <c r="F17" s="21"/>
      <c r="G17" s="21"/>
      <c r="H17" s="11"/>
      <c r="I17" s="11"/>
      <c r="J17" s="11"/>
      <c r="K17" s="11"/>
      <c r="L17" s="11"/>
      <c r="Q17" s="11"/>
      <c r="R17" s="11"/>
      <c r="S17" s="8"/>
      <c r="T17" s="19"/>
      <c r="U17" s="19"/>
      <c r="V17" s="2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row>
    <row r="18" spans="1:69" ht="15.6">
      <c r="A18" s="29">
        <v>1</v>
      </c>
      <c r="C18" s="21" t="s">
        <v>18</v>
      </c>
      <c r="D18" s="21"/>
      <c r="E18" s="21"/>
      <c r="F18" s="21"/>
      <c r="G18" s="21"/>
      <c r="H18" s="30" t="s">
        <v>19</v>
      </c>
      <c r="I18" s="30"/>
      <c r="J18" s="31">
        <v>0</v>
      </c>
      <c r="K18" s="11"/>
      <c r="L18" s="195"/>
      <c r="Q18" s="11"/>
      <c r="R18" s="11"/>
      <c r="S18" s="8"/>
      <c r="T18" s="19"/>
      <c r="U18" s="19"/>
      <c r="V18" s="2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row>
    <row r="19" spans="1:69" ht="15.6">
      <c r="A19" s="29" t="s">
        <v>20</v>
      </c>
      <c r="C19" s="21" t="s">
        <v>21</v>
      </c>
      <c r="D19" s="21"/>
      <c r="E19" s="21"/>
      <c r="F19" s="21"/>
      <c r="G19" s="21"/>
      <c r="H19" s="30" t="s">
        <v>465</v>
      </c>
      <c r="I19" s="30"/>
      <c r="J19" s="32">
        <v>0</v>
      </c>
      <c r="K19" s="33"/>
      <c r="L19" s="195"/>
      <c r="Q19" s="11"/>
      <c r="R19" s="11"/>
      <c r="S19" s="8"/>
      <c r="T19" s="19"/>
      <c r="U19" s="19"/>
      <c r="V19" s="2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row>
    <row r="20" spans="1:69" ht="15.6">
      <c r="A20" s="29">
        <v>2</v>
      </c>
      <c r="C20" s="21" t="s">
        <v>22</v>
      </c>
      <c r="D20" s="21"/>
      <c r="E20" s="21"/>
      <c r="F20" s="21"/>
      <c r="G20" s="21"/>
      <c r="H20" s="30" t="s">
        <v>23</v>
      </c>
      <c r="I20" s="30"/>
      <c r="J20" s="34">
        <f>J18-J19</f>
        <v>0</v>
      </c>
      <c r="K20" s="35"/>
      <c r="L20" s="195"/>
      <c r="Q20" s="11"/>
      <c r="R20" s="11"/>
      <c r="S20" s="8"/>
      <c r="T20" s="19"/>
      <c r="U20" s="19"/>
      <c r="V20" s="2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row>
    <row r="21" spans="1:69" ht="15.6">
      <c r="A21" s="29"/>
      <c r="H21" s="30"/>
      <c r="I21" s="30"/>
      <c r="J21" s="195"/>
      <c r="K21" s="195"/>
      <c r="L21" s="195"/>
      <c r="Q21" s="11"/>
      <c r="R21" s="11"/>
      <c r="S21" s="8"/>
      <c r="T21" s="19"/>
      <c r="U21" s="19"/>
      <c r="V21" s="2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row>
    <row r="22" spans="1:69" ht="15.6">
      <c r="A22" s="29"/>
      <c r="C22" s="21" t="s">
        <v>24</v>
      </c>
      <c r="D22" s="21"/>
      <c r="E22" s="21"/>
      <c r="F22" s="21"/>
      <c r="G22" s="21"/>
      <c r="H22" s="30"/>
      <c r="I22" s="30"/>
      <c r="J22" s="11"/>
      <c r="K22" s="11"/>
      <c r="L22" s="11"/>
      <c r="Q22" s="11"/>
      <c r="R22" s="11"/>
      <c r="S22" s="19"/>
      <c r="T22" s="19"/>
      <c r="U22" s="19"/>
      <c r="V22" s="2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row>
    <row r="23" spans="1:69" ht="15.6">
      <c r="A23" s="29">
        <v>3</v>
      </c>
      <c r="C23" s="21" t="s">
        <v>25</v>
      </c>
      <c r="D23" s="21"/>
      <c r="E23" s="21"/>
      <c r="F23" s="21"/>
      <c r="G23" s="21"/>
      <c r="H23" s="30" t="s">
        <v>26</v>
      </c>
      <c r="I23" s="30"/>
      <c r="J23" s="31">
        <v>0</v>
      </c>
      <c r="K23" s="11"/>
      <c r="L23" s="195"/>
      <c r="Q23" s="11"/>
      <c r="R23" s="11"/>
      <c r="S23" s="19"/>
      <c r="T23" s="19"/>
      <c r="U23" s="19"/>
      <c r="V23" s="2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row>
    <row r="24" spans="1:69" ht="15.6">
      <c r="A24" s="29" t="s">
        <v>27</v>
      </c>
      <c r="C24" s="21" t="s">
        <v>28</v>
      </c>
      <c r="D24" s="21"/>
      <c r="E24" s="21"/>
      <c r="F24" s="21"/>
      <c r="G24" s="21"/>
      <c r="H24" s="30" t="s">
        <v>29</v>
      </c>
      <c r="I24" s="30"/>
      <c r="J24" s="31">
        <v>0</v>
      </c>
      <c r="K24" s="11"/>
      <c r="L24" s="195"/>
      <c r="Q24" s="11"/>
      <c r="R24" s="11"/>
      <c r="S24" s="19"/>
      <c r="T24" s="19"/>
      <c r="U24" s="19"/>
      <c r="V24" s="2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row>
    <row r="25" spans="1:69" ht="15.6">
      <c r="A25" s="29" t="s">
        <v>30</v>
      </c>
      <c r="C25" s="21" t="s">
        <v>31</v>
      </c>
      <c r="D25" s="21"/>
      <c r="E25" s="21"/>
      <c r="F25" s="21"/>
      <c r="G25" s="21"/>
      <c r="H25" s="30" t="s">
        <v>32</v>
      </c>
      <c r="I25" s="30"/>
      <c r="J25" s="31">
        <v>0</v>
      </c>
      <c r="K25" s="11"/>
      <c r="L25" s="195"/>
      <c r="Q25" s="11"/>
      <c r="R25" s="11"/>
      <c r="S25" s="19"/>
      <c r="T25" s="19"/>
      <c r="U25" s="19"/>
      <c r="V25" s="2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row>
    <row r="26" spans="1:69" ht="15.6">
      <c r="A26" s="29" t="s">
        <v>33</v>
      </c>
      <c r="C26" s="21" t="s">
        <v>34</v>
      </c>
      <c r="D26" s="21"/>
      <c r="E26" s="21"/>
      <c r="F26" s="21"/>
      <c r="G26" s="21"/>
      <c r="H26" s="30" t="s">
        <v>35</v>
      </c>
      <c r="I26" s="30"/>
      <c r="J26" s="32">
        <v>0</v>
      </c>
      <c r="K26" s="33"/>
      <c r="L26" s="195"/>
      <c r="Q26" s="11"/>
      <c r="R26" s="11"/>
      <c r="S26" s="19"/>
      <c r="T26" s="19"/>
      <c r="U26" s="19"/>
      <c r="V26" s="2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row>
    <row r="27" spans="1:69" ht="15.6">
      <c r="A27" s="29" t="s">
        <v>36</v>
      </c>
      <c r="C27" s="21" t="s">
        <v>37</v>
      </c>
      <c r="D27" s="21"/>
      <c r="E27" s="21"/>
      <c r="F27" s="21"/>
      <c r="G27" s="21"/>
      <c r="H27" s="30" t="s">
        <v>38</v>
      </c>
      <c r="I27" s="30"/>
      <c r="J27" s="34">
        <f>J24-(J25+J26)</f>
        <v>0</v>
      </c>
      <c r="K27" s="11"/>
      <c r="L27" s="195"/>
      <c r="Q27" s="11"/>
      <c r="R27" s="11"/>
      <c r="S27" s="19"/>
      <c r="T27" s="19"/>
      <c r="U27" s="19"/>
      <c r="V27" s="2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row>
    <row r="28" spans="1:69" ht="15.6">
      <c r="A28" s="29"/>
      <c r="C28" s="21"/>
      <c r="D28" s="21"/>
      <c r="E28" s="21"/>
      <c r="F28" s="21"/>
      <c r="G28" s="21"/>
      <c r="H28" s="30"/>
      <c r="I28" s="30"/>
      <c r="J28" s="11"/>
      <c r="K28" s="11"/>
      <c r="L28" s="195"/>
      <c r="Q28" s="11"/>
      <c r="R28" s="11"/>
      <c r="S28" s="19"/>
      <c r="T28" s="19"/>
      <c r="U28" s="19"/>
      <c r="V28" s="2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row>
    <row r="29" spans="1:69" ht="15.6">
      <c r="A29" s="29">
        <v>4</v>
      </c>
      <c r="C29" s="27" t="s">
        <v>39</v>
      </c>
      <c r="D29" s="27"/>
      <c r="E29" s="27"/>
      <c r="F29" s="27"/>
      <c r="G29" s="21"/>
      <c r="H29" s="30" t="s">
        <v>40</v>
      </c>
      <c r="I29" s="30"/>
      <c r="J29" s="36">
        <f>IF(J27=0,0,J27/J19)</f>
        <v>0</v>
      </c>
      <c r="K29" s="36"/>
      <c r="L29" s="37">
        <f>J29</f>
        <v>0</v>
      </c>
      <c r="Q29" s="11"/>
      <c r="R29" s="11"/>
      <c r="S29" s="19"/>
      <c r="T29" s="19"/>
      <c r="U29" s="19"/>
      <c r="V29" s="2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row>
    <row r="30" spans="1:69" ht="15.6">
      <c r="A30" s="29"/>
      <c r="C30" s="21"/>
      <c r="D30" s="21"/>
      <c r="E30" s="21"/>
      <c r="F30" s="21"/>
      <c r="G30" s="21"/>
      <c r="H30" s="30"/>
      <c r="I30" s="30"/>
      <c r="J30" s="11"/>
      <c r="K30" s="11"/>
      <c r="L30" s="195"/>
      <c r="Q30" s="11"/>
      <c r="R30" s="11"/>
      <c r="S30" s="19"/>
      <c r="T30" s="19"/>
      <c r="U30" s="19"/>
      <c r="V30" s="2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row>
    <row r="31" spans="1:69" ht="15.6">
      <c r="A31" s="29"/>
      <c r="C31" s="21"/>
      <c r="D31" s="21"/>
      <c r="E31" s="21"/>
      <c r="F31" s="21"/>
      <c r="G31" s="21"/>
      <c r="H31" s="30"/>
      <c r="I31" s="30"/>
      <c r="J31" s="11"/>
      <c r="K31" s="11"/>
      <c r="L31" s="195"/>
      <c r="Q31" s="11"/>
      <c r="R31" s="11"/>
      <c r="S31" s="19"/>
      <c r="T31" s="19"/>
      <c r="U31" s="19"/>
      <c r="V31" s="2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row>
    <row r="32" spans="1:69" ht="15.6">
      <c r="A32" s="29"/>
      <c r="C32" s="21" t="s">
        <v>41</v>
      </c>
      <c r="D32" s="21"/>
      <c r="E32" s="21"/>
      <c r="F32" s="21"/>
      <c r="G32" s="21"/>
      <c r="H32" s="30"/>
      <c r="I32" s="30"/>
      <c r="J32" s="38"/>
      <c r="K32" s="38"/>
      <c r="L32" s="198"/>
      <c r="Q32" s="11"/>
      <c r="R32" s="36"/>
      <c r="S32" s="40"/>
      <c r="T32" s="41"/>
      <c r="U32" s="19"/>
      <c r="V32" s="2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row>
    <row r="33" spans="1:69" ht="15.6">
      <c r="A33" s="29" t="s">
        <v>42</v>
      </c>
      <c r="C33" s="21" t="s">
        <v>43</v>
      </c>
      <c r="D33" s="21"/>
      <c r="E33" s="21"/>
      <c r="F33" s="21"/>
      <c r="G33" s="21"/>
      <c r="H33" s="30" t="s">
        <v>44</v>
      </c>
      <c r="I33" s="30"/>
      <c r="J33" s="34">
        <f>J23-J27</f>
        <v>0</v>
      </c>
      <c r="K33" s="38"/>
      <c r="L33" s="198"/>
      <c r="Q33" s="11"/>
      <c r="R33" s="36"/>
      <c r="S33" s="40"/>
      <c r="T33" s="41"/>
      <c r="U33" s="19"/>
      <c r="V33" s="2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row>
    <row r="34" spans="1:69" ht="15.6">
      <c r="A34" s="29" t="s">
        <v>45</v>
      </c>
      <c r="C34" s="21" t="s">
        <v>46</v>
      </c>
      <c r="D34" s="21"/>
      <c r="E34" s="21"/>
      <c r="F34" s="21"/>
      <c r="G34" s="21"/>
      <c r="H34" s="30" t="s">
        <v>47</v>
      </c>
      <c r="I34" s="30"/>
      <c r="J34" s="38">
        <f>IF(J33=0,0,J33/J18)</f>
        <v>0</v>
      </c>
      <c r="K34" s="38"/>
      <c r="L34" s="198">
        <f>J34</f>
        <v>0</v>
      </c>
      <c r="Q34" s="11"/>
      <c r="R34" s="36"/>
      <c r="S34" s="40"/>
      <c r="T34" s="41"/>
      <c r="U34" s="19"/>
      <c r="V34" s="2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row>
    <row r="35" spans="1:69" ht="15.6">
      <c r="A35" s="29"/>
      <c r="C35" s="21"/>
      <c r="D35" s="21"/>
      <c r="E35" s="21"/>
      <c r="F35" s="21"/>
      <c r="G35" s="21"/>
      <c r="H35" s="30"/>
      <c r="I35" s="30"/>
      <c r="J35" s="38"/>
      <c r="K35" s="38"/>
      <c r="L35" s="198"/>
      <c r="Q35" s="11"/>
      <c r="R35" s="36"/>
      <c r="S35" s="40"/>
      <c r="T35" s="41"/>
      <c r="U35" s="19"/>
      <c r="V35" s="2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row>
    <row r="36" spans="1:69" ht="15.6">
      <c r="A36" s="42"/>
      <c r="B36" s="10"/>
      <c r="C36" s="21" t="s">
        <v>48</v>
      </c>
      <c r="D36" s="21"/>
      <c r="E36" s="21"/>
      <c r="F36" s="21"/>
      <c r="G36" s="21"/>
      <c r="H36" s="43"/>
      <c r="I36" s="43"/>
      <c r="J36" s="11"/>
      <c r="K36" s="11"/>
      <c r="L36" s="11"/>
      <c r="N36" s="10"/>
      <c r="O36" s="10"/>
      <c r="Q36" s="11"/>
      <c r="R36" s="36"/>
      <c r="S36" s="40"/>
      <c r="T36" s="41"/>
      <c r="U36" s="19"/>
      <c r="V36" s="2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row>
    <row r="37" spans="1:69" ht="15.6">
      <c r="A37" s="42" t="s">
        <v>49</v>
      </c>
      <c r="B37" s="10"/>
      <c r="C37" s="21" t="s">
        <v>50</v>
      </c>
      <c r="D37" s="21"/>
      <c r="E37" s="21"/>
      <c r="F37" s="21"/>
      <c r="G37" s="21"/>
      <c r="H37" s="30" t="s">
        <v>51</v>
      </c>
      <c r="I37" s="30"/>
      <c r="J37" s="31">
        <v>0</v>
      </c>
      <c r="K37" s="11"/>
      <c r="L37" s="195"/>
      <c r="N37" s="10"/>
      <c r="O37" s="10"/>
      <c r="Q37" s="11"/>
      <c r="R37" s="36"/>
      <c r="S37" s="40"/>
      <c r="T37" s="41"/>
      <c r="U37" s="19"/>
      <c r="V37" s="2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row>
    <row r="38" spans="1:69" ht="15.6">
      <c r="A38" s="42" t="s">
        <v>52</v>
      </c>
      <c r="B38" s="10"/>
      <c r="C38" s="21" t="s">
        <v>53</v>
      </c>
      <c r="D38" s="21"/>
      <c r="E38" s="21"/>
      <c r="F38" s="21"/>
      <c r="G38" s="21"/>
      <c r="H38" s="30" t="s">
        <v>54</v>
      </c>
      <c r="I38" s="30"/>
      <c r="J38" s="38">
        <f>IF(J37=0,0,J37/J18)</f>
        <v>0</v>
      </c>
      <c r="K38" s="38"/>
      <c r="L38" s="198">
        <f>J38</f>
        <v>0</v>
      </c>
      <c r="N38" s="10"/>
      <c r="O38" s="10"/>
      <c r="Q38" s="11"/>
      <c r="R38" s="36"/>
      <c r="S38" s="40"/>
      <c r="T38" s="41"/>
      <c r="U38" s="19"/>
      <c r="V38" s="2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row>
    <row r="39" spans="1:69" ht="15.6">
      <c r="A39" s="29"/>
      <c r="C39" s="21"/>
      <c r="D39" s="21"/>
      <c r="E39" s="21"/>
      <c r="F39" s="21"/>
      <c r="G39" s="21"/>
      <c r="H39" s="30"/>
      <c r="I39" s="30"/>
      <c r="J39" s="38"/>
      <c r="K39" s="38"/>
      <c r="L39" s="198"/>
      <c r="Q39" s="11"/>
      <c r="R39" s="36"/>
      <c r="S39" s="40"/>
      <c r="T39" s="41"/>
      <c r="U39" s="19"/>
      <c r="V39" s="2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row>
    <row r="40" spans="1:69" ht="15.6">
      <c r="A40" s="44"/>
      <c r="C40" s="21" t="s">
        <v>55</v>
      </c>
      <c r="D40" s="21"/>
      <c r="E40" s="21"/>
      <c r="F40" s="21"/>
      <c r="G40" s="21"/>
      <c r="H40" s="43"/>
      <c r="I40" s="43"/>
      <c r="J40" s="11"/>
      <c r="K40" s="11"/>
      <c r="L40" s="11"/>
      <c r="Q40" s="11"/>
      <c r="R40" s="11"/>
      <c r="S40" s="19"/>
      <c r="T40" s="11"/>
      <c r="U40" s="19"/>
      <c r="V40" s="2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row>
    <row r="41" spans="1:69" ht="15.6">
      <c r="A41" s="44" t="s">
        <v>56</v>
      </c>
      <c r="C41" s="21" t="s">
        <v>57</v>
      </c>
      <c r="D41" s="21"/>
      <c r="E41" s="21"/>
      <c r="F41" s="21"/>
      <c r="G41" s="21"/>
      <c r="H41" s="30" t="s">
        <v>58</v>
      </c>
      <c r="I41" s="30"/>
      <c r="J41" s="31">
        <v>0</v>
      </c>
      <c r="K41" s="11"/>
      <c r="L41" s="195"/>
      <c r="Q41" s="11"/>
      <c r="R41" s="45"/>
      <c r="S41" s="19"/>
      <c r="T41" s="46"/>
      <c r="U41" s="23"/>
      <c r="V41" s="2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row>
    <row r="42" spans="1:69" ht="15.6">
      <c r="A42" s="44" t="s">
        <v>59</v>
      </c>
      <c r="C42" s="21" t="s">
        <v>60</v>
      </c>
      <c r="D42" s="21"/>
      <c r="E42" s="21"/>
      <c r="F42" s="21"/>
      <c r="G42" s="21"/>
      <c r="H42" s="30" t="s">
        <v>61</v>
      </c>
      <c r="I42" s="30"/>
      <c r="J42" s="38">
        <f>IF(J41=0,0,J41/J18)</f>
        <v>0</v>
      </c>
      <c r="K42" s="38"/>
      <c r="L42" s="198">
        <f>J42</f>
        <v>0</v>
      </c>
      <c r="Q42" s="11"/>
      <c r="R42" s="36"/>
      <c r="S42" s="19"/>
      <c r="T42" s="41"/>
      <c r="U42" s="23"/>
      <c r="V42" s="2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row>
    <row r="43" spans="1:69" ht="15.6">
      <c r="A43" s="44"/>
      <c r="C43" s="21"/>
      <c r="D43" s="21"/>
      <c r="E43" s="21"/>
      <c r="F43" s="21"/>
      <c r="G43" s="21"/>
      <c r="H43" s="30"/>
      <c r="I43" s="30"/>
      <c r="J43" s="11"/>
      <c r="K43" s="11"/>
      <c r="L43" s="11"/>
      <c r="Q43" s="11"/>
      <c r="U43" s="19"/>
      <c r="V43" s="2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row>
    <row r="44" spans="1:69" ht="15.6">
      <c r="A44" s="47" t="s">
        <v>62</v>
      </c>
      <c r="B44" s="48"/>
      <c r="C44" s="27" t="s">
        <v>63</v>
      </c>
      <c r="D44" s="27"/>
      <c r="E44" s="27"/>
      <c r="F44" s="27"/>
      <c r="G44" s="27"/>
      <c r="H44" s="22" t="s">
        <v>64</v>
      </c>
      <c r="I44" s="22"/>
      <c r="J44" s="49">
        <f>J34+J38+J42</f>
        <v>0</v>
      </c>
      <c r="K44" s="49"/>
      <c r="L44" s="49">
        <f>L34+L38+L42</f>
        <v>0</v>
      </c>
      <c r="Q44" s="11"/>
      <c r="U44" s="19"/>
      <c r="V44" s="2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row>
    <row r="45" spans="1:69" ht="15.6">
      <c r="A45" s="44"/>
      <c r="C45" s="21"/>
      <c r="D45" s="21"/>
      <c r="E45" s="21"/>
      <c r="F45" s="21"/>
      <c r="G45" s="21"/>
      <c r="H45" s="30"/>
      <c r="I45" s="30"/>
      <c r="J45" s="11"/>
      <c r="K45" s="11"/>
      <c r="L45" s="11"/>
      <c r="Q45" s="11"/>
      <c r="R45" s="11"/>
      <c r="S45" s="19"/>
      <c r="T45" s="50"/>
      <c r="U45" s="19"/>
      <c r="V45" s="2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row>
    <row r="46" spans="1:69" ht="15.6">
      <c r="A46" s="42"/>
      <c r="B46" s="51"/>
      <c r="C46" s="11" t="s">
        <v>65</v>
      </c>
      <c r="D46" s="11"/>
      <c r="E46" s="11"/>
      <c r="F46" s="11"/>
      <c r="G46" s="11"/>
      <c r="H46" s="30"/>
      <c r="I46" s="30"/>
      <c r="J46" s="11"/>
      <c r="K46" s="11"/>
      <c r="L46" s="11"/>
      <c r="Q46" s="52"/>
      <c r="R46" s="51"/>
      <c r="U46" s="23"/>
      <c r="V46" s="19" t="s">
        <v>3</v>
      </c>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row>
    <row r="47" spans="1:69" ht="15.6">
      <c r="A47" s="44" t="s">
        <v>66</v>
      </c>
      <c r="B47" s="51"/>
      <c r="C47" s="11" t="s">
        <v>67</v>
      </c>
      <c r="D47" s="11"/>
      <c r="E47" s="11"/>
      <c r="F47" s="11"/>
      <c r="G47" s="11"/>
      <c r="H47" s="30" t="s">
        <v>68</v>
      </c>
      <c r="I47" s="30"/>
      <c r="J47" s="31">
        <v>0</v>
      </c>
      <c r="K47" s="11"/>
      <c r="L47" s="11"/>
      <c r="Q47" s="52"/>
      <c r="R47" s="51"/>
      <c r="U47" s="23"/>
      <c r="V47" s="19"/>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row>
    <row r="48" spans="1:69" ht="15.6">
      <c r="A48" s="44" t="s">
        <v>69</v>
      </c>
      <c r="B48" s="51"/>
      <c r="C48" s="11" t="s">
        <v>70</v>
      </c>
      <c r="D48" s="11"/>
      <c r="E48" s="11"/>
      <c r="F48" s="11"/>
      <c r="G48" s="11"/>
      <c r="H48" s="30" t="s">
        <v>71</v>
      </c>
      <c r="I48" s="30"/>
      <c r="J48" s="38">
        <f>IF(J47=0,0,J47/J20)</f>
        <v>0</v>
      </c>
      <c r="K48" s="38"/>
      <c r="L48" s="198">
        <f>J48</f>
        <v>0</v>
      </c>
      <c r="Q48" s="52"/>
      <c r="R48" s="51"/>
      <c r="S48" s="19"/>
      <c r="T48" s="19"/>
      <c r="U48" s="23"/>
      <c r="V48" s="19"/>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row>
    <row r="49" spans="1:69" ht="15.6">
      <c r="A49" s="44"/>
      <c r="C49" s="11"/>
      <c r="D49" s="11"/>
      <c r="E49" s="11"/>
      <c r="F49" s="11"/>
      <c r="G49" s="11"/>
      <c r="H49" s="30"/>
      <c r="I49" s="30"/>
      <c r="J49" s="11"/>
      <c r="K49" s="11"/>
      <c r="L49" s="11"/>
      <c r="Q49" s="11"/>
      <c r="S49" s="8"/>
      <c r="T49" s="19"/>
      <c r="U49" s="8"/>
      <c r="V49" s="2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row>
    <row r="50" spans="1:69" ht="15.6">
      <c r="A50" s="44"/>
      <c r="C50" s="21" t="s">
        <v>72</v>
      </c>
      <c r="D50" s="21"/>
      <c r="E50" s="21"/>
      <c r="F50" s="21"/>
      <c r="G50" s="21"/>
      <c r="H50" s="53"/>
      <c r="I50" s="53"/>
      <c r="J50" s="195"/>
      <c r="K50" s="195"/>
      <c r="L50" s="195"/>
      <c r="Q50" s="11"/>
      <c r="S50" s="19"/>
      <c r="T50" s="19"/>
      <c r="U50" s="19"/>
      <c r="V50" s="2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row>
    <row r="51" spans="1:69" ht="15.6">
      <c r="A51" s="44" t="s">
        <v>73</v>
      </c>
      <c r="C51" s="21" t="s">
        <v>74</v>
      </c>
      <c r="D51" s="21"/>
      <c r="E51" s="21"/>
      <c r="F51" s="21"/>
      <c r="G51" s="21"/>
      <c r="H51" s="30" t="s">
        <v>75</v>
      </c>
      <c r="I51" s="30"/>
      <c r="J51" s="31">
        <v>0</v>
      </c>
      <c r="K51" s="11"/>
      <c r="L51" s="11"/>
      <c r="Q51" s="11"/>
      <c r="S51" s="19"/>
      <c r="T51" s="19"/>
      <c r="U51" s="19"/>
      <c r="V51" s="2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row>
    <row r="52" spans="1:69" ht="15.6">
      <c r="A52" s="44" t="s">
        <v>76</v>
      </c>
      <c r="B52" s="51"/>
      <c r="C52" s="11" t="s">
        <v>77</v>
      </c>
      <c r="D52" s="11"/>
      <c r="E52" s="11"/>
      <c r="F52" s="11"/>
      <c r="G52" s="11"/>
      <c r="H52" s="30" t="s">
        <v>78</v>
      </c>
      <c r="I52" s="30"/>
      <c r="J52" s="54">
        <f>IF(J51=0,0,J51/J20)</f>
        <v>0</v>
      </c>
      <c r="K52" s="54"/>
      <c r="L52" s="198">
        <f>J52</f>
        <v>0</v>
      </c>
      <c r="Q52" s="11"/>
      <c r="T52" s="55"/>
      <c r="U52" s="23"/>
      <c r="V52" s="19"/>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row>
    <row r="53" spans="1:69" ht="15.6">
      <c r="A53" s="44"/>
      <c r="C53" s="21"/>
      <c r="D53" s="21"/>
      <c r="E53" s="21"/>
      <c r="F53" s="21"/>
      <c r="G53" s="21"/>
      <c r="H53" s="30"/>
      <c r="I53" s="30"/>
      <c r="J53" s="11"/>
      <c r="K53" s="11"/>
      <c r="L53" s="11"/>
      <c r="Q53" s="11"/>
      <c r="R53" s="53"/>
      <c r="S53" s="19"/>
      <c r="T53" s="19"/>
      <c r="U53" s="19"/>
      <c r="V53" s="2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row>
    <row r="54" spans="1:69" ht="15.6">
      <c r="A54" s="47" t="s">
        <v>79</v>
      </c>
      <c r="B54" s="48"/>
      <c r="C54" s="27" t="s">
        <v>80</v>
      </c>
      <c r="D54" s="27"/>
      <c r="E54" s="27"/>
      <c r="F54" s="27"/>
      <c r="G54" s="27"/>
      <c r="H54" s="22" t="s">
        <v>81</v>
      </c>
      <c r="I54" s="22"/>
      <c r="J54" s="56"/>
      <c r="K54" s="56"/>
      <c r="L54" s="49">
        <f>L48+L52</f>
        <v>0</v>
      </c>
      <c r="Q54" s="11"/>
      <c r="R54" s="53"/>
      <c r="S54" s="19"/>
      <c r="T54" s="19"/>
      <c r="U54" s="19"/>
      <c r="V54" s="2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row>
    <row r="55" spans="1:69" ht="15.6">
      <c r="J55" s="195"/>
      <c r="K55" s="195"/>
      <c r="L55" s="195"/>
      <c r="Q55" s="57"/>
      <c r="R55" s="57"/>
      <c r="S55" s="19"/>
      <c r="T55" s="19"/>
      <c r="U55" s="19"/>
      <c r="V55" s="2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c r="BD55" s="10"/>
      <c r="BE55" s="10"/>
      <c r="BF55" s="10"/>
      <c r="BG55" s="10"/>
      <c r="BH55" s="10"/>
      <c r="BI55" s="10"/>
      <c r="BJ55" s="10"/>
      <c r="BK55" s="10"/>
      <c r="BL55" s="10"/>
      <c r="BM55" s="10"/>
      <c r="BN55" s="10"/>
      <c r="BO55" s="10"/>
      <c r="BP55" s="10"/>
      <c r="BQ55" s="10"/>
    </row>
    <row r="56" spans="1:69" ht="15.6">
      <c r="A56" s="13"/>
      <c r="C56" s="58"/>
      <c r="D56" s="58"/>
      <c r="E56" s="58"/>
      <c r="F56" s="58"/>
      <c r="G56" s="58"/>
      <c r="H56" s="58"/>
      <c r="I56" s="58"/>
      <c r="J56" s="11"/>
      <c r="K56" s="11"/>
      <c r="L56" s="58"/>
      <c r="M56" s="58"/>
      <c r="N56" s="58"/>
      <c r="O56" s="58"/>
      <c r="Q56" s="11"/>
      <c r="R56" s="11"/>
      <c r="S56" s="19"/>
      <c r="T56" s="19"/>
      <c r="U56" s="23"/>
      <c r="V56" s="19" t="s">
        <v>3</v>
      </c>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c r="BD56" s="10"/>
      <c r="BE56" s="10"/>
      <c r="BF56" s="10"/>
      <c r="BG56" s="10"/>
      <c r="BH56" s="10"/>
      <c r="BI56" s="10"/>
      <c r="BJ56" s="10"/>
      <c r="BK56" s="10"/>
      <c r="BL56" s="10"/>
      <c r="BM56" s="10"/>
      <c r="BN56" s="10"/>
      <c r="BO56" s="10"/>
      <c r="BP56" s="10"/>
      <c r="BQ56" s="10"/>
    </row>
    <row r="57" spans="1:69">
      <c r="R57" s="2"/>
    </row>
    <row r="58" spans="1:69">
      <c r="R58" s="2"/>
    </row>
    <row r="60" spans="1:69" ht="15.6">
      <c r="A60" s="13"/>
      <c r="C60" s="58"/>
      <c r="D60" s="58"/>
      <c r="E60" s="58"/>
      <c r="F60" s="58"/>
      <c r="G60" s="58"/>
      <c r="H60" s="58"/>
      <c r="I60" s="58"/>
      <c r="J60" s="11"/>
      <c r="K60" s="11"/>
      <c r="L60" s="58"/>
      <c r="M60" s="58"/>
      <c r="N60" s="58"/>
      <c r="O60" s="58"/>
      <c r="Q60" s="11"/>
      <c r="R60" s="214" t="s">
        <v>0</v>
      </c>
      <c r="S60" s="19"/>
      <c r="T60" s="8"/>
      <c r="U60" s="19"/>
      <c r="V60" s="2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c r="BD60" s="10"/>
      <c r="BE60" s="10"/>
      <c r="BF60" s="10"/>
      <c r="BG60" s="10"/>
      <c r="BH60" s="10"/>
      <c r="BI60" s="10"/>
      <c r="BJ60" s="10"/>
      <c r="BK60" s="10"/>
      <c r="BL60" s="10"/>
      <c r="BM60" s="10"/>
      <c r="BN60" s="10"/>
      <c r="BO60" s="10"/>
      <c r="BP60" s="10"/>
      <c r="BQ60" s="10"/>
    </row>
    <row r="61" spans="1:69" ht="15.6">
      <c r="A61" s="13"/>
      <c r="C61" s="21" t="str">
        <f>C5</f>
        <v>Formula Rate calculation</v>
      </c>
      <c r="D61" s="21"/>
      <c r="E61" s="21"/>
      <c r="F61" s="21"/>
      <c r="G61" s="21"/>
      <c r="H61" s="58"/>
      <c r="I61" s="58"/>
      <c r="J61" s="58" t="str">
        <f>J5</f>
        <v xml:space="preserve">     Rate Formula Template</v>
      </c>
      <c r="K61" s="58"/>
      <c r="L61" s="58"/>
      <c r="M61" s="58"/>
      <c r="N61" s="58"/>
      <c r="O61" s="58"/>
      <c r="Q61" s="11"/>
      <c r="R61" s="59" t="str">
        <f>R5</f>
        <v>For  the 12 months ended 12/31/2012</v>
      </c>
      <c r="S61" s="19"/>
      <c r="T61" s="8"/>
      <c r="U61" s="19"/>
      <c r="V61" s="2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c r="BD61" s="10"/>
      <c r="BE61" s="10"/>
      <c r="BF61" s="10"/>
      <c r="BG61" s="10"/>
      <c r="BH61" s="10"/>
      <c r="BI61" s="10"/>
      <c r="BJ61" s="10"/>
      <c r="BK61" s="10"/>
      <c r="BL61" s="10"/>
      <c r="BM61" s="10"/>
      <c r="BN61" s="10"/>
      <c r="BO61" s="10"/>
      <c r="BP61" s="10"/>
      <c r="BQ61" s="10"/>
    </row>
    <row r="62" spans="1:69" ht="15.6">
      <c r="A62" s="13"/>
      <c r="C62" s="21"/>
      <c r="D62" s="21"/>
      <c r="E62" s="21"/>
      <c r="F62" s="21"/>
      <c r="G62" s="21"/>
      <c r="H62" s="58"/>
      <c r="I62" s="58"/>
      <c r="J62" s="58" t="str">
        <f>J6</f>
        <v xml:space="preserve"> Utilizing Attachment O Data</v>
      </c>
      <c r="K62" s="58"/>
      <c r="L62" s="58"/>
      <c r="M62" s="58"/>
      <c r="N62" s="58"/>
      <c r="O62" s="58"/>
      <c r="P62" s="11"/>
      <c r="Q62" s="11"/>
      <c r="S62" s="19"/>
      <c r="T62" s="8"/>
      <c r="U62" s="19"/>
      <c r="V62" s="2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row>
    <row r="63" spans="1:69" ht="14.25" customHeight="1">
      <c r="A63" s="13"/>
      <c r="C63" s="58"/>
      <c r="D63" s="58"/>
      <c r="E63" s="58"/>
      <c r="F63" s="58"/>
      <c r="G63" s="58"/>
      <c r="H63" s="58"/>
      <c r="I63" s="58"/>
      <c r="J63" s="58"/>
      <c r="K63" s="58"/>
      <c r="L63" s="58"/>
      <c r="M63" s="58"/>
      <c r="N63" s="58"/>
      <c r="O63" s="58"/>
      <c r="Q63" s="11"/>
      <c r="R63" s="58" t="s">
        <v>82</v>
      </c>
      <c r="S63" s="19"/>
      <c r="T63" s="8"/>
      <c r="U63" s="19"/>
      <c r="V63" s="2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row>
    <row r="64" spans="1:69" ht="15.6">
      <c r="A64" s="13"/>
      <c r="H64" s="58"/>
      <c r="I64" s="58"/>
      <c r="J64" s="43" t="str">
        <f>J8</f>
        <v>Duke Energy Indiana</v>
      </c>
      <c r="K64" s="58"/>
      <c r="L64" s="58"/>
      <c r="M64" s="58"/>
      <c r="N64" s="58"/>
      <c r="O64" s="58"/>
      <c r="P64" s="58"/>
      <c r="Q64" s="11"/>
      <c r="R64" s="11"/>
      <c r="S64" s="19"/>
      <c r="T64" s="8"/>
      <c r="U64" s="19"/>
      <c r="V64" s="2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row>
    <row r="65" spans="1:69" ht="15.6">
      <c r="A65" s="13"/>
      <c r="H65" s="21"/>
      <c r="I65" s="21"/>
      <c r="J65" s="21"/>
      <c r="K65" s="21"/>
      <c r="L65" s="21"/>
      <c r="M65" s="21"/>
      <c r="N65" s="21"/>
      <c r="O65" s="21"/>
      <c r="P65" s="21"/>
      <c r="Q65" s="21"/>
      <c r="R65" s="21"/>
      <c r="S65" s="19"/>
      <c r="T65" s="8"/>
      <c r="U65" s="19"/>
      <c r="V65" s="2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row>
    <row r="66" spans="1:69" ht="15.6">
      <c r="A66" s="13"/>
      <c r="C66" s="58"/>
      <c r="D66" s="58"/>
      <c r="E66" s="58"/>
      <c r="F66" s="58"/>
      <c r="G66" s="58"/>
      <c r="H66" s="27" t="s">
        <v>83</v>
      </c>
      <c r="I66" s="27"/>
      <c r="L66" s="6"/>
      <c r="M66" s="6"/>
      <c r="N66" s="6"/>
      <c r="O66" s="6"/>
      <c r="P66" s="6"/>
      <c r="Q66" s="11"/>
      <c r="R66" s="11"/>
      <c r="S66" s="19"/>
      <c r="T66" s="8"/>
      <c r="U66" s="19"/>
      <c r="V66" s="2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c r="BD66" s="10"/>
      <c r="BE66" s="10"/>
      <c r="BF66" s="10"/>
      <c r="BG66" s="10"/>
      <c r="BH66" s="10"/>
      <c r="BI66" s="10"/>
      <c r="BJ66" s="10"/>
      <c r="BK66" s="10"/>
      <c r="BL66" s="10"/>
      <c r="BM66" s="10"/>
      <c r="BN66" s="10"/>
      <c r="BO66" s="10"/>
      <c r="BP66" s="10"/>
      <c r="BQ66" s="10"/>
    </row>
    <row r="67" spans="1:69" ht="52.8">
      <c r="A67" s="13"/>
      <c r="C67" s="58"/>
      <c r="D67" s="58"/>
      <c r="E67" s="58"/>
      <c r="F67" s="58"/>
      <c r="G67" s="58"/>
      <c r="H67" s="27"/>
      <c r="I67" s="27"/>
      <c r="L67" s="6"/>
      <c r="M67" s="6"/>
      <c r="N67" s="6"/>
      <c r="O67" s="6"/>
      <c r="P67" s="6"/>
      <c r="Q67" s="11"/>
      <c r="R67" s="11"/>
      <c r="S67" s="19"/>
      <c r="T67" s="8"/>
      <c r="U67" s="19"/>
      <c r="V67" s="307" t="s">
        <v>434</v>
      </c>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row>
    <row r="68" spans="1:69" ht="15.6">
      <c r="A68" s="60"/>
      <c r="C68" s="61" t="s">
        <v>8</v>
      </c>
      <c r="D68" s="61" t="s">
        <v>9</v>
      </c>
      <c r="E68" s="61" t="s">
        <v>10</v>
      </c>
      <c r="F68" s="61" t="s">
        <v>11</v>
      </c>
      <c r="G68" s="61" t="s">
        <v>84</v>
      </c>
      <c r="H68" s="61" t="s">
        <v>85</v>
      </c>
      <c r="I68" s="61" t="s">
        <v>86</v>
      </c>
      <c r="J68" s="61" t="s">
        <v>87</v>
      </c>
      <c r="K68" s="61" t="s">
        <v>88</v>
      </c>
      <c r="L68" s="61" t="s">
        <v>89</v>
      </c>
      <c r="M68" s="61" t="s">
        <v>90</v>
      </c>
      <c r="N68" s="61" t="s">
        <v>91</v>
      </c>
      <c r="O68" s="61" t="s">
        <v>92</v>
      </c>
      <c r="P68" s="61" t="s">
        <v>93</v>
      </c>
      <c r="Q68" s="61" t="s">
        <v>94</v>
      </c>
      <c r="R68" s="61" t="s">
        <v>95</v>
      </c>
      <c r="S68" s="19"/>
      <c r="T68" s="8"/>
      <c r="U68" s="19"/>
      <c r="V68" s="2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c r="BD68" s="10"/>
      <c r="BE68" s="10"/>
      <c r="BF68" s="10"/>
      <c r="BG68" s="10"/>
      <c r="BH68" s="10"/>
      <c r="BI68" s="10"/>
      <c r="BJ68" s="10"/>
      <c r="BK68" s="10"/>
      <c r="BL68" s="10"/>
      <c r="BM68" s="10"/>
      <c r="BN68" s="10"/>
      <c r="BO68" s="10"/>
      <c r="BP68" s="10"/>
      <c r="BQ68" s="10"/>
    </row>
    <row r="69" spans="1:69" ht="65.25" customHeight="1">
      <c r="A69" s="62" t="s">
        <v>96</v>
      </c>
      <c r="B69" s="63"/>
      <c r="C69" s="64" t="s">
        <v>97</v>
      </c>
      <c r="D69" s="64" t="s">
        <v>98</v>
      </c>
      <c r="E69" s="64" t="s">
        <v>99</v>
      </c>
      <c r="F69" s="64" t="s">
        <v>100</v>
      </c>
      <c r="G69" s="64" t="s">
        <v>101</v>
      </c>
      <c r="H69" s="65" t="s">
        <v>102</v>
      </c>
      <c r="I69" s="65" t="s">
        <v>103</v>
      </c>
      <c r="J69" s="66" t="s">
        <v>104</v>
      </c>
      <c r="K69" s="67" t="s">
        <v>105</v>
      </c>
      <c r="L69" s="65" t="s">
        <v>106</v>
      </c>
      <c r="M69" s="65" t="s">
        <v>80</v>
      </c>
      <c r="N69" s="67" t="s">
        <v>107</v>
      </c>
      <c r="O69" s="65" t="s">
        <v>108</v>
      </c>
      <c r="P69" s="68" t="s">
        <v>109</v>
      </c>
      <c r="Q69" s="69" t="s">
        <v>110</v>
      </c>
      <c r="R69" s="68" t="s">
        <v>111</v>
      </c>
      <c r="S69" s="40"/>
      <c r="T69" s="8"/>
      <c r="U69" s="19"/>
      <c r="V69" s="68" t="s">
        <v>298</v>
      </c>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row>
    <row r="70" spans="1:69" ht="46.5" customHeight="1">
      <c r="A70" s="70"/>
      <c r="B70" s="71"/>
      <c r="C70" s="71"/>
      <c r="D70" s="71"/>
      <c r="E70" s="72" t="s">
        <v>112</v>
      </c>
      <c r="F70" s="72" t="s">
        <v>466</v>
      </c>
      <c r="G70" s="71" t="s">
        <v>113</v>
      </c>
      <c r="H70" s="72" t="s">
        <v>114</v>
      </c>
      <c r="I70" s="73" t="s">
        <v>115</v>
      </c>
      <c r="J70" s="72" t="s">
        <v>116</v>
      </c>
      <c r="K70" s="74" t="s">
        <v>117</v>
      </c>
      <c r="L70" s="72" t="s">
        <v>118</v>
      </c>
      <c r="M70" s="73" t="s">
        <v>119</v>
      </c>
      <c r="N70" s="75" t="s">
        <v>120</v>
      </c>
      <c r="O70" s="73" t="s">
        <v>121</v>
      </c>
      <c r="P70" s="75" t="s">
        <v>122</v>
      </c>
      <c r="Q70" s="76" t="s">
        <v>123</v>
      </c>
      <c r="R70" s="77" t="s">
        <v>124</v>
      </c>
      <c r="S70" s="19"/>
      <c r="T70" s="8"/>
      <c r="U70" s="19"/>
      <c r="V70" s="133"/>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row>
    <row r="71" spans="1:69" ht="15.6">
      <c r="A71" s="78" t="s">
        <v>125</v>
      </c>
      <c r="B71" s="6"/>
      <c r="C71" s="6"/>
      <c r="D71" s="6"/>
      <c r="E71" s="6"/>
      <c r="F71" s="6"/>
      <c r="G71" s="6"/>
      <c r="H71" s="6"/>
      <c r="I71" s="6"/>
      <c r="J71" s="6"/>
      <c r="K71" s="79"/>
      <c r="L71" s="6"/>
      <c r="M71" s="6"/>
      <c r="N71" s="79"/>
      <c r="O71" s="6"/>
      <c r="P71" s="79"/>
      <c r="Q71" s="11"/>
      <c r="R71" s="80"/>
      <c r="S71" s="19"/>
      <c r="T71" s="8"/>
      <c r="U71" s="19"/>
      <c r="V71" s="2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c r="BD71" s="10"/>
      <c r="BE71" s="10"/>
      <c r="BF71" s="10"/>
      <c r="BG71" s="10"/>
      <c r="BH71" s="10"/>
      <c r="BI71" s="10"/>
      <c r="BJ71" s="10"/>
      <c r="BK71" s="10"/>
      <c r="BL71" s="10"/>
      <c r="BM71" s="10"/>
      <c r="BN71" s="10"/>
      <c r="BO71" s="10"/>
      <c r="BP71" s="10"/>
      <c r="BQ71" s="10"/>
    </row>
    <row r="72" spans="1:69" ht="15.6">
      <c r="A72" s="194" t="s">
        <v>20</v>
      </c>
      <c r="B72" s="195"/>
      <c r="C72" s="195" t="s">
        <v>229</v>
      </c>
      <c r="D72" s="208">
        <v>2202</v>
      </c>
      <c r="E72" s="197">
        <v>0</v>
      </c>
      <c r="F72" s="197">
        <v>0</v>
      </c>
      <c r="G72" s="198">
        <f>$L$29</f>
        <v>0</v>
      </c>
      <c r="H72" s="199">
        <f>F72*G72</f>
        <v>0</v>
      </c>
      <c r="I72" s="198">
        <f>$L$44</f>
        <v>0</v>
      </c>
      <c r="J72" s="195">
        <f>E72*I72</f>
        <v>0</v>
      </c>
      <c r="K72" s="200">
        <f>H72+J72</f>
        <v>0</v>
      </c>
      <c r="L72" s="199">
        <f>E72-F72</f>
        <v>0</v>
      </c>
      <c r="M72" s="198">
        <f>$L$54</f>
        <v>0</v>
      </c>
      <c r="N72" s="209">
        <f>L72*M72</f>
        <v>0</v>
      </c>
      <c r="O72" s="197">
        <v>0</v>
      </c>
      <c r="P72" s="210">
        <f>K72+N72+O72</f>
        <v>0</v>
      </c>
      <c r="Q72" s="211">
        <v>0</v>
      </c>
      <c r="R72" s="212">
        <f>P72+Q72</f>
        <v>0</v>
      </c>
      <c r="S72" s="86"/>
      <c r="T72" s="86"/>
      <c r="U72" s="86"/>
      <c r="V72" s="248">
        <f>+E72</f>
        <v>0</v>
      </c>
      <c r="W72" s="86"/>
      <c r="X72" s="86"/>
      <c r="Y72" s="86"/>
    </row>
    <row r="73" spans="1:69" ht="15.6">
      <c r="A73" s="194" t="s">
        <v>126</v>
      </c>
      <c r="B73" s="195"/>
      <c r="C73" s="195"/>
      <c r="D73" s="208"/>
      <c r="E73" s="197">
        <v>0</v>
      </c>
      <c r="F73" s="197">
        <v>0</v>
      </c>
      <c r="G73" s="198">
        <f t="shared" ref="G73:G74" si="0">$L$29</f>
        <v>0</v>
      </c>
      <c r="H73" s="199">
        <f>F73*G73</f>
        <v>0</v>
      </c>
      <c r="I73" s="198">
        <f t="shared" ref="I73:I74" si="1">$L$44</f>
        <v>0</v>
      </c>
      <c r="J73" s="195">
        <f>E73*I73</f>
        <v>0</v>
      </c>
      <c r="K73" s="200">
        <f>H73+J73</f>
        <v>0</v>
      </c>
      <c r="L73" s="199">
        <f>E73-F73</f>
        <v>0</v>
      </c>
      <c r="M73" s="198">
        <f t="shared" ref="M73:M74" si="2">$L$54</f>
        <v>0</v>
      </c>
      <c r="N73" s="209">
        <f>L73*M73</f>
        <v>0</v>
      </c>
      <c r="O73" s="197">
        <v>0</v>
      </c>
      <c r="P73" s="210">
        <f>K73+N73+O73</f>
        <v>0</v>
      </c>
      <c r="Q73" s="211">
        <v>0</v>
      </c>
      <c r="R73" s="212">
        <f>P73+Q73</f>
        <v>0</v>
      </c>
      <c r="S73" s="86"/>
      <c r="T73" s="86"/>
      <c r="U73" s="86"/>
      <c r="V73" s="248">
        <f t="shared" ref="V73:V79" si="3">+E73</f>
        <v>0</v>
      </c>
      <c r="W73" s="86"/>
      <c r="X73" s="86"/>
      <c r="Y73" s="86"/>
    </row>
    <row r="74" spans="1:69" ht="15.6">
      <c r="A74" s="194" t="s">
        <v>127</v>
      </c>
      <c r="B74" s="195"/>
      <c r="C74" s="195"/>
      <c r="D74" s="208"/>
      <c r="E74" s="197">
        <v>0</v>
      </c>
      <c r="F74" s="197">
        <v>0</v>
      </c>
      <c r="G74" s="198">
        <f t="shared" si="0"/>
        <v>0</v>
      </c>
      <c r="H74" s="199">
        <f>F74*G74</f>
        <v>0</v>
      </c>
      <c r="I74" s="198">
        <f t="shared" si="1"/>
        <v>0</v>
      </c>
      <c r="J74" s="195">
        <f>E74*I74</f>
        <v>0</v>
      </c>
      <c r="K74" s="200">
        <f>H74+J74</f>
        <v>0</v>
      </c>
      <c r="L74" s="199">
        <f>E74-F74</f>
        <v>0</v>
      </c>
      <c r="M74" s="198">
        <f t="shared" si="2"/>
        <v>0</v>
      </c>
      <c r="N74" s="209">
        <f>L74*M74</f>
        <v>0</v>
      </c>
      <c r="O74" s="197">
        <v>0</v>
      </c>
      <c r="P74" s="210">
        <f>K74+N74+O74</f>
        <v>0</v>
      </c>
      <c r="Q74" s="213">
        <v>0</v>
      </c>
      <c r="R74" s="212">
        <f>P74+Q74</f>
        <v>0</v>
      </c>
      <c r="S74" s="86"/>
      <c r="T74" s="86"/>
      <c r="U74" s="86"/>
      <c r="V74" s="248">
        <f t="shared" si="3"/>
        <v>0</v>
      </c>
      <c r="W74" s="86"/>
      <c r="X74" s="86"/>
      <c r="Y74" s="86"/>
    </row>
    <row r="75" spans="1:69" ht="15.6">
      <c r="A75" s="81"/>
      <c r="D75" s="82"/>
      <c r="K75" s="83"/>
      <c r="N75" s="83"/>
      <c r="P75" s="83"/>
      <c r="R75" s="83"/>
      <c r="S75" s="86"/>
      <c r="T75" s="86"/>
      <c r="U75" s="86"/>
      <c r="V75" s="248">
        <f t="shared" si="3"/>
        <v>0</v>
      </c>
      <c r="W75" s="86"/>
      <c r="X75" s="86"/>
      <c r="Y75" s="86"/>
    </row>
    <row r="76" spans="1:69" ht="15.6">
      <c r="A76" s="81"/>
      <c r="D76" s="82"/>
      <c r="K76" s="83"/>
      <c r="N76" s="83"/>
      <c r="P76" s="83"/>
      <c r="R76" s="83"/>
      <c r="S76" s="86"/>
      <c r="T76" s="86"/>
      <c r="U76" s="86"/>
      <c r="V76" s="248">
        <f t="shared" si="3"/>
        <v>0</v>
      </c>
      <c r="W76" s="86"/>
      <c r="X76" s="86"/>
      <c r="Y76" s="86"/>
    </row>
    <row r="77" spans="1:69" ht="15.6">
      <c r="A77" s="81"/>
      <c r="D77" s="82"/>
      <c r="K77" s="83"/>
      <c r="N77" s="83"/>
      <c r="P77" s="83"/>
      <c r="R77" s="83"/>
      <c r="S77" s="86"/>
      <c r="T77" s="86"/>
      <c r="U77" s="86"/>
      <c r="V77" s="248">
        <f t="shared" si="3"/>
        <v>0</v>
      </c>
      <c r="W77" s="86"/>
      <c r="X77" s="86"/>
      <c r="Y77" s="86"/>
    </row>
    <row r="78" spans="1:69" ht="15.6">
      <c r="A78" s="81"/>
      <c r="D78" s="82"/>
      <c r="K78" s="83"/>
      <c r="N78" s="83"/>
      <c r="P78" s="83"/>
      <c r="R78" s="83"/>
      <c r="S78" s="86"/>
      <c r="T78" s="86"/>
      <c r="U78" s="86"/>
      <c r="V78" s="248">
        <f t="shared" si="3"/>
        <v>0</v>
      </c>
      <c r="W78" s="86"/>
      <c r="X78" s="86"/>
      <c r="Y78" s="86"/>
    </row>
    <row r="79" spans="1:69" ht="15.6">
      <c r="A79" s="81"/>
      <c r="D79" s="82"/>
      <c r="K79" s="83"/>
      <c r="N79" s="83"/>
      <c r="P79" s="83"/>
      <c r="R79" s="83"/>
      <c r="S79" s="86"/>
      <c r="T79" s="86"/>
      <c r="U79" s="86"/>
      <c r="V79" s="248">
        <f t="shared" si="3"/>
        <v>0</v>
      </c>
      <c r="W79" s="86"/>
      <c r="X79" s="86"/>
      <c r="Y79" s="86"/>
    </row>
    <row r="80" spans="1:69">
      <c r="A80" s="81"/>
      <c r="C80" s="86"/>
      <c r="D80" s="87"/>
      <c r="E80" s="86"/>
      <c r="F80" s="86"/>
      <c r="G80" s="86"/>
      <c r="H80" s="86"/>
      <c r="I80" s="86"/>
      <c r="J80" s="86"/>
      <c r="K80" s="88"/>
      <c r="L80" s="86"/>
      <c r="M80" s="86"/>
      <c r="N80" s="88"/>
      <c r="O80" s="86"/>
      <c r="P80" s="88"/>
      <c r="Q80" s="86"/>
      <c r="R80" s="88"/>
      <c r="S80" s="86"/>
      <c r="T80" s="86"/>
      <c r="U80" s="86"/>
      <c r="V80" s="246"/>
      <c r="W80" s="86"/>
      <c r="X80" s="86"/>
      <c r="Y80" s="86"/>
    </row>
    <row r="81" spans="1:25">
      <c r="A81" s="81"/>
      <c r="C81" s="86"/>
      <c r="D81" s="87"/>
      <c r="E81" s="86"/>
      <c r="F81" s="86"/>
      <c r="G81" s="86"/>
      <c r="H81" s="86"/>
      <c r="I81" s="86"/>
      <c r="J81" s="86"/>
      <c r="K81" s="88"/>
      <c r="L81" s="86"/>
      <c r="M81" s="86"/>
      <c r="N81" s="88"/>
      <c r="O81" s="86"/>
      <c r="P81" s="88"/>
      <c r="Q81" s="86"/>
      <c r="R81" s="88"/>
      <c r="S81" s="86"/>
      <c r="T81" s="86"/>
      <c r="U81" s="86"/>
      <c r="V81" s="246"/>
      <c r="W81" s="86"/>
      <c r="X81" s="86"/>
      <c r="Y81" s="86"/>
    </row>
    <row r="82" spans="1:25">
      <c r="A82" s="81"/>
      <c r="C82" s="86"/>
      <c r="D82" s="87"/>
      <c r="E82" s="86"/>
      <c r="F82" s="86"/>
      <c r="G82" s="86"/>
      <c r="H82" s="86"/>
      <c r="I82" s="86"/>
      <c r="J82" s="86"/>
      <c r="K82" s="88"/>
      <c r="L82" s="86"/>
      <c r="M82" s="86"/>
      <c r="N82" s="88"/>
      <c r="O82" s="86"/>
      <c r="P82" s="88"/>
      <c r="Q82" s="86"/>
      <c r="R82" s="88"/>
      <c r="S82" s="86"/>
      <c r="T82" s="86"/>
      <c r="U82" s="86"/>
      <c r="V82" s="246"/>
      <c r="W82" s="86"/>
      <c r="X82" s="86"/>
      <c r="Y82" s="86"/>
    </row>
    <row r="83" spans="1:25">
      <c r="A83" s="81"/>
      <c r="C83" s="86"/>
      <c r="D83" s="87"/>
      <c r="E83" s="86"/>
      <c r="F83" s="86"/>
      <c r="G83" s="86"/>
      <c r="H83" s="86"/>
      <c r="I83" s="86"/>
      <c r="J83" s="86"/>
      <c r="K83" s="88"/>
      <c r="L83" s="86"/>
      <c r="M83" s="86"/>
      <c r="N83" s="88"/>
      <c r="O83" s="86"/>
      <c r="P83" s="88"/>
      <c r="Q83" s="86"/>
      <c r="R83" s="88"/>
      <c r="S83" s="86"/>
      <c r="T83" s="86"/>
      <c r="U83" s="86"/>
      <c r="V83" s="246"/>
      <c r="W83" s="86"/>
      <c r="X83" s="86"/>
      <c r="Y83" s="86"/>
    </row>
    <row r="84" spans="1:25">
      <c r="A84" s="81"/>
      <c r="C84" s="86"/>
      <c r="D84" s="87"/>
      <c r="E84" s="86"/>
      <c r="F84" s="86"/>
      <c r="G84" s="86"/>
      <c r="H84" s="86"/>
      <c r="I84" s="86"/>
      <c r="J84" s="86"/>
      <c r="K84" s="88"/>
      <c r="L84" s="86"/>
      <c r="M84" s="86"/>
      <c r="N84" s="88"/>
      <c r="O84" s="86"/>
      <c r="P84" s="88"/>
      <c r="Q84" s="86"/>
      <c r="R84" s="88"/>
      <c r="S84" s="86"/>
      <c r="T84" s="86"/>
      <c r="U84" s="86"/>
      <c r="V84" s="246"/>
      <c r="W84" s="86"/>
      <c r="X84" s="86"/>
      <c r="Y84" s="86"/>
    </row>
    <row r="85" spans="1:25">
      <c r="A85" s="81"/>
      <c r="C85" s="86"/>
      <c r="D85" s="87"/>
      <c r="E85" s="86"/>
      <c r="F85" s="86"/>
      <c r="G85" s="86"/>
      <c r="H85" s="86"/>
      <c r="I85" s="86"/>
      <c r="J85" s="86"/>
      <c r="K85" s="88"/>
      <c r="L85" s="86"/>
      <c r="M85" s="86"/>
      <c r="N85" s="88"/>
      <c r="O85" s="86"/>
      <c r="P85" s="88"/>
      <c r="Q85" s="86"/>
      <c r="R85" s="88"/>
      <c r="S85" s="86"/>
      <c r="T85" s="86"/>
      <c r="U85" s="86"/>
      <c r="V85" s="246"/>
      <c r="W85" s="86"/>
      <c r="X85" s="86"/>
      <c r="Y85" s="86"/>
    </row>
    <row r="86" spans="1:25">
      <c r="A86" s="81"/>
      <c r="C86" s="86"/>
      <c r="D86" s="87"/>
      <c r="E86" s="86"/>
      <c r="F86" s="86"/>
      <c r="G86" s="86"/>
      <c r="H86" s="86"/>
      <c r="I86" s="86"/>
      <c r="J86" s="86"/>
      <c r="K86" s="88"/>
      <c r="L86" s="86"/>
      <c r="M86" s="86"/>
      <c r="N86" s="88"/>
      <c r="O86" s="86"/>
      <c r="P86" s="88"/>
      <c r="Q86" s="86"/>
      <c r="R86" s="88"/>
      <c r="S86" s="86"/>
      <c r="T86" s="86"/>
      <c r="U86" s="86"/>
      <c r="V86" s="246"/>
      <c r="W86" s="86"/>
      <c r="X86" s="86"/>
      <c r="Y86" s="86"/>
    </row>
    <row r="87" spans="1:25">
      <c r="A87" s="81"/>
      <c r="C87" s="86"/>
      <c r="D87" s="87"/>
      <c r="E87" s="86"/>
      <c r="F87" s="86"/>
      <c r="G87" s="86"/>
      <c r="H87" s="86"/>
      <c r="I87" s="86"/>
      <c r="J87" s="86"/>
      <c r="K87" s="88"/>
      <c r="L87" s="86"/>
      <c r="M87" s="86"/>
      <c r="N87" s="88"/>
      <c r="O87" s="86"/>
      <c r="P87" s="88"/>
      <c r="Q87" s="86"/>
      <c r="R87" s="88"/>
      <c r="S87" s="86"/>
      <c r="T87" s="86"/>
      <c r="U87" s="86"/>
      <c r="V87" s="246"/>
      <c r="W87" s="86"/>
      <c r="X87" s="86"/>
      <c r="Y87" s="86"/>
    </row>
    <row r="88" spans="1:25">
      <c r="A88" s="81"/>
      <c r="C88" s="86"/>
      <c r="D88" s="87"/>
      <c r="E88" s="86"/>
      <c r="F88" s="86"/>
      <c r="G88" s="86"/>
      <c r="H88" s="86"/>
      <c r="I88" s="86"/>
      <c r="J88" s="86"/>
      <c r="K88" s="88"/>
      <c r="L88" s="86"/>
      <c r="M88" s="86"/>
      <c r="N88" s="88"/>
      <c r="O88" s="86"/>
      <c r="P88" s="88"/>
      <c r="Q88" s="86"/>
      <c r="R88" s="88"/>
      <c r="S88" s="86"/>
      <c r="T88" s="86"/>
      <c r="U88" s="86"/>
      <c r="V88" s="246"/>
      <c r="W88" s="86"/>
      <c r="X88" s="86"/>
      <c r="Y88" s="86"/>
    </row>
    <row r="89" spans="1:25">
      <c r="A89" s="81"/>
      <c r="C89" s="86"/>
      <c r="D89" s="87"/>
      <c r="E89" s="86"/>
      <c r="F89" s="86"/>
      <c r="G89" s="86"/>
      <c r="H89" s="86"/>
      <c r="I89" s="86"/>
      <c r="J89" s="86"/>
      <c r="K89" s="88"/>
      <c r="L89" s="86"/>
      <c r="M89" s="86"/>
      <c r="N89" s="88"/>
      <c r="O89" s="86"/>
      <c r="P89" s="88"/>
      <c r="Q89" s="86"/>
      <c r="R89" s="88"/>
      <c r="S89" s="86"/>
      <c r="T89" s="86"/>
      <c r="U89" s="86"/>
      <c r="V89" s="246"/>
      <c r="W89" s="86"/>
      <c r="X89" s="86"/>
      <c r="Y89" s="86"/>
    </row>
    <row r="90" spans="1:25">
      <c r="A90" s="81"/>
      <c r="C90" s="86"/>
      <c r="D90" s="87"/>
      <c r="E90" s="86"/>
      <c r="F90" s="86"/>
      <c r="G90" s="86"/>
      <c r="H90" s="86"/>
      <c r="I90" s="86"/>
      <c r="J90" s="86"/>
      <c r="K90" s="88"/>
      <c r="L90" s="86"/>
      <c r="M90" s="86"/>
      <c r="N90" s="88"/>
      <c r="O90" s="86"/>
      <c r="P90" s="88"/>
      <c r="Q90" s="86"/>
      <c r="R90" s="88"/>
      <c r="S90" s="86"/>
      <c r="T90" s="86"/>
      <c r="U90" s="86"/>
      <c r="V90" s="246"/>
      <c r="W90" s="86"/>
      <c r="X90" s="86"/>
      <c r="Y90" s="86"/>
    </row>
    <row r="91" spans="1:25">
      <c r="A91" s="89"/>
      <c r="B91" s="90"/>
      <c r="C91" s="91"/>
      <c r="D91" s="91"/>
      <c r="E91" s="91"/>
      <c r="F91" s="91"/>
      <c r="G91" s="91"/>
      <c r="H91" s="91"/>
      <c r="I91" s="91"/>
      <c r="J91" s="91"/>
      <c r="K91" s="92"/>
      <c r="L91" s="91"/>
      <c r="M91" s="91"/>
      <c r="N91" s="92"/>
      <c r="O91" s="91"/>
      <c r="P91" s="92"/>
      <c r="Q91" s="91"/>
      <c r="R91" s="92"/>
      <c r="S91" s="86"/>
      <c r="T91" s="86"/>
      <c r="U91" s="86"/>
      <c r="V91" s="246"/>
      <c r="W91" s="86"/>
      <c r="X91" s="86"/>
      <c r="Y91" s="86"/>
    </row>
    <row r="92" spans="1:25" ht="15.6">
      <c r="A92" s="18" t="s">
        <v>128</v>
      </c>
      <c r="B92" s="51"/>
      <c r="C92" s="21" t="s">
        <v>129</v>
      </c>
      <c r="D92" s="21"/>
      <c r="E92" s="21"/>
      <c r="F92" s="21"/>
      <c r="G92" s="21"/>
      <c r="H92" s="43"/>
      <c r="I92" s="43"/>
      <c r="J92" s="11"/>
      <c r="K92" s="11"/>
      <c r="L92" s="11"/>
      <c r="M92" s="11"/>
      <c r="N92" s="11"/>
      <c r="O92" s="11"/>
      <c r="P92" s="93">
        <f>SUM(P72:P91)</f>
        <v>0</v>
      </c>
      <c r="Q92" s="93">
        <f>SUM(Q72:Q91)</f>
        <v>0</v>
      </c>
      <c r="R92" s="93">
        <f>ROUND(SUM(R72:R91),2)</f>
        <v>0</v>
      </c>
      <c r="S92" s="86"/>
      <c r="T92" s="86"/>
      <c r="U92" s="86"/>
      <c r="V92" s="247">
        <f>SUM(V72:V91)</f>
        <v>0</v>
      </c>
      <c r="W92" s="86"/>
      <c r="X92" s="86"/>
      <c r="Y92" s="86"/>
    </row>
    <row r="93" spans="1:25">
      <c r="A93" s="94"/>
      <c r="B93" s="86"/>
      <c r="C93" s="86"/>
      <c r="D93" s="86"/>
      <c r="E93" s="143">
        <f>SUM(E72:E90)</f>
        <v>0</v>
      </c>
      <c r="F93" s="86"/>
      <c r="G93" s="86"/>
      <c r="H93" s="86"/>
      <c r="I93" s="86"/>
      <c r="J93" s="86"/>
      <c r="K93" s="86"/>
      <c r="L93" s="86"/>
      <c r="M93" s="86"/>
      <c r="N93" s="86"/>
      <c r="O93" s="86"/>
      <c r="P93" s="86"/>
      <c r="Q93" s="86"/>
      <c r="R93" s="86"/>
      <c r="S93" s="86"/>
      <c r="T93" s="86"/>
      <c r="U93" s="86"/>
      <c r="V93" s="86"/>
      <c r="W93" s="86"/>
      <c r="X93" s="86"/>
      <c r="Y93" s="86"/>
    </row>
    <row r="94" spans="1:25" ht="15.6">
      <c r="A94" s="95">
        <v>3</v>
      </c>
      <c r="B94" s="86"/>
      <c r="C94" s="58" t="s">
        <v>130</v>
      </c>
      <c r="D94" s="58"/>
      <c r="E94" s="58"/>
      <c r="F94" s="58"/>
      <c r="G94" s="86"/>
      <c r="H94" s="86"/>
      <c r="I94" s="86"/>
      <c r="J94" s="86"/>
      <c r="K94" s="86"/>
      <c r="L94" s="86"/>
      <c r="M94" s="86"/>
      <c r="N94" s="86"/>
      <c r="O94" s="86"/>
      <c r="P94" s="93">
        <f>P92</f>
        <v>0</v>
      </c>
      <c r="Q94" s="86"/>
      <c r="R94" s="86"/>
      <c r="S94" s="86"/>
      <c r="T94" s="86"/>
      <c r="U94" s="86"/>
      <c r="V94" s="86"/>
      <c r="W94" s="86"/>
      <c r="X94" s="86"/>
      <c r="Y94" s="86"/>
    </row>
    <row r="95" spans="1:25">
      <c r="A95" s="86"/>
      <c r="B95" s="86"/>
      <c r="C95" s="86"/>
      <c r="D95" s="86"/>
      <c r="E95" s="86"/>
      <c r="F95" s="86"/>
      <c r="G95" s="86"/>
      <c r="H95" s="86"/>
      <c r="I95" s="86"/>
      <c r="J95" s="86"/>
      <c r="K95" s="86"/>
      <c r="L95" s="86"/>
      <c r="M95" s="86"/>
      <c r="N95" s="86"/>
      <c r="O95" s="86"/>
      <c r="P95" s="86"/>
      <c r="Q95" s="86"/>
      <c r="R95" s="86"/>
      <c r="S95" s="86"/>
      <c r="T95" s="86"/>
      <c r="U95" s="86"/>
      <c r="V95" s="86"/>
      <c r="W95" s="86"/>
      <c r="X95" s="86"/>
      <c r="Y95" s="86"/>
    </row>
    <row r="96" spans="1:25">
      <c r="A96" s="86"/>
      <c r="B96" s="86"/>
      <c r="C96" s="86"/>
      <c r="D96" s="86"/>
      <c r="E96" s="86"/>
      <c r="F96" s="86"/>
      <c r="G96" s="86"/>
      <c r="H96" s="86"/>
      <c r="I96" s="86"/>
      <c r="J96" s="86"/>
      <c r="K96" s="86"/>
      <c r="L96" s="86"/>
      <c r="M96" s="86"/>
      <c r="N96" s="86"/>
      <c r="O96" s="86"/>
      <c r="P96" s="86"/>
      <c r="Q96" s="86"/>
      <c r="R96" s="86"/>
      <c r="S96" s="86"/>
      <c r="T96" s="86"/>
      <c r="U96" s="86"/>
      <c r="V96" s="86"/>
      <c r="W96" s="86"/>
      <c r="X96" s="86"/>
      <c r="Y96" s="86"/>
    </row>
    <row r="97" spans="1:25" ht="15.6">
      <c r="A97" s="58" t="s">
        <v>131</v>
      </c>
      <c r="B97" s="86"/>
      <c r="C97" s="86"/>
      <c r="D97" s="86"/>
      <c r="E97" s="86"/>
      <c r="F97" s="86"/>
      <c r="G97" s="86"/>
      <c r="H97" s="86"/>
      <c r="I97" s="86"/>
      <c r="J97" s="86"/>
      <c r="K97" s="86"/>
      <c r="L97" s="86"/>
      <c r="M97" s="86"/>
      <c r="N97" s="86"/>
      <c r="O97" s="86"/>
      <c r="P97" s="86"/>
      <c r="Q97" s="86"/>
      <c r="R97" s="86"/>
      <c r="S97" s="86"/>
      <c r="T97" s="86"/>
      <c r="U97" s="86"/>
      <c r="V97" s="86"/>
      <c r="W97" s="86"/>
      <c r="X97" s="86"/>
      <c r="Y97" s="86"/>
    </row>
    <row r="98" spans="1:25" ht="16.2" thickBot="1">
      <c r="A98" s="96" t="s">
        <v>132</v>
      </c>
      <c r="B98" s="86"/>
      <c r="C98" s="86"/>
      <c r="D98" s="86"/>
      <c r="E98" s="86"/>
      <c r="F98" s="86"/>
      <c r="G98" s="86"/>
      <c r="H98" s="86"/>
      <c r="I98" s="86"/>
      <c r="J98" s="86"/>
      <c r="K98" s="86"/>
      <c r="L98" s="86"/>
      <c r="M98" s="86"/>
      <c r="N98" s="86"/>
      <c r="O98" s="86"/>
      <c r="P98" s="86"/>
      <c r="Q98" s="86"/>
      <c r="R98" s="86"/>
      <c r="S98" s="86"/>
      <c r="T98" s="86"/>
      <c r="U98" s="86"/>
      <c r="V98" s="86"/>
      <c r="W98" s="86"/>
      <c r="X98" s="86"/>
      <c r="Y98" s="86"/>
    </row>
    <row r="99" spans="1:25" ht="18" customHeight="1">
      <c r="A99" s="97" t="s">
        <v>133</v>
      </c>
      <c r="B99" s="98"/>
      <c r="C99" s="355" t="s">
        <v>467</v>
      </c>
      <c r="D99" s="355"/>
      <c r="E99" s="355"/>
      <c r="F99" s="355"/>
      <c r="G99" s="355"/>
      <c r="H99" s="355"/>
      <c r="I99" s="355"/>
      <c r="J99" s="355"/>
      <c r="K99" s="355"/>
      <c r="L99" s="355"/>
      <c r="M99" s="355"/>
      <c r="N99" s="355"/>
      <c r="O99" s="355"/>
      <c r="P99" s="355"/>
      <c r="Q99" s="355"/>
      <c r="R99" s="355"/>
      <c r="S99" s="86"/>
      <c r="T99" s="86"/>
      <c r="U99" s="86"/>
      <c r="V99" s="86"/>
      <c r="W99" s="86"/>
      <c r="X99" s="86"/>
      <c r="Y99" s="86"/>
    </row>
    <row r="100" spans="1:25" ht="15.6">
      <c r="A100" s="97"/>
      <c r="B100" s="98"/>
      <c r="C100" s="190" t="s">
        <v>468</v>
      </c>
      <c r="D100" s="308"/>
      <c r="E100" s="308"/>
      <c r="F100" s="308"/>
      <c r="G100" s="308"/>
      <c r="H100" s="308"/>
      <c r="I100" s="308"/>
      <c r="J100" s="308"/>
      <c r="K100" s="308"/>
      <c r="L100" s="308"/>
      <c r="M100" s="308"/>
      <c r="N100" s="308"/>
      <c r="O100" s="308"/>
      <c r="P100" s="308"/>
      <c r="Q100" s="308"/>
      <c r="R100" s="308"/>
      <c r="S100" s="86"/>
      <c r="T100" s="86"/>
      <c r="U100" s="86"/>
      <c r="V100" s="86"/>
      <c r="W100" s="86"/>
      <c r="X100" s="86"/>
      <c r="Y100" s="86"/>
    </row>
    <row r="101" spans="1:25" ht="15.75" customHeight="1">
      <c r="A101" s="97" t="s">
        <v>134</v>
      </c>
      <c r="B101" s="98"/>
      <c r="C101" s="355" t="s">
        <v>226</v>
      </c>
      <c r="D101" s="355"/>
      <c r="E101" s="355"/>
      <c r="F101" s="355"/>
      <c r="G101" s="355"/>
      <c r="H101" s="355"/>
      <c r="I101" s="355"/>
      <c r="J101" s="355"/>
      <c r="K101" s="355"/>
      <c r="L101" s="355"/>
      <c r="M101" s="355"/>
      <c r="N101" s="355"/>
      <c r="O101" s="355"/>
      <c r="P101" s="355"/>
      <c r="Q101" s="355"/>
      <c r="R101" s="355"/>
      <c r="S101" s="86"/>
      <c r="T101" s="86"/>
      <c r="U101" s="86"/>
      <c r="V101" s="86"/>
      <c r="W101" s="86"/>
      <c r="X101" s="86"/>
      <c r="Y101" s="86"/>
    </row>
    <row r="102" spans="1:25" ht="15.75" customHeight="1">
      <c r="A102" s="97" t="s">
        <v>135</v>
      </c>
      <c r="B102" s="98"/>
      <c r="C102" s="356" t="s">
        <v>136</v>
      </c>
      <c r="D102" s="356"/>
      <c r="E102" s="356"/>
      <c r="F102" s="356"/>
      <c r="G102" s="356"/>
      <c r="H102" s="356"/>
      <c r="I102" s="356"/>
      <c r="J102" s="356"/>
      <c r="K102" s="356"/>
      <c r="L102" s="356"/>
      <c r="M102" s="356"/>
      <c r="N102" s="356"/>
      <c r="O102" s="356"/>
      <c r="P102" s="356"/>
      <c r="Q102" s="356"/>
      <c r="R102" s="356"/>
      <c r="S102" s="86"/>
      <c r="T102" s="86"/>
      <c r="U102" s="86"/>
      <c r="V102" s="86"/>
      <c r="W102" s="86"/>
      <c r="X102" s="86"/>
      <c r="Y102" s="86"/>
    </row>
    <row r="103" spans="1:25" ht="15.75" customHeight="1">
      <c r="A103" s="97"/>
      <c r="B103" s="98"/>
      <c r="C103" s="191" t="s">
        <v>137</v>
      </c>
      <c r="D103" s="188"/>
      <c r="E103" s="188"/>
      <c r="F103" s="188"/>
      <c r="G103" s="188"/>
      <c r="H103" s="188"/>
      <c r="I103" s="188"/>
      <c r="J103" s="188"/>
      <c r="K103" s="188"/>
      <c r="L103" s="188"/>
      <c r="M103" s="188"/>
      <c r="N103" s="188"/>
      <c r="O103" s="188"/>
      <c r="P103" s="188"/>
      <c r="Q103" s="188"/>
      <c r="R103" s="188"/>
      <c r="S103" s="86"/>
      <c r="T103" s="86"/>
      <c r="U103" s="86"/>
      <c r="V103" s="86"/>
      <c r="W103" s="86"/>
      <c r="X103" s="86"/>
      <c r="Y103" s="86"/>
    </row>
    <row r="104" spans="1:25" ht="15.75" customHeight="1">
      <c r="A104" s="97" t="s">
        <v>138</v>
      </c>
      <c r="B104" s="98"/>
      <c r="C104" s="356" t="s">
        <v>139</v>
      </c>
      <c r="D104" s="356"/>
      <c r="E104" s="356"/>
      <c r="F104" s="356"/>
      <c r="G104" s="356"/>
      <c r="H104" s="356"/>
      <c r="I104" s="356"/>
      <c r="J104" s="356"/>
      <c r="K104" s="356"/>
      <c r="L104" s="356"/>
      <c r="M104" s="356"/>
      <c r="N104" s="356"/>
      <c r="O104" s="356"/>
      <c r="P104" s="356"/>
      <c r="Q104" s="356"/>
      <c r="R104" s="356"/>
      <c r="S104" s="86"/>
      <c r="T104" s="86"/>
      <c r="U104" s="86"/>
      <c r="V104" s="86"/>
      <c r="W104" s="86"/>
      <c r="X104" s="86"/>
      <c r="Y104" s="86"/>
    </row>
    <row r="105" spans="1:25" ht="15.75" customHeight="1">
      <c r="A105" s="99" t="s">
        <v>140</v>
      </c>
      <c r="B105" s="98"/>
      <c r="C105" s="357" t="s">
        <v>469</v>
      </c>
      <c r="D105" s="357"/>
      <c r="E105" s="357"/>
      <c r="F105" s="357"/>
      <c r="G105" s="357"/>
      <c r="H105" s="357"/>
      <c r="I105" s="357"/>
      <c r="J105" s="357"/>
      <c r="K105" s="357"/>
      <c r="L105" s="357"/>
      <c r="M105" s="357"/>
      <c r="N105" s="357"/>
      <c r="O105" s="357"/>
      <c r="P105" s="357"/>
      <c r="Q105" s="357"/>
      <c r="R105" s="357"/>
      <c r="S105" s="86"/>
      <c r="T105" s="86"/>
      <c r="U105" s="86"/>
      <c r="V105" s="86"/>
      <c r="W105" s="86"/>
      <c r="X105" s="86"/>
      <c r="Y105" s="86"/>
    </row>
    <row r="106" spans="1:25" ht="15.75" customHeight="1">
      <c r="A106" s="99" t="s">
        <v>141</v>
      </c>
      <c r="B106" s="98"/>
      <c r="C106" s="357" t="s">
        <v>142</v>
      </c>
      <c r="D106" s="357"/>
      <c r="E106" s="357"/>
      <c r="F106" s="357"/>
      <c r="G106" s="357"/>
      <c r="H106" s="357"/>
      <c r="I106" s="357"/>
      <c r="J106" s="357"/>
      <c r="K106" s="357"/>
      <c r="L106" s="357"/>
      <c r="M106" s="357"/>
      <c r="N106" s="357"/>
      <c r="O106" s="357"/>
      <c r="P106" s="357"/>
      <c r="Q106" s="357"/>
      <c r="R106" s="357"/>
      <c r="S106" s="86"/>
      <c r="T106" s="86"/>
      <c r="U106" s="86"/>
      <c r="V106" s="86"/>
      <c r="W106" s="86"/>
      <c r="X106" s="86"/>
      <c r="Y106" s="86"/>
    </row>
    <row r="107" spans="1:25" ht="15.75" customHeight="1">
      <c r="A107" s="99" t="s">
        <v>143</v>
      </c>
      <c r="B107" s="98"/>
      <c r="C107" s="354" t="s">
        <v>378</v>
      </c>
      <c r="D107" s="354"/>
      <c r="E107" s="354"/>
      <c r="F107" s="354"/>
      <c r="G107" s="354"/>
      <c r="H107" s="354"/>
      <c r="I107" s="354"/>
      <c r="J107" s="354"/>
      <c r="K107" s="354"/>
      <c r="L107" s="354"/>
      <c r="M107" s="354"/>
      <c r="N107" s="354"/>
      <c r="O107" s="354"/>
      <c r="P107" s="354"/>
      <c r="Q107" s="354"/>
      <c r="R107" s="354"/>
      <c r="S107" s="86"/>
      <c r="T107" s="86"/>
      <c r="U107" s="86"/>
      <c r="V107" s="86"/>
      <c r="W107" s="86"/>
      <c r="X107" s="86"/>
      <c r="Y107" s="86"/>
    </row>
    <row r="108" spans="1:25" ht="15.75" customHeight="1">
      <c r="A108" s="99" t="s">
        <v>145</v>
      </c>
      <c r="B108" s="10"/>
      <c r="C108" s="354" t="s">
        <v>146</v>
      </c>
      <c r="D108" s="354"/>
      <c r="E108" s="354"/>
      <c r="F108" s="354"/>
      <c r="G108" s="354"/>
      <c r="H108" s="354"/>
      <c r="I108" s="354"/>
      <c r="J108" s="354"/>
      <c r="K108" s="354"/>
      <c r="L108" s="354"/>
      <c r="M108" s="354"/>
      <c r="N108" s="354"/>
      <c r="O108" s="354"/>
      <c r="P108" s="354"/>
      <c r="Q108" s="354"/>
      <c r="R108" s="354"/>
      <c r="S108" s="86"/>
      <c r="T108" s="86"/>
      <c r="U108" s="86"/>
      <c r="V108" s="86"/>
      <c r="W108" s="86"/>
      <c r="X108" s="86"/>
      <c r="Y108" s="86"/>
    </row>
    <row r="109" spans="1:25" ht="15.6">
      <c r="A109" s="43" t="s">
        <v>208</v>
      </c>
      <c r="B109" s="58"/>
      <c r="C109" s="58" t="s">
        <v>470</v>
      </c>
      <c r="E109" s="86"/>
      <c r="F109" s="86"/>
      <c r="G109" s="86"/>
      <c r="H109" s="86"/>
      <c r="I109" s="86"/>
      <c r="J109" s="86"/>
      <c r="K109" s="86"/>
      <c r="L109" s="86"/>
      <c r="M109" s="86"/>
      <c r="N109" s="86"/>
      <c r="O109" s="86"/>
      <c r="P109" s="86"/>
      <c r="Q109" s="86"/>
      <c r="R109" s="86"/>
      <c r="S109" s="86"/>
      <c r="T109" s="86"/>
      <c r="U109" s="86"/>
      <c r="V109" s="86"/>
      <c r="W109" s="86"/>
      <c r="X109" s="86"/>
      <c r="Y109" s="86"/>
    </row>
    <row r="110" spans="1:25" ht="15.6">
      <c r="A110" s="339" t="s">
        <v>214</v>
      </c>
      <c r="B110" s="340"/>
      <c r="C110" s="341" t="s">
        <v>471</v>
      </c>
      <c r="D110" s="342"/>
      <c r="E110" s="342"/>
      <c r="F110" s="104"/>
      <c r="G110" s="42"/>
      <c r="H110" s="43"/>
      <c r="I110" s="43"/>
      <c r="J110" s="11"/>
      <c r="K110" s="11"/>
      <c r="L110" s="58"/>
      <c r="M110" s="58"/>
      <c r="N110" s="38"/>
      <c r="O110" s="58"/>
      <c r="Q110" s="11"/>
      <c r="R110" s="105"/>
      <c r="S110" s="86"/>
      <c r="T110" s="86"/>
      <c r="U110" s="86"/>
      <c r="V110" s="86"/>
      <c r="W110" s="86"/>
      <c r="X110" s="86"/>
      <c r="Y110" s="86"/>
    </row>
    <row r="111" spans="1:25" ht="15.6">
      <c r="A111" s="339" t="s">
        <v>216</v>
      </c>
      <c r="B111" s="340"/>
      <c r="C111" s="340" t="s">
        <v>472</v>
      </c>
      <c r="D111" s="342"/>
      <c r="E111" s="342"/>
      <c r="F111" s="104"/>
      <c r="G111" s="42"/>
      <c r="H111" s="43"/>
      <c r="I111" s="43"/>
      <c r="J111" s="11"/>
      <c r="K111" s="11"/>
      <c r="L111" s="58"/>
      <c r="M111" s="58"/>
      <c r="N111" s="38"/>
      <c r="O111" s="58"/>
      <c r="Q111" s="11"/>
      <c r="R111" s="36"/>
      <c r="S111" s="86"/>
      <c r="T111" s="86"/>
      <c r="U111" s="86"/>
      <c r="V111" s="86"/>
      <c r="W111" s="86"/>
      <c r="X111" s="86"/>
      <c r="Y111" s="86"/>
    </row>
    <row r="112" spans="1:25">
      <c r="C112" s="86"/>
      <c r="D112" s="86"/>
      <c r="E112" s="86"/>
      <c r="F112" s="86"/>
      <c r="G112" s="86"/>
      <c r="H112" s="86"/>
      <c r="I112" s="86"/>
      <c r="J112" s="86"/>
      <c r="K112" s="86"/>
      <c r="L112" s="86"/>
      <c r="M112" s="86"/>
      <c r="N112" s="86"/>
      <c r="O112" s="86"/>
      <c r="P112" s="86"/>
      <c r="Q112" s="86"/>
      <c r="R112" s="86"/>
      <c r="S112" s="86"/>
      <c r="T112" s="86"/>
      <c r="U112" s="86"/>
      <c r="V112" s="86"/>
      <c r="W112" s="86"/>
      <c r="X112" s="86"/>
      <c r="Y112" s="86"/>
    </row>
    <row r="113" spans="3:25">
      <c r="C113" s="86"/>
      <c r="D113" s="86"/>
      <c r="E113" s="86"/>
      <c r="F113" s="86"/>
      <c r="G113" s="86"/>
      <c r="H113" s="86"/>
      <c r="I113" s="86"/>
      <c r="J113" s="86"/>
      <c r="K113" s="86"/>
      <c r="L113" s="86"/>
      <c r="M113" s="86"/>
      <c r="N113" s="86"/>
      <c r="O113" s="86"/>
      <c r="P113" s="86"/>
      <c r="Q113" s="86"/>
      <c r="R113" s="86"/>
      <c r="S113" s="86"/>
      <c r="T113" s="86"/>
      <c r="U113" s="86"/>
      <c r="V113" s="86"/>
      <c r="W113" s="86"/>
      <c r="X113" s="86"/>
      <c r="Y113" s="86"/>
    </row>
    <row r="114" spans="3:25">
      <c r="C114" s="86"/>
      <c r="D114" s="86"/>
      <c r="E114" s="86"/>
      <c r="F114" s="86"/>
      <c r="G114" s="86"/>
      <c r="H114" s="86"/>
      <c r="I114" s="86"/>
      <c r="J114" s="86"/>
      <c r="K114" s="86"/>
      <c r="L114" s="86"/>
      <c r="M114" s="86"/>
      <c r="N114" s="86"/>
      <c r="O114" s="86"/>
      <c r="P114" s="86"/>
      <c r="Q114" s="86"/>
      <c r="R114" s="86"/>
      <c r="S114" s="86"/>
      <c r="T114" s="86"/>
      <c r="U114" s="86"/>
      <c r="V114" s="86"/>
      <c r="W114" s="86"/>
      <c r="X114" s="86"/>
      <c r="Y114" s="86"/>
    </row>
    <row r="115" spans="3:25">
      <c r="C115" s="86"/>
      <c r="D115" s="86"/>
      <c r="E115" s="86"/>
      <c r="F115" s="86"/>
      <c r="G115" s="86"/>
      <c r="H115" s="86"/>
      <c r="I115" s="86"/>
      <c r="J115" s="86"/>
      <c r="K115" s="86"/>
      <c r="L115" s="86"/>
      <c r="M115" s="86"/>
      <c r="N115" s="86"/>
      <c r="O115" s="86"/>
      <c r="P115" s="86"/>
      <c r="Q115" s="86"/>
      <c r="R115" s="86"/>
      <c r="S115" s="86"/>
      <c r="T115" s="86"/>
      <c r="U115" s="86"/>
      <c r="V115" s="86"/>
      <c r="W115" s="86"/>
      <c r="X115" s="86"/>
      <c r="Y115" s="86"/>
    </row>
    <row r="116" spans="3:25">
      <c r="C116" s="86"/>
      <c r="D116" s="86"/>
      <c r="E116" s="86"/>
      <c r="F116" s="86"/>
      <c r="G116" s="86"/>
      <c r="H116" s="86"/>
      <c r="I116" s="86"/>
      <c r="J116" s="86"/>
      <c r="K116" s="86"/>
      <c r="L116" s="86"/>
      <c r="M116" s="86"/>
      <c r="N116" s="86"/>
      <c r="O116" s="86"/>
      <c r="P116" s="86"/>
      <c r="Q116" s="86"/>
      <c r="R116" s="86"/>
      <c r="S116" s="86"/>
      <c r="T116" s="86"/>
      <c r="U116" s="86"/>
      <c r="V116" s="86"/>
      <c r="W116" s="86"/>
      <c r="X116" s="86"/>
      <c r="Y116" s="86"/>
    </row>
    <row r="117" spans="3:25">
      <c r="C117" s="86"/>
      <c r="D117" s="86"/>
      <c r="E117" s="86"/>
      <c r="F117" s="86"/>
      <c r="G117" s="86"/>
      <c r="H117" s="86"/>
      <c r="I117" s="86"/>
      <c r="J117" s="86"/>
      <c r="K117" s="86"/>
      <c r="L117" s="86"/>
      <c r="M117" s="86"/>
      <c r="N117" s="86"/>
      <c r="O117" s="86"/>
      <c r="P117" s="86"/>
      <c r="Q117" s="86"/>
      <c r="R117" s="86"/>
      <c r="S117" s="86"/>
      <c r="T117" s="86"/>
      <c r="U117" s="86"/>
      <c r="V117" s="86"/>
      <c r="W117" s="86"/>
      <c r="X117" s="86"/>
      <c r="Y117" s="86"/>
    </row>
    <row r="118" spans="3:25">
      <c r="C118" s="86"/>
      <c r="D118" s="86"/>
      <c r="E118" s="86"/>
      <c r="F118" s="86"/>
      <c r="G118" s="86"/>
      <c r="H118" s="86"/>
      <c r="I118" s="86"/>
      <c r="J118" s="86"/>
      <c r="K118" s="86"/>
      <c r="L118" s="86"/>
      <c r="M118" s="86"/>
      <c r="N118" s="86"/>
      <c r="O118" s="86"/>
      <c r="P118" s="86"/>
      <c r="Q118" s="86"/>
      <c r="R118" s="86"/>
      <c r="S118" s="86"/>
      <c r="T118" s="86"/>
      <c r="U118" s="86"/>
      <c r="V118" s="86"/>
      <c r="W118" s="86"/>
      <c r="X118" s="86"/>
      <c r="Y118" s="86"/>
    </row>
    <row r="119" spans="3:25">
      <c r="C119" s="86"/>
      <c r="D119" s="86"/>
      <c r="E119" s="86"/>
      <c r="F119" s="86"/>
      <c r="G119" s="86"/>
      <c r="H119" s="86"/>
      <c r="I119" s="86"/>
      <c r="J119" s="86"/>
      <c r="K119" s="86"/>
      <c r="L119" s="86"/>
      <c r="M119" s="86"/>
      <c r="N119" s="86"/>
      <c r="O119" s="86"/>
      <c r="P119" s="86"/>
      <c r="Q119" s="86"/>
      <c r="R119" s="86"/>
      <c r="S119" s="86"/>
      <c r="T119" s="86"/>
      <c r="U119" s="86"/>
      <c r="V119" s="86"/>
      <c r="W119" s="86"/>
      <c r="X119" s="86"/>
      <c r="Y119" s="86"/>
    </row>
    <row r="120" spans="3:25">
      <c r="C120" s="86"/>
      <c r="D120" s="86"/>
      <c r="E120" s="86"/>
      <c r="F120" s="86"/>
      <c r="G120" s="86"/>
      <c r="H120" s="86"/>
      <c r="I120" s="86"/>
      <c r="J120" s="86"/>
      <c r="K120" s="86"/>
      <c r="L120" s="86"/>
      <c r="M120" s="86"/>
      <c r="N120" s="86"/>
      <c r="O120" s="86"/>
      <c r="P120" s="86"/>
      <c r="Q120" s="86"/>
      <c r="R120" s="86"/>
      <c r="S120" s="86"/>
      <c r="T120" s="86"/>
      <c r="U120" s="86"/>
      <c r="V120" s="86"/>
      <c r="W120" s="86"/>
      <c r="X120" s="86"/>
      <c r="Y120" s="86"/>
    </row>
    <row r="121" spans="3:25">
      <c r="C121" s="86"/>
      <c r="D121" s="86"/>
      <c r="E121" s="86"/>
      <c r="F121" s="86"/>
      <c r="G121" s="86"/>
      <c r="H121" s="86"/>
      <c r="I121" s="86"/>
      <c r="J121" s="86"/>
      <c r="K121" s="86"/>
      <c r="L121" s="86"/>
      <c r="M121" s="86"/>
      <c r="N121" s="86"/>
      <c r="O121" s="86"/>
      <c r="P121" s="86"/>
      <c r="Q121" s="86"/>
      <c r="R121" s="86"/>
      <c r="S121" s="86"/>
      <c r="T121" s="86"/>
      <c r="U121" s="86"/>
      <c r="V121" s="86"/>
      <c r="W121" s="86"/>
      <c r="X121" s="86"/>
      <c r="Y121" s="86"/>
    </row>
    <row r="122" spans="3:25">
      <c r="C122" s="86"/>
      <c r="D122" s="86"/>
      <c r="E122" s="86"/>
      <c r="F122" s="86"/>
      <c r="G122" s="86"/>
      <c r="H122" s="86"/>
      <c r="I122" s="86"/>
      <c r="J122" s="86"/>
      <c r="K122" s="86"/>
      <c r="L122" s="86"/>
      <c r="M122" s="86"/>
      <c r="N122" s="86"/>
      <c r="O122" s="86"/>
      <c r="P122" s="86"/>
      <c r="Q122" s="86"/>
      <c r="R122" s="86"/>
      <c r="S122" s="86"/>
      <c r="T122" s="86"/>
      <c r="U122" s="86"/>
      <c r="V122" s="86"/>
      <c r="W122" s="86"/>
      <c r="X122" s="86"/>
      <c r="Y122" s="86"/>
    </row>
    <row r="123" spans="3:25">
      <c r="C123" s="86"/>
      <c r="D123" s="86"/>
      <c r="E123" s="86"/>
      <c r="F123" s="86"/>
      <c r="G123" s="86"/>
      <c r="H123" s="86"/>
      <c r="I123" s="86"/>
      <c r="J123" s="86"/>
      <c r="K123" s="86"/>
      <c r="L123" s="86"/>
      <c r="M123" s="86"/>
      <c r="N123" s="86"/>
      <c r="O123" s="86"/>
      <c r="P123" s="86"/>
      <c r="Q123" s="86"/>
      <c r="R123" s="86"/>
      <c r="S123" s="86"/>
      <c r="T123" s="86"/>
      <c r="U123" s="86"/>
      <c r="V123" s="86"/>
      <c r="W123" s="86"/>
      <c r="X123" s="86"/>
      <c r="Y123" s="86"/>
    </row>
    <row r="124" spans="3:25">
      <c r="C124" s="86"/>
      <c r="D124" s="86"/>
      <c r="E124" s="86"/>
      <c r="F124" s="86"/>
      <c r="G124" s="86"/>
      <c r="H124" s="86"/>
      <c r="I124" s="86"/>
      <c r="J124" s="86"/>
      <c r="K124" s="86"/>
      <c r="L124" s="86"/>
      <c r="M124" s="86"/>
      <c r="N124" s="86"/>
      <c r="O124" s="86"/>
      <c r="P124" s="86"/>
      <c r="Q124" s="86"/>
      <c r="R124" s="86"/>
      <c r="S124" s="86"/>
      <c r="T124" s="86"/>
      <c r="U124" s="86"/>
      <c r="V124" s="86"/>
      <c r="W124" s="86"/>
      <c r="X124" s="86"/>
      <c r="Y124" s="86"/>
    </row>
    <row r="125" spans="3:25">
      <c r="C125" s="86"/>
      <c r="D125" s="86"/>
      <c r="E125" s="86"/>
      <c r="F125" s="86"/>
      <c r="G125" s="86"/>
      <c r="H125" s="86"/>
      <c r="I125" s="86"/>
      <c r="J125" s="86"/>
      <c r="K125" s="86"/>
      <c r="L125" s="86"/>
      <c r="M125" s="86"/>
      <c r="N125" s="86"/>
      <c r="O125" s="86"/>
      <c r="P125" s="86"/>
      <c r="Q125" s="86"/>
      <c r="R125" s="86"/>
      <c r="S125" s="86"/>
      <c r="T125" s="86"/>
      <c r="U125" s="86"/>
      <c r="V125" s="86"/>
      <c r="W125" s="86"/>
      <c r="X125" s="86"/>
      <c r="Y125" s="86"/>
    </row>
    <row r="126" spans="3:25">
      <c r="C126" s="86"/>
      <c r="D126" s="86"/>
      <c r="E126" s="86"/>
      <c r="F126" s="86"/>
      <c r="G126" s="86"/>
      <c r="H126" s="86"/>
      <c r="I126" s="86"/>
      <c r="J126" s="86"/>
      <c r="K126" s="86"/>
      <c r="L126" s="86"/>
      <c r="M126" s="86"/>
      <c r="N126" s="86"/>
      <c r="O126" s="86"/>
      <c r="P126" s="86"/>
      <c r="Q126" s="86"/>
      <c r="R126" s="86"/>
      <c r="S126" s="86"/>
      <c r="T126" s="86"/>
      <c r="U126" s="86"/>
      <c r="V126" s="86"/>
      <c r="W126" s="86"/>
      <c r="X126" s="86"/>
      <c r="Y126" s="86"/>
    </row>
    <row r="127" spans="3:25">
      <c r="C127" s="86"/>
      <c r="D127" s="86"/>
      <c r="E127" s="86"/>
      <c r="F127" s="86"/>
      <c r="G127" s="86"/>
      <c r="H127" s="86"/>
      <c r="I127" s="86"/>
      <c r="J127" s="86"/>
      <c r="K127" s="86"/>
      <c r="L127" s="86"/>
      <c r="M127" s="86"/>
      <c r="N127" s="86"/>
      <c r="O127" s="86"/>
      <c r="P127" s="86"/>
      <c r="Q127" s="86"/>
      <c r="R127" s="86"/>
      <c r="S127" s="86"/>
      <c r="T127" s="86"/>
      <c r="U127" s="86"/>
      <c r="V127" s="86"/>
      <c r="W127" s="86"/>
      <c r="X127" s="86"/>
      <c r="Y127" s="86"/>
    </row>
    <row r="128" spans="3:25">
      <c r="C128" s="86"/>
      <c r="D128" s="86"/>
      <c r="E128" s="86"/>
      <c r="F128" s="86"/>
      <c r="G128" s="86"/>
      <c r="H128" s="86"/>
      <c r="I128" s="86"/>
      <c r="J128" s="86"/>
      <c r="K128" s="86"/>
      <c r="L128" s="86"/>
      <c r="M128" s="86"/>
      <c r="N128" s="86"/>
      <c r="O128" s="86"/>
      <c r="P128" s="86"/>
      <c r="Q128" s="86"/>
      <c r="R128" s="86"/>
      <c r="S128" s="86"/>
      <c r="T128" s="86"/>
      <c r="U128" s="86"/>
      <c r="V128" s="86"/>
      <c r="W128" s="86"/>
      <c r="X128" s="86"/>
      <c r="Y128" s="86"/>
    </row>
    <row r="129" spans="3:25">
      <c r="C129" s="86"/>
      <c r="D129" s="86"/>
      <c r="E129" s="86"/>
      <c r="F129" s="86"/>
      <c r="G129" s="86"/>
      <c r="H129" s="86"/>
      <c r="I129" s="86"/>
      <c r="J129" s="86"/>
      <c r="K129" s="86"/>
      <c r="L129" s="86"/>
      <c r="M129" s="86"/>
      <c r="N129" s="86"/>
      <c r="O129" s="86"/>
      <c r="P129" s="86"/>
      <c r="Q129" s="86"/>
      <c r="R129" s="86"/>
      <c r="S129" s="86"/>
      <c r="T129" s="86"/>
      <c r="U129" s="86"/>
      <c r="V129" s="86"/>
      <c r="W129" s="86"/>
      <c r="X129" s="86"/>
      <c r="Y129" s="86"/>
    </row>
    <row r="130" spans="3:25">
      <c r="C130" s="86"/>
      <c r="D130" s="86"/>
      <c r="E130" s="86"/>
      <c r="F130" s="86"/>
      <c r="G130" s="86"/>
      <c r="H130" s="86"/>
      <c r="I130" s="86"/>
      <c r="J130" s="86"/>
      <c r="K130" s="86"/>
      <c r="L130" s="86"/>
      <c r="M130" s="86"/>
      <c r="N130" s="86"/>
      <c r="O130" s="86"/>
      <c r="P130" s="86"/>
      <c r="Q130" s="86"/>
      <c r="R130" s="86"/>
      <c r="S130" s="86"/>
      <c r="T130" s="86"/>
      <c r="U130" s="86"/>
      <c r="V130" s="86"/>
      <c r="W130" s="86"/>
      <c r="X130" s="86"/>
      <c r="Y130" s="86"/>
    </row>
    <row r="131" spans="3:25">
      <c r="C131" s="86"/>
      <c r="D131" s="86"/>
      <c r="E131" s="86"/>
      <c r="F131" s="86"/>
      <c r="G131" s="86"/>
      <c r="H131" s="86"/>
      <c r="I131" s="86"/>
      <c r="J131" s="86"/>
      <c r="K131" s="86"/>
      <c r="L131" s="86"/>
      <c r="M131" s="86"/>
      <c r="N131" s="86"/>
      <c r="O131" s="86"/>
      <c r="P131" s="86"/>
      <c r="Q131" s="86"/>
      <c r="R131" s="86"/>
      <c r="S131" s="86"/>
      <c r="T131" s="86"/>
      <c r="U131" s="86"/>
      <c r="V131" s="86"/>
      <c r="W131" s="86"/>
      <c r="X131" s="86"/>
      <c r="Y131" s="86"/>
    </row>
    <row r="132" spans="3:25">
      <c r="C132" s="86"/>
      <c r="D132" s="86"/>
      <c r="E132" s="86"/>
      <c r="F132" s="86"/>
      <c r="G132" s="86"/>
      <c r="H132" s="86"/>
      <c r="I132" s="86"/>
      <c r="J132" s="86"/>
      <c r="K132" s="86"/>
      <c r="L132" s="86"/>
      <c r="M132" s="86"/>
      <c r="N132" s="86"/>
      <c r="O132" s="86"/>
      <c r="P132" s="86"/>
      <c r="Q132" s="86"/>
      <c r="R132" s="86"/>
      <c r="S132" s="86"/>
      <c r="T132" s="86"/>
      <c r="U132" s="86"/>
      <c r="V132" s="86"/>
      <c r="W132" s="86"/>
      <c r="X132" s="86"/>
      <c r="Y132" s="86"/>
    </row>
    <row r="133" spans="3:25">
      <c r="C133" s="86"/>
      <c r="D133" s="86"/>
      <c r="E133" s="86"/>
      <c r="F133" s="86"/>
      <c r="G133" s="86"/>
      <c r="H133" s="86"/>
      <c r="I133" s="86"/>
      <c r="J133" s="86"/>
      <c r="K133" s="86"/>
      <c r="L133" s="86"/>
      <c r="M133" s="86"/>
      <c r="N133" s="86"/>
      <c r="O133" s="86"/>
      <c r="P133" s="86"/>
      <c r="Q133" s="86"/>
      <c r="R133" s="86"/>
      <c r="S133" s="86"/>
      <c r="T133" s="86"/>
      <c r="U133" s="86"/>
      <c r="V133" s="86"/>
      <c r="W133" s="86"/>
      <c r="X133" s="86"/>
      <c r="Y133" s="86"/>
    </row>
    <row r="134" spans="3:25">
      <c r="C134" s="86"/>
      <c r="D134" s="86"/>
      <c r="E134" s="86"/>
      <c r="F134" s="86"/>
      <c r="G134" s="86"/>
      <c r="H134" s="86"/>
      <c r="I134" s="86"/>
      <c r="J134" s="86"/>
      <c r="K134" s="86"/>
      <c r="L134" s="86"/>
      <c r="M134" s="86"/>
      <c r="N134" s="86"/>
      <c r="O134" s="86"/>
      <c r="P134" s="86"/>
      <c r="Q134" s="86"/>
      <c r="R134" s="86"/>
      <c r="S134" s="86"/>
      <c r="T134" s="86"/>
      <c r="U134" s="86"/>
      <c r="V134" s="86"/>
      <c r="W134" s="86"/>
      <c r="X134" s="86"/>
      <c r="Y134" s="86"/>
    </row>
    <row r="135" spans="3:25">
      <c r="C135" s="86"/>
      <c r="D135" s="86"/>
      <c r="E135" s="86"/>
      <c r="F135" s="86"/>
      <c r="G135" s="86"/>
      <c r="H135" s="86"/>
      <c r="I135" s="86"/>
      <c r="J135" s="86"/>
      <c r="K135" s="86"/>
      <c r="L135" s="86"/>
      <c r="M135" s="86"/>
      <c r="N135" s="86"/>
      <c r="O135" s="86"/>
      <c r="P135" s="86"/>
      <c r="Q135" s="86"/>
      <c r="R135" s="86"/>
      <c r="S135" s="86"/>
      <c r="T135" s="86"/>
      <c r="U135" s="86"/>
      <c r="V135" s="86"/>
      <c r="W135" s="86"/>
      <c r="X135" s="86"/>
      <c r="Y135" s="86"/>
    </row>
    <row r="136" spans="3:25">
      <c r="C136" s="86"/>
      <c r="D136" s="86"/>
      <c r="E136" s="86"/>
      <c r="F136" s="86"/>
      <c r="G136" s="86"/>
      <c r="H136" s="86"/>
      <c r="I136" s="86"/>
      <c r="J136" s="86"/>
      <c r="K136" s="86"/>
      <c r="L136" s="86"/>
      <c r="M136" s="86"/>
      <c r="N136" s="86"/>
      <c r="O136" s="86"/>
      <c r="P136" s="86"/>
      <c r="Q136" s="86"/>
      <c r="R136" s="86"/>
      <c r="S136" s="86"/>
      <c r="T136" s="86"/>
      <c r="U136" s="86"/>
      <c r="V136" s="86"/>
      <c r="W136" s="86"/>
      <c r="X136" s="86"/>
      <c r="Y136" s="86"/>
    </row>
    <row r="137" spans="3:25">
      <c r="C137" s="86"/>
      <c r="D137" s="86"/>
      <c r="E137" s="86"/>
      <c r="F137" s="86"/>
      <c r="G137" s="86"/>
      <c r="H137" s="86"/>
      <c r="I137" s="86"/>
      <c r="J137" s="86"/>
      <c r="K137" s="86"/>
      <c r="L137" s="86"/>
      <c r="M137" s="86"/>
      <c r="N137" s="86"/>
      <c r="O137" s="86"/>
      <c r="P137" s="86"/>
      <c r="Q137" s="86"/>
      <c r="R137" s="86"/>
      <c r="S137" s="86"/>
      <c r="T137" s="86"/>
      <c r="U137" s="86"/>
      <c r="V137" s="86"/>
      <c r="W137" s="86"/>
      <c r="X137" s="86"/>
      <c r="Y137" s="86"/>
    </row>
    <row r="138" spans="3:25">
      <c r="C138" s="86"/>
      <c r="D138" s="86"/>
      <c r="E138" s="86"/>
      <c r="F138" s="86"/>
      <c r="G138" s="86"/>
      <c r="H138" s="86"/>
      <c r="I138" s="86"/>
      <c r="J138" s="86"/>
      <c r="K138" s="86"/>
      <c r="L138" s="86"/>
      <c r="M138" s="86"/>
      <c r="N138" s="86"/>
      <c r="O138" s="86"/>
      <c r="P138" s="86"/>
      <c r="Q138" s="86"/>
      <c r="R138" s="86"/>
      <c r="S138" s="86"/>
      <c r="T138" s="86"/>
      <c r="U138" s="86"/>
      <c r="V138" s="86"/>
      <c r="W138" s="86"/>
      <c r="X138" s="86"/>
      <c r="Y138" s="86"/>
    </row>
    <row r="139" spans="3:25">
      <c r="C139" s="86"/>
      <c r="D139" s="86"/>
      <c r="E139" s="86"/>
      <c r="F139" s="86"/>
      <c r="G139" s="86"/>
      <c r="H139" s="86"/>
      <c r="I139" s="86"/>
      <c r="J139" s="86"/>
      <c r="K139" s="86"/>
      <c r="L139" s="86"/>
      <c r="M139" s="86"/>
      <c r="N139" s="86"/>
      <c r="O139" s="86"/>
      <c r="P139" s="86"/>
      <c r="Q139" s="86"/>
      <c r="R139" s="86"/>
      <c r="S139" s="86"/>
      <c r="T139" s="86"/>
      <c r="U139" s="86"/>
      <c r="V139" s="86"/>
      <c r="W139" s="86"/>
      <c r="X139" s="86"/>
      <c r="Y139" s="86"/>
    </row>
    <row r="140" spans="3:25">
      <c r="C140" s="86"/>
      <c r="D140" s="86"/>
      <c r="E140" s="86"/>
      <c r="F140" s="86"/>
      <c r="G140" s="86"/>
      <c r="H140" s="86"/>
      <c r="I140" s="86"/>
      <c r="J140" s="86"/>
      <c r="K140" s="86"/>
      <c r="L140" s="86"/>
      <c r="M140" s="86"/>
      <c r="N140" s="86"/>
      <c r="O140" s="86"/>
      <c r="P140" s="86"/>
      <c r="Q140" s="86"/>
      <c r="R140" s="86"/>
      <c r="S140" s="86"/>
      <c r="T140" s="86"/>
      <c r="U140" s="86"/>
      <c r="V140" s="86"/>
      <c r="W140" s="86"/>
      <c r="X140" s="86"/>
      <c r="Y140" s="86"/>
    </row>
    <row r="141" spans="3:25">
      <c r="C141" s="86"/>
      <c r="D141" s="86"/>
      <c r="E141" s="86"/>
      <c r="F141" s="86"/>
      <c r="G141" s="86"/>
      <c r="H141" s="86"/>
      <c r="I141" s="86"/>
      <c r="J141" s="86"/>
      <c r="K141" s="86"/>
      <c r="L141" s="86"/>
      <c r="M141" s="86"/>
      <c r="N141" s="86"/>
      <c r="O141" s="86"/>
      <c r="P141" s="86"/>
      <c r="Q141" s="86"/>
      <c r="R141" s="86"/>
      <c r="S141" s="86"/>
      <c r="T141" s="86"/>
      <c r="U141" s="86"/>
      <c r="V141" s="86"/>
      <c r="W141" s="86"/>
      <c r="X141" s="86"/>
      <c r="Y141" s="86"/>
    </row>
    <row r="142" spans="3:25">
      <c r="C142" s="86"/>
      <c r="D142" s="86"/>
      <c r="E142" s="86"/>
      <c r="F142" s="86"/>
      <c r="G142" s="86"/>
      <c r="H142" s="86"/>
      <c r="I142" s="86"/>
      <c r="J142" s="86"/>
      <c r="K142" s="86"/>
      <c r="L142" s="86"/>
      <c r="M142" s="86"/>
      <c r="N142" s="86"/>
      <c r="O142" s="86"/>
      <c r="P142" s="86"/>
      <c r="Q142" s="86"/>
      <c r="R142" s="86"/>
      <c r="S142" s="86"/>
      <c r="T142" s="86"/>
      <c r="U142" s="86"/>
      <c r="V142" s="86"/>
      <c r="W142" s="86"/>
      <c r="X142" s="86"/>
      <c r="Y142" s="86"/>
    </row>
    <row r="143" spans="3:25">
      <c r="C143" s="86"/>
      <c r="D143" s="86"/>
      <c r="E143" s="86"/>
      <c r="F143" s="86"/>
      <c r="G143" s="86"/>
      <c r="H143" s="86"/>
      <c r="I143" s="86"/>
      <c r="J143" s="86"/>
      <c r="K143" s="86"/>
      <c r="L143" s="86"/>
      <c r="M143" s="86"/>
      <c r="N143" s="86"/>
      <c r="O143" s="86"/>
      <c r="P143" s="86"/>
      <c r="Q143" s="86"/>
      <c r="R143" s="86"/>
      <c r="S143" s="86"/>
      <c r="T143" s="86"/>
      <c r="U143" s="86"/>
      <c r="V143" s="86"/>
      <c r="W143" s="86"/>
      <c r="X143" s="86"/>
      <c r="Y143" s="86"/>
    </row>
    <row r="144" spans="3:25">
      <c r="C144" s="86"/>
      <c r="D144" s="86"/>
      <c r="E144" s="86"/>
      <c r="F144" s="86"/>
      <c r="G144" s="86"/>
      <c r="H144" s="86"/>
      <c r="I144" s="86"/>
      <c r="J144" s="86"/>
      <c r="K144" s="86"/>
      <c r="L144" s="86"/>
      <c r="M144" s="86"/>
      <c r="N144" s="86"/>
      <c r="O144" s="86"/>
      <c r="P144" s="86"/>
      <c r="Q144" s="86"/>
      <c r="R144" s="86"/>
      <c r="S144" s="86"/>
      <c r="T144" s="86"/>
      <c r="U144" s="86"/>
      <c r="V144" s="86"/>
      <c r="W144" s="86"/>
      <c r="X144" s="86"/>
      <c r="Y144" s="86"/>
    </row>
    <row r="145" spans="3:25">
      <c r="C145" s="86"/>
      <c r="D145" s="86"/>
      <c r="E145" s="86"/>
      <c r="F145" s="86"/>
      <c r="G145" s="86"/>
      <c r="H145" s="86"/>
      <c r="I145" s="86"/>
      <c r="J145" s="86"/>
      <c r="K145" s="86"/>
      <c r="L145" s="86"/>
      <c r="M145" s="86"/>
      <c r="N145" s="86"/>
      <c r="O145" s="86"/>
      <c r="P145" s="86"/>
      <c r="Q145" s="86"/>
      <c r="R145" s="86"/>
      <c r="S145" s="86"/>
      <c r="T145" s="86"/>
      <c r="U145" s="86"/>
      <c r="V145" s="86"/>
      <c r="W145" s="86"/>
      <c r="X145" s="86"/>
      <c r="Y145" s="86"/>
    </row>
    <row r="146" spans="3:25">
      <c r="C146" s="86"/>
      <c r="D146" s="86"/>
      <c r="E146" s="86"/>
      <c r="F146" s="86"/>
      <c r="G146" s="86"/>
      <c r="H146" s="86"/>
      <c r="I146" s="86"/>
      <c r="J146" s="86"/>
      <c r="K146" s="86"/>
      <c r="L146" s="86"/>
      <c r="M146" s="86"/>
      <c r="N146" s="86"/>
      <c r="O146" s="86"/>
      <c r="P146" s="86"/>
      <c r="Q146" s="86"/>
      <c r="R146" s="86"/>
      <c r="S146" s="86"/>
      <c r="T146" s="86"/>
      <c r="U146" s="86"/>
      <c r="V146" s="86"/>
      <c r="W146" s="86"/>
      <c r="X146" s="86"/>
      <c r="Y146" s="86"/>
    </row>
    <row r="147" spans="3:25">
      <c r="C147" s="86"/>
      <c r="D147" s="86"/>
      <c r="E147" s="86"/>
      <c r="F147" s="86"/>
      <c r="G147" s="86"/>
      <c r="H147" s="86"/>
      <c r="I147" s="86"/>
      <c r="J147" s="86"/>
      <c r="K147" s="86"/>
      <c r="L147" s="86"/>
      <c r="M147" s="86"/>
      <c r="N147" s="86"/>
      <c r="O147" s="86"/>
      <c r="P147" s="86"/>
      <c r="Q147" s="86"/>
      <c r="R147" s="86"/>
      <c r="S147" s="86"/>
      <c r="T147" s="86"/>
      <c r="U147" s="86"/>
      <c r="V147" s="86"/>
      <c r="W147" s="86"/>
      <c r="X147" s="86"/>
      <c r="Y147" s="86"/>
    </row>
    <row r="148" spans="3:25">
      <c r="C148" s="86"/>
      <c r="D148" s="86"/>
      <c r="E148" s="86"/>
      <c r="F148" s="86"/>
      <c r="G148" s="86"/>
      <c r="H148" s="86"/>
      <c r="I148" s="86"/>
      <c r="J148" s="86"/>
      <c r="K148" s="86"/>
      <c r="L148" s="86"/>
      <c r="M148" s="86"/>
      <c r="N148" s="86"/>
      <c r="O148" s="86"/>
      <c r="P148" s="86"/>
      <c r="Q148" s="86"/>
      <c r="R148" s="86"/>
      <c r="S148" s="86"/>
      <c r="T148" s="86"/>
      <c r="U148" s="86"/>
      <c r="V148" s="86"/>
      <c r="W148" s="86"/>
      <c r="X148" s="86"/>
      <c r="Y148" s="86"/>
    </row>
    <row r="149" spans="3:25">
      <c r="C149" s="86"/>
      <c r="D149" s="86"/>
      <c r="E149" s="86"/>
      <c r="F149" s="86"/>
      <c r="G149" s="86"/>
      <c r="H149" s="86"/>
      <c r="I149" s="86"/>
      <c r="J149" s="86"/>
      <c r="K149" s="86"/>
      <c r="L149" s="86"/>
      <c r="M149" s="86"/>
      <c r="N149" s="86"/>
      <c r="O149" s="86"/>
      <c r="P149" s="86"/>
      <c r="Q149" s="86"/>
      <c r="R149" s="86"/>
      <c r="S149" s="86"/>
      <c r="T149" s="86"/>
      <c r="U149" s="86"/>
      <c r="V149" s="86"/>
      <c r="W149" s="86"/>
      <c r="X149" s="86"/>
      <c r="Y149" s="86"/>
    </row>
    <row r="150" spans="3:25">
      <c r="C150" s="86"/>
      <c r="D150" s="86"/>
      <c r="E150" s="86"/>
      <c r="F150" s="86"/>
      <c r="G150" s="86"/>
      <c r="H150" s="86"/>
      <c r="I150" s="86"/>
      <c r="J150" s="86"/>
      <c r="K150" s="86"/>
      <c r="L150" s="86"/>
      <c r="M150" s="86"/>
      <c r="N150" s="86"/>
      <c r="O150" s="86"/>
      <c r="P150" s="86"/>
      <c r="Q150" s="86"/>
      <c r="R150" s="86"/>
      <c r="S150" s="86"/>
      <c r="T150" s="86"/>
      <c r="U150" s="86"/>
      <c r="V150" s="86"/>
      <c r="W150" s="86"/>
      <c r="X150" s="86"/>
      <c r="Y150" s="86"/>
    </row>
    <row r="151" spans="3:25">
      <c r="C151" s="86"/>
      <c r="D151" s="86"/>
      <c r="E151" s="86"/>
      <c r="F151" s="86"/>
      <c r="G151" s="86"/>
      <c r="H151" s="86"/>
      <c r="I151" s="86"/>
      <c r="J151" s="86"/>
      <c r="K151" s="86"/>
      <c r="L151" s="86"/>
      <c r="M151" s="86"/>
      <c r="N151" s="86"/>
      <c r="O151" s="86"/>
      <c r="P151" s="86"/>
      <c r="Q151" s="86"/>
      <c r="R151" s="86"/>
      <c r="S151" s="86"/>
      <c r="T151" s="86"/>
      <c r="U151" s="86"/>
      <c r="V151" s="86"/>
      <c r="W151" s="86"/>
      <c r="X151" s="86"/>
      <c r="Y151" s="86"/>
    </row>
    <row r="152" spans="3:25">
      <c r="C152" s="86"/>
      <c r="D152" s="86"/>
      <c r="E152" s="86"/>
      <c r="F152" s="86"/>
      <c r="G152" s="86"/>
      <c r="H152" s="86"/>
      <c r="I152" s="86"/>
      <c r="J152" s="86"/>
      <c r="K152" s="86"/>
      <c r="L152" s="86"/>
      <c r="M152" s="86"/>
      <c r="N152" s="86"/>
      <c r="O152" s="86"/>
      <c r="P152" s="86"/>
      <c r="Q152" s="86"/>
      <c r="R152" s="86"/>
      <c r="S152" s="86"/>
      <c r="T152" s="86"/>
      <c r="U152" s="86"/>
      <c r="V152" s="86"/>
      <c r="W152" s="86"/>
      <c r="X152" s="86"/>
      <c r="Y152" s="86"/>
    </row>
    <row r="153" spans="3:25">
      <c r="C153" s="86"/>
      <c r="D153" s="86"/>
      <c r="E153" s="86"/>
      <c r="F153" s="86"/>
      <c r="G153" s="86"/>
      <c r="H153" s="86"/>
      <c r="I153" s="86"/>
      <c r="J153" s="86"/>
      <c r="K153" s="86"/>
      <c r="L153" s="86"/>
      <c r="M153" s="86"/>
      <c r="N153" s="86"/>
      <c r="O153" s="86"/>
      <c r="P153" s="86"/>
      <c r="Q153" s="86"/>
      <c r="R153" s="86"/>
      <c r="S153" s="86"/>
      <c r="T153" s="86"/>
      <c r="U153" s="86"/>
      <c r="V153" s="86"/>
      <c r="W153" s="86"/>
      <c r="X153" s="86"/>
      <c r="Y153" s="86"/>
    </row>
    <row r="154" spans="3:25">
      <c r="C154" s="86"/>
      <c r="D154" s="86"/>
      <c r="E154" s="86"/>
      <c r="F154" s="86"/>
      <c r="G154" s="86"/>
      <c r="H154" s="86"/>
      <c r="I154" s="86"/>
      <c r="J154" s="86"/>
      <c r="K154" s="86"/>
      <c r="L154" s="86"/>
      <c r="M154" s="86"/>
      <c r="N154" s="86"/>
      <c r="O154" s="86"/>
      <c r="P154" s="86"/>
      <c r="Q154" s="86"/>
      <c r="R154" s="86"/>
      <c r="S154" s="86"/>
      <c r="T154" s="86"/>
      <c r="U154" s="86"/>
      <c r="V154" s="86"/>
      <c r="W154" s="86"/>
      <c r="X154" s="86"/>
      <c r="Y154" s="86"/>
    </row>
    <row r="155" spans="3:25">
      <c r="C155" s="86"/>
      <c r="D155" s="86"/>
      <c r="E155" s="86"/>
      <c r="F155" s="86"/>
      <c r="G155" s="86"/>
      <c r="H155" s="86"/>
      <c r="I155" s="86"/>
      <c r="J155" s="86"/>
      <c r="K155" s="86"/>
      <c r="L155" s="86"/>
      <c r="M155" s="86"/>
      <c r="N155" s="86"/>
      <c r="O155" s="86"/>
      <c r="P155" s="86"/>
      <c r="Q155" s="86"/>
      <c r="R155" s="86"/>
      <c r="S155" s="86"/>
      <c r="T155" s="86"/>
      <c r="U155" s="86"/>
      <c r="V155" s="86"/>
      <c r="W155" s="86"/>
      <c r="X155" s="86"/>
      <c r="Y155" s="86"/>
    </row>
    <row r="156" spans="3:25">
      <c r="C156" s="86"/>
      <c r="D156" s="86"/>
      <c r="E156" s="86"/>
      <c r="F156" s="86"/>
      <c r="G156" s="86"/>
      <c r="H156" s="86"/>
      <c r="I156" s="86"/>
      <c r="J156" s="86"/>
      <c r="K156" s="86"/>
      <c r="L156" s="86"/>
      <c r="M156" s="86"/>
      <c r="N156" s="86"/>
      <c r="O156" s="86"/>
      <c r="P156" s="86"/>
      <c r="Q156" s="86"/>
      <c r="R156" s="86"/>
      <c r="S156" s="86"/>
      <c r="T156" s="86"/>
      <c r="U156" s="86"/>
      <c r="V156" s="86"/>
      <c r="W156" s="86"/>
      <c r="X156" s="86"/>
      <c r="Y156" s="86"/>
    </row>
    <row r="157" spans="3:25">
      <c r="C157" s="86"/>
      <c r="D157" s="86"/>
      <c r="E157" s="86"/>
      <c r="F157" s="86"/>
      <c r="G157" s="86"/>
      <c r="H157" s="86"/>
      <c r="I157" s="86"/>
      <c r="J157" s="86"/>
      <c r="K157" s="86"/>
      <c r="L157" s="86"/>
      <c r="M157" s="86"/>
      <c r="N157" s="86"/>
      <c r="O157" s="86"/>
      <c r="P157" s="86"/>
      <c r="Q157" s="86"/>
      <c r="R157" s="86"/>
      <c r="S157" s="86"/>
      <c r="T157" s="86"/>
      <c r="U157" s="86"/>
      <c r="V157" s="86"/>
      <c r="W157" s="86"/>
      <c r="X157" s="86"/>
      <c r="Y157" s="86"/>
    </row>
    <row r="158" spans="3:25">
      <c r="C158" s="86"/>
      <c r="D158" s="86"/>
      <c r="E158" s="86"/>
      <c r="F158" s="86"/>
      <c r="G158" s="86"/>
      <c r="H158" s="86"/>
      <c r="I158" s="86"/>
      <c r="J158" s="86"/>
      <c r="K158" s="86"/>
      <c r="L158" s="86"/>
      <c r="M158" s="86"/>
      <c r="N158" s="86"/>
      <c r="O158" s="86"/>
      <c r="P158" s="86"/>
      <c r="Q158" s="86"/>
      <c r="R158" s="86"/>
      <c r="S158" s="86"/>
      <c r="T158" s="86"/>
      <c r="U158" s="86"/>
      <c r="V158" s="86"/>
      <c r="W158" s="86"/>
      <c r="X158" s="86"/>
      <c r="Y158" s="86"/>
    </row>
    <row r="159" spans="3:25">
      <c r="C159" s="86"/>
      <c r="D159" s="86"/>
      <c r="E159" s="86"/>
      <c r="F159" s="86"/>
      <c r="G159" s="86"/>
      <c r="H159" s="86"/>
      <c r="I159" s="86"/>
      <c r="J159" s="86"/>
      <c r="K159" s="86"/>
      <c r="L159" s="86"/>
      <c r="M159" s="86"/>
      <c r="N159" s="86"/>
      <c r="O159" s="86"/>
      <c r="P159" s="86"/>
      <c r="Q159" s="86"/>
      <c r="R159" s="86"/>
      <c r="S159" s="86"/>
      <c r="T159" s="86"/>
      <c r="U159" s="86"/>
      <c r="V159" s="86"/>
      <c r="W159" s="86"/>
      <c r="X159" s="86"/>
      <c r="Y159" s="86"/>
    </row>
    <row r="160" spans="3:25">
      <c r="C160" s="86"/>
      <c r="D160" s="86"/>
      <c r="E160" s="86"/>
      <c r="F160" s="86"/>
      <c r="G160" s="86"/>
      <c r="H160" s="86"/>
      <c r="I160" s="86"/>
      <c r="J160" s="86"/>
      <c r="K160" s="86"/>
      <c r="L160" s="86"/>
      <c r="M160" s="86"/>
      <c r="N160" s="86"/>
      <c r="O160" s="86"/>
      <c r="P160" s="86"/>
      <c r="Q160" s="86"/>
      <c r="R160" s="86"/>
      <c r="S160" s="86"/>
      <c r="T160" s="86"/>
      <c r="U160" s="86"/>
      <c r="V160" s="86"/>
      <c r="W160" s="86"/>
      <c r="X160" s="86"/>
      <c r="Y160" s="86"/>
    </row>
    <row r="161" spans="3:25">
      <c r="C161" s="86"/>
      <c r="D161" s="86"/>
      <c r="E161" s="86"/>
      <c r="F161" s="86"/>
      <c r="G161" s="86"/>
      <c r="H161" s="86"/>
      <c r="I161" s="86"/>
      <c r="J161" s="86"/>
      <c r="K161" s="86"/>
      <c r="L161" s="86"/>
      <c r="M161" s="86"/>
      <c r="N161" s="86"/>
      <c r="O161" s="86"/>
      <c r="P161" s="86"/>
      <c r="Q161" s="86"/>
      <c r="R161" s="86"/>
      <c r="S161" s="86"/>
      <c r="T161" s="86"/>
      <c r="U161" s="86"/>
      <c r="V161" s="86"/>
      <c r="W161" s="86"/>
      <c r="X161" s="86"/>
      <c r="Y161" s="86"/>
    </row>
    <row r="162" spans="3:25">
      <c r="C162" s="86"/>
      <c r="D162" s="86"/>
      <c r="E162" s="86"/>
      <c r="F162" s="86"/>
      <c r="G162" s="86"/>
      <c r="H162" s="86"/>
      <c r="I162" s="86"/>
      <c r="J162" s="86"/>
      <c r="K162" s="86"/>
      <c r="L162" s="86"/>
      <c r="M162" s="86"/>
      <c r="N162" s="86"/>
      <c r="O162" s="86"/>
      <c r="P162" s="86"/>
      <c r="Q162" s="86"/>
      <c r="R162" s="86"/>
      <c r="S162" s="86"/>
      <c r="T162" s="86"/>
      <c r="U162" s="86"/>
      <c r="V162" s="86"/>
      <c r="W162" s="86"/>
      <c r="X162" s="86"/>
      <c r="Y162" s="86"/>
    </row>
    <row r="163" spans="3:25">
      <c r="C163" s="86"/>
      <c r="D163" s="86"/>
      <c r="E163" s="86"/>
      <c r="F163" s="86"/>
      <c r="G163" s="86"/>
      <c r="H163" s="86"/>
      <c r="I163" s="86"/>
      <c r="J163" s="86"/>
      <c r="K163" s="86"/>
      <c r="L163" s="86"/>
      <c r="M163" s="86"/>
      <c r="N163" s="86"/>
      <c r="O163" s="86"/>
      <c r="P163" s="86"/>
      <c r="Q163" s="86"/>
      <c r="R163" s="86"/>
      <c r="S163" s="86"/>
      <c r="T163" s="86"/>
      <c r="U163" s="86"/>
      <c r="V163" s="86"/>
      <c r="W163" s="86"/>
      <c r="X163" s="86"/>
      <c r="Y163" s="86"/>
    </row>
    <row r="164" spans="3:25">
      <c r="C164" s="86"/>
      <c r="D164" s="86"/>
      <c r="E164" s="86"/>
      <c r="F164" s="86"/>
      <c r="G164" s="86"/>
      <c r="H164" s="86"/>
      <c r="I164" s="86"/>
      <c r="J164" s="86"/>
      <c r="K164" s="86"/>
      <c r="L164" s="86"/>
      <c r="M164" s="86"/>
      <c r="N164" s="86"/>
      <c r="O164" s="86"/>
      <c r="P164" s="86"/>
      <c r="Q164" s="86"/>
      <c r="R164" s="86"/>
      <c r="S164" s="86"/>
      <c r="T164" s="86"/>
      <c r="U164" s="86"/>
      <c r="V164" s="86"/>
      <c r="W164" s="86"/>
      <c r="X164" s="86"/>
      <c r="Y164" s="86"/>
    </row>
    <row r="165" spans="3:25">
      <c r="C165" s="86"/>
      <c r="D165" s="86"/>
      <c r="E165" s="86"/>
      <c r="F165" s="86"/>
      <c r="G165" s="86"/>
      <c r="H165" s="86"/>
      <c r="I165" s="86"/>
      <c r="J165" s="86"/>
      <c r="K165" s="86"/>
      <c r="L165" s="86"/>
      <c r="M165" s="86"/>
      <c r="N165" s="86"/>
      <c r="O165" s="86"/>
      <c r="P165" s="86"/>
      <c r="Q165" s="86"/>
      <c r="R165" s="86"/>
      <c r="S165" s="86"/>
      <c r="T165" s="86"/>
      <c r="U165" s="86"/>
      <c r="V165" s="86"/>
      <c r="W165" s="86"/>
      <c r="X165" s="86"/>
      <c r="Y165" s="86"/>
    </row>
    <row r="166" spans="3:25">
      <c r="C166" s="86"/>
      <c r="D166" s="86"/>
      <c r="E166" s="86"/>
      <c r="F166" s="86"/>
      <c r="G166" s="86"/>
      <c r="H166" s="86"/>
      <c r="I166" s="86"/>
      <c r="J166" s="86"/>
      <c r="K166" s="86"/>
      <c r="L166" s="86"/>
      <c r="M166" s="86"/>
      <c r="N166" s="86"/>
      <c r="O166" s="86"/>
      <c r="P166" s="86"/>
      <c r="Q166" s="86"/>
      <c r="R166" s="86"/>
      <c r="S166" s="86"/>
      <c r="T166" s="86"/>
      <c r="U166" s="86"/>
      <c r="V166" s="86"/>
      <c r="W166" s="86"/>
      <c r="X166" s="86"/>
      <c r="Y166" s="86"/>
    </row>
    <row r="167" spans="3:25">
      <c r="C167" s="86"/>
      <c r="D167" s="86"/>
      <c r="E167" s="86"/>
      <c r="F167" s="86"/>
      <c r="G167" s="86"/>
      <c r="H167" s="86"/>
      <c r="I167" s="86"/>
      <c r="J167" s="86"/>
      <c r="K167" s="86"/>
      <c r="L167" s="86"/>
      <c r="M167" s="86"/>
      <c r="N167" s="86"/>
      <c r="O167" s="86"/>
      <c r="P167" s="86"/>
      <c r="Q167" s="86"/>
      <c r="R167" s="86"/>
      <c r="S167" s="86"/>
      <c r="T167" s="86"/>
      <c r="U167" s="86"/>
      <c r="V167" s="86"/>
      <c r="W167" s="86"/>
      <c r="X167" s="86"/>
      <c r="Y167" s="86"/>
    </row>
    <row r="168" spans="3:25">
      <c r="C168" s="86"/>
      <c r="D168" s="86"/>
      <c r="E168" s="86"/>
      <c r="F168" s="86"/>
      <c r="G168" s="86"/>
      <c r="H168" s="86"/>
      <c r="I168" s="86"/>
      <c r="J168" s="86"/>
      <c r="K168" s="86"/>
      <c r="L168" s="86"/>
      <c r="M168" s="86"/>
      <c r="N168" s="86"/>
      <c r="O168" s="86"/>
      <c r="P168" s="86"/>
      <c r="Q168" s="86"/>
      <c r="R168" s="86"/>
      <c r="S168" s="86"/>
      <c r="T168" s="86"/>
      <c r="U168" s="86"/>
      <c r="V168" s="86"/>
      <c r="W168" s="86"/>
      <c r="X168" s="86"/>
      <c r="Y168" s="86"/>
    </row>
    <row r="169" spans="3:25">
      <c r="C169" s="86"/>
      <c r="D169" s="86"/>
      <c r="E169" s="86"/>
      <c r="F169" s="86"/>
      <c r="G169" s="86"/>
      <c r="H169" s="86"/>
      <c r="I169" s="86"/>
      <c r="J169" s="86"/>
      <c r="K169" s="86"/>
      <c r="L169" s="86"/>
      <c r="M169" s="86"/>
      <c r="N169" s="86"/>
      <c r="O169" s="86"/>
      <c r="P169" s="86"/>
      <c r="Q169" s="86"/>
      <c r="R169" s="86"/>
      <c r="S169" s="86"/>
      <c r="T169" s="86"/>
      <c r="U169" s="86"/>
      <c r="V169" s="86"/>
      <c r="W169" s="86"/>
      <c r="X169" s="86"/>
      <c r="Y169" s="86"/>
    </row>
    <row r="170" spans="3:25">
      <c r="C170" s="86"/>
      <c r="D170" s="86"/>
      <c r="E170" s="86"/>
      <c r="F170" s="86"/>
      <c r="G170" s="86"/>
      <c r="H170" s="86"/>
      <c r="I170" s="86"/>
      <c r="J170" s="86"/>
      <c r="K170" s="86"/>
      <c r="L170" s="86"/>
      <c r="M170" s="86"/>
      <c r="N170" s="86"/>
      <c r="O170" s="86"/>
      <c r="P170" s="86"/>
      <c r="Q170" s="86"/>
      <c r="R170" s="86"/>
      <c r="S170" s="86"/>
      <c r="T170" s="86"/>
      <c r="U170" s="86"/>
      <c r="V170" s="86"/>
      <c r="W170" s="86"/>
      <c r="X170" s="86"/>
      <c r="Y170" s="86"/>
    </row>
    <row r="171" spans="3:25">
      <c r="C171" s="86"/>
      <c r="D171" s="86"/>
      <c r="E171" s="86"/>
      <c r="F171" s="86"/>
      <c r="G171" s="86"/>
      <c r="H171" s="86"/>
      <c r="I171" s="86"/>
      <c r="J171" s="86"/>
      <c r="K171" s="86"/>
      <c r="L171" s="86"/>
      <c r="M171" s="86"/>
      <c r="N171" s="86"/>
      <c r="O171" s="86"/>
      <c r="P171" s="86"/>
      <c r="Q171" s="86"/>
      <c r="R171" s="86"/>
      <c r="S171" s="86"/>
      <c r="T171" s="86"/>
      <c r="U171" s="86"/>
      <c r="V171" s="86"/>
      <c r="W171" s="86"/>
      <c r="X171" s="86"/>
      <c r="Y171" s="86"/>
    </row>
    <row r="172" spans="3:25">
      <c r="C172" s="86"/>
      <c r="D172" s="86"/>
      <c r="E172" s="86"/>
      <c r="F172" s="86"/>
      <c r="G172" s="86"/>
      <c r="H172" s="86"/>
      <c r="I172" s="86"/>
      <c r="J172" s="86"/>
      <c r="K172" s="86"/>
      <c r="L172" s="86"/>
      <c r="M172" s="86"/>
      <c r="N172" s="86"/>
      <c r="O172" s="86"/>
      <c r="P172" s="86"/>
      <c r="Q172" s="86"/>
      <c r="R172" s="86"/>
      <c r="S172" s="86"/>
      <c r="T172" s="86"/>
      <c r="U172" s="86"/>
      <c r="V172" s="86"/>
      <c r="W172" s="86"/>
      <c r="X172" s="86"/>
      <c r="Y172" s="86"/>
    </row>
    <row r="173" spans="3:25">
      <c r="C173" s="86"/>
      <c r="D173" s="86"/>
      <c r="E173" s="86"/>
      <c r="F173" s="86"/>
      <c r="G173" s="86"/>
      <c r="H173" s="86"/>
      <c r="I173" s="86"/>
      <c r="J173" s="86"/>
      <c r="K173" s="86"/>
      <c r="L173" s="86"/>
      <c r="M173" s="86"/>
      <c r="N173" s="86"/>
      <c r="O173" s="86"/>
      <c r="P173" s="86"/>
      <c r="Q173" s="86"/>
      <c r="R173" s="86"/>
      <c r="S173" s="86"/>
      <c r="T173" s="86"/>
      <c r="U173" s="86"/>
      <c r="V173" s="86"/>
      <c r="W173" s="86"/>
      <c r="X173" s="86"/>
      <c r="Y173" s="86"/>
    </row>
    <row r="174" spans="3:25">
      <c r="C174" s="86"/>
      <c r="D174" s="86"/>
      <c r="E174" s="86"/>
      <c r="F174" s="86"/>
      <c r="G174" s="86"/>
      <c r="H174" s="86"/>
      <c r="I174" s="86"/>
      <c r="J174" s="86"/>
      <c r="K174" s="86"/>
      <c r="L174" s="86"/>
      <c r="M174" s="86"/>
      <c r="N174" s="86"/>
      <c r="O174" s="86"/>
      <c r="P174" s="86"/>
      <c r="Q174" s="86"/>
      <c r="R174" s="86"/>
      <c r="S174" s="86"/>
      <c r="T174" s="86"/>
      <c r="U174" s="86"/>
      <c r="V174" s="86"/>
      <c r="W174" s="86"/>
      <c r="X174" s="86"/>
      <c r="Y174" s="86"/>
    </row>
    <row r="175" spans="3:25">
      <c r="C175" s="86"/>
      <c r="D175" s="86"/>
      <c r="E175" s="86"/>
      <c r="F175" s="86"/>
      <c r="G175" s="86"/>
      <c r="H175" s="86"/>
      <c r="I175" s="86"/>
      <c r="J175" s="86"/>
      <c r="K175" s="86"/>
      <c r="L175" s="86"/>
      <c r="M175" s="86"/>
      <c r="N175" s="86"/>
      <c r="O175" s="86"/>
      <c r="P175" s="86"/>
      <c r="Q175" s="86"/>
      <c r="R175" s="86"/>
      <c r="S175" s="86"/>
      <c r="T175" s="86"/>
      <c r="U175" s="86"/>
      <c r="V175" s="86"/>
      <c r="W175" s="86"/>
      <c r="X175" s="86"/>
      <c r="Y175" s="86"/>
    </row>
    <row r="176" spans="3:25">
      <c r="C176" s="86"/>
      <c r="D176" s="86"/>
      <c r="E176" s="86"/>
      <c r="F176" s="86"/>
      <c r="G176" s="86"/>
      <c r="H176" s="86"/>
      <c r="I176" s="86"/>
      <c r="J176" s="86"/>
      <c r="K176" s="86"/>
      <c r="L176" s="86"/>
      <c r="M176" s="86"/>
      <c r="N176" s="86"/>
      <c r="O176" s="86"/>
      <c r="P176" s="86"/>
      <c r="Q176" s="86"/>
      <c r="R176" s="86"/>
      <c r="S176" s="86"/>
      <c r="T176" s="86"/>
      <c r="U176" s="86"/>
      <c r="V176" s="86"/>
      <c r="W176" s="86"/>
      <c r="X176" s="86"/>
      <c r="Y176" s="86"/>
    </row>
    <row r="177" spans="3:25">
      <c r="C177" s="86"/>
      <c r="D177" s="86"/>
      <c r="E177" s="86"/>
      <c r="F177" s="86"/>
      <c r="G177" s="86"/>
      <c r="H177" s="86"/>
      <c r="I177" s="86"/>
      <c r="J177" s="86"/>
      <c r="K177" s="86"/>
      <c r="L177" s="86"/>
      <c r="M177" s="86"/>
      <c r="N177" s="86"/>
      <c r="O177" s="86"/>
      <c r="P177" s="86"/>
      <c r="Q177" s="86"/>
      <c r="R177" s="86"/>
      <c r="S177" s="86"/>
      <c r="T177" s="86"/>
      <c r="U177" s="86"/>
      <c r="V177" s="86"/>
      <c r="W177" s="86"/>
      <c r="X177" s="86"/>
      <c r="Y177" s="86"/>
    </row>
    <row r="178" spans="3:25">
      <c r="C178" s="86"/>
      <c r="D178" s="86"/>
      <c r="E178" s="86"/>
      <c r="F178" s="86"/>
      <c r="G178" s="86"/>
      <c r="H178" s="86"/>
      <c r="I178" s="86"/>
      <c r="J178" s="86"/>
      <c r="K178" s="86"/>
      <c r="L178" s="86"/>
      <c r="M178" s="86"/>
      <c r="N178" s="86"/>
      <c r="O178" s="86"/>
      <c r="P178" s="86"/>
      <c r="Q178" s="86"/>
      <c r="R178" s="86"/>
      <c r="S178" s="86"/>
      <c r="T178" s="86"/>
      <c r="U178" s="86"/>
      <c r="V178" s="86"/>
      <c r="W178" s="86"/>
      <c r="X178" s="86"/>
      <c r="Y178" s="86"/>
    </row>
    <row r="179" spans="3:25">
      <c r="C179" s="86"/>
      <c r="D179" s="86"/>
      <c r="E179" s="86"/>
      <c r="F179" s="86"/>
      <c r="G179" s="86"/>
      <c r="H179" s="86"/>
      <c r="I179" s="86"/>
      <c r="J179" s="86"/>
      <c r="K179" s="86"/>
      <c r="L179" s="86"/>
      <c r="M179" s="86"/>
      <c r="N179" s="86"/>
      <c r="O179" s="86"/>
      <c r="P179" s="86"/>
      <c r="Q179" s="86"/>
      <c r="R179" s="86"/>
      <c r="S179" s="86"/>
      <c r="T179" s="86"/>
      <c r="U179" s="86"/>
      <c r="V179" s="86"/>
      <c r="W179" s="86"/>
      <c r="X179" s="86"/>
      <c r="Y179" s="86"/>
    </row>
    <row r="180" spans="3:25">
      <c r="C180" s="86"/>
      <c r="D180" s="86"/>
      <c r="E180" s="86"/>
      <c r="F180" s="86"/>
      <c r="G180" s="86"/>
      <c r="H180" s="86"/>
      <c r="I180" s="86"/>
      <c r="J180" s="86"/>
      <c r="K180" s="86"/>
      <c r="L180" s="86"/>
      <c r="M180" s="86"/>
      <c r="N180" s="86"/>
      <c r="O180" s="86"/>
      <c r="P180" s="86"/>
      <c r="Q180" s="86"/>
      <c r="R180" s="86"/>
      <c r="S180" s="86"/>
      <c r="T180" s="86"/>
      <c r="U180" s="86"/>
      <c r="V180" s="86"/>
      <c r="W180" s="86"/>
      <c r="X180" s="86"/>
      <c r="Y180" s="86"/>
    </row>
    <row r="181" spans="3:25">
      <c r="C181" s="86"/>
      <c r="D181" s="86"/>
      <c r="E181" s="86"/>
      <c r="F181" s="86"/>
      <c r="G181" s="86"/>
      <c r="H181" s="86"/>
      <c r="I181" s="86"/>
      <c r="J181" s="86"/>
      <c r="K181" s="86"/>
      <c r="L181" s="86"/>
      <c r="M181" s="86"/>
      <c r="N181" s="86"/>
      <c r="O181" s="86"/>
      <c r="P181" s="86"/>
      <c r="Q181" s="86"/>
      <c r="R181" s="86"/>
      <c r="S181" s="86"/>
      <c r="T181" s="86"/>
      <c r="U181" s="86"/>
      <c r="V181" s="86"/>
      <c r="W181" s="86"/>
      <c r="X181" s="86"/>
      <c r="Y181" s="86"/>
    </row>
    <row r="182" spans="3:25">
      <c r="C182" s="86"/>
      <c r="D182" s="86"/>
      <c r="E182" s="86"/>
      <c r="F182" s="86"/>
      <c r="G182" s="86"/>
      <c r="H182" s="86"/>
      <c r="I182" s="86"/>
      <c r="J182" s="86"/>
      <c r="K182" s="86"/>
      <c r="L182" s="86"/>
      <c r="M182" s="86"/>
      <c r="N182" s="86"/>
      <c r="O182" s="86"/>
      <c r="P182" s="86"/>
      <c r="Q182" s="86"/>
      <c r="R182" s="86"/>
      <c r="S182" s="86"/>
      <c r="T182" s="86"/>
      <c r="U182" s="86"/>
      <c r="V182" s="86"/>
      <c r="W182" s="86"/>
      <c r="X182" s="86"/>
      <c r="Y182" s="86"/>
    </row>
    <row r="183" spans="3:25">
      <c r="C183" s="86"/>
      <c r="D183" s="86"/>
      <c r="E183" s="86"/>
      <c r="F183" s="86"/>
      <c r="G183" s="86"/>
      <c r="H183" s="86"/>
      <c r="I183" s="86"/>
      <c r="J183" s="86"/>
      <c r="K183" s="86"/>
      <c r="L183" s="86"/>
      <c r="M183" s="86"/>
      <c r="N183" s="86"/>
      <c r="O183" s="86"/>
      <c r="P183" s="86"/>
      <c r="Q183" s="86"/>
      <c r="R183" s="86"/>
      <c r="S183" s="86"/>
      <c r="T183" s="86"/>
      <c r="U183" s="86"/>
      <c r="V183" s="86"/>
      <c r="W183" s="86"/>
      <c r="X183" s="86"/>
      <c r="Y183" s="86"/>
    </row>
    <row r="184" spans="3:25">
      <c r="C184" s="86"/>
      <c r="D184" s="86"/>
      <c r="E184" s="86"/>
      <c r="F184" s="86"/>
      <c r="G184" s="86"/>
      <c r="H184" s="86"/>
      <c r="I184" s="86"/>
      <c r="J184" s="86"/>
      <c r="K184" s="86"/>
      <c r="L184" s="86"/>
      <c r="M184" s="86"/>
      <c r="N184" s="86"/>
      <c r="O184" s="86"/>
      <c r="P184" s="86"/>
      <c r="Q184" s="86"/>
      <c r="R184" s="86"/>
      <c r="S184" s="86"/>
      <c r="T184" s="86"/>
      <c r="U184" s="86"/>
      <c r="V184" s="86"/>
      <c r="W184" s="86"/>
      <c r="X184" s="86"/>
      <c r="Y184" s="86"/>
    </row>
    <row r="185" spans="3:25">
      <c r="C185" s="86"/>
      <c r="D185" s="86"/>
      <c r="E185" s="86"/>
      <c r="F185" s="86"/>
      <c r="G185" s="86"/>
      <c r="H185" s="86"/>
      <c r="I185" s="86"/>
      <c r="J185" s="86"/>
      <c r="K185" s="86"/>
      <c r="L185" s="86"/>
      <c r="M185" s="86"/>
      <c r="N185" s="86"/>
      <c r="O185" s="86"/>
      <c r="P185" s="86"/>
      <c r="Q185" s="86"/>
      <c r="R185" s="86"/>
      <c r="S185" s="86"/>
      <c r="T185" s="86"/>
      <c r="U185" s="86"/>
      <c r="V185" s="86"/>
      <c r="W185" s="86"/>
      <c r="X185" s="86"/>
      <c r="Y185" s="86"/>
    </row>
    <row r="186" spans="3:25">
      <c r="C186" s="86"/>
      <c r="D186" s="86"/>
      <c r="E186" s="86"/>
      <c r="F186" s="86"/>
      <c r="G186" s="86"/>
      <c r="H186" s="86"/>
      <c r="I186" s="86"/>
      <c r="J186" s="86"/>
      <c r="K186" s="86"/>
      <c r="L186" s="86"/>
      <c r="M186" s="86"/>
      <c r="N186" s="86"/>
      <c r="O186" s="86"/>
      <c r="P186" s="86"/>
      <c r="Q186" s="86"/>
      <c r="R186" s="86"/>
      <c r="S186" s="86"/>
      <c r="T186" s="86"/>
      <c r="U186" s="86"/>
      <c r="V186" s="86"/>
      <c r="W186" s="86"/>
      <c r="X186" s="86"/>
      <c r="Y186" s="86"/>
    </row>
    <row r="187" spans="3:25">
      <c r="C187" s="86"/>
      <c r="D187" s="86"/>
      <c r="E187" s="86"/>
      <c r="F187" s="86"/>
      <c r="G187" s="86"/>
      <c r="H187" s="86"/>
      <c r="I187" s="86"/>
      <c r="J187" s="86"/>
      <c r="K187" s="86"/>
      <c r="L187" s="86"/>
      <c r="M187" s="86"/>
      <c r="N187" s="86"/>
      <c r="O187" s="86"/>
      <c r="P187" s="86"/>
      <c r="Q187" s="86"/>
      <c r="R187" s="86"/>
      <c r="S187" s="86"/>
      <c r="T187" s="86"/>
      <c r="U187" s="86"/>
      <c r="V187" s="86"/>
      <c r="W187" s="86"/>
      <c r="X187" s="86"/>
      <c r="Y187" s="86"/>
    </row>
    <row r="188" spans="3:25">
      <c r="C188" s="86"/>
      <c r="D188" s="86"/>
      <c r="E188" s="86"/>
      <c r="F188" s="86"/>
      <c r="G188" s="86"/>
      <c r="H188" s="86"/>
      <c r="I188" s="86"/>
      <c r="J188" s="86"/>
      <c r="K188" s="86"/>
      <c r="L188" s="86"/>
      <c r="M188" s="86"/>
      <c r="N188" s="86"/>
      <c r="O188" s="86"/>
      <c r="P188" s="86"/>
      <c r="Q188" s="86"/>
      <c r="R188" s="86"/>
      <c r="S188" s="86"/>
      <c r="T188" s="86"/>
      <c r="U188" s="86"/>
      <c r="V188" s="86"/>
      <c r="W188" s="86"/>
      <c r="X188" s="86"/>
      <c r="Y188" s="86"/>
    </row>
    <row r="189" spans="3:25">
      <c r="C189" s="86"/>
      <c r="D189" s="86"/>
      <c r="E189" s="86"/>
      <c r="F189" s="86"/>
      <c r="G189" s="86"/>
      <c r="H189" s="86"/>
      <c r="I189" s="86"/>
      <c r="J189" s="86"/>
      <c r="K189" s="86"/>
      <c r="L189" s="86"/>
      <c r="M189" s="86"/>
      <c r="N189" s="86"/>
      <c r="O189" s="86"/>
      <c r="P189" s="86"/>
      <c r="Q189" s="86"/>
      <c r="R189" s="86"/>
      <c r="S189" s="86"/>
      <c r="T189" s="86"/>
      <c r="U189" s="86"/>
      <c r="V189" s="86"/>
      <c r="W189" s="86"/>
      <c r="X189" s="86"/>
      <c r="Y189" s="86"/>
    </row>
    <row r="190" spans="3:25">
      <c r="C190" s="86"/>
      <c r="D190" s="86"/>
      <c r="E190" s="86"/>
      <c r="F190" s="86"/>
      <c r="G190" s="86"/>
      <c r="H190" s="86"/>
      <c r="I190" s="86"/>
      <c r="J190" s="86"/>
      <c r="K190" s="86"/>
      <c r="L190" s="86"/>
      <c r="M190" s="86"/>
      <c r="N190" s="86"/>
      <c r="O190" s="86"/>
      <c r="P190" s="86"/>
      <c r="Q190" s="86"/>
      <c r="R190" s="86"/>
      <c r="S190" s="86"/>
      <c r="T190" s="86"/>
      <c r="U190" s="86"/>
      <c r="V190" s="86"/>
      <c r="W190" s="86"/>
      <c r="X190" s="86"/>
      <c r="Y190" s="86"/>
    </row>
    <row r="191" spans="3:25">
      <c r="C191" s="86"/>
      <c r="D191" s="86"/>
      <c r="E191" s="86"/>
      <c r="F191" s="86"/>
      <c r="G191" s="86"/>
      <c r="H191" s="86"/>
      <c r="I191" s="86"/>
      <c r="J191" s="86"/>
      <c r="K191" s="86"/>
      <c r="L191" s="86"/>
      <c r="M191" s="86"/>
      <c r="N191" s="86"/>
      <c r="O191" s="86"/>
      <c r="P191" s="86"/>
      <c r="Q191" s="86"/>
      <c r="R191" s="86"/>
      <c r="S191" s="86"/>
      <c r="T191" s="86"/>
      <c r="U191" s="86"/>
      <c r="V191" s="86"/>
      <c r="W191" s="86"/>
      <c r="X191" s="86"/>
      <c r="Y191" s="86"/>
    </row>
    <row r="192" spans="3:25">
      <c r="C192" s="86"/>
      <c r="D192" s="86"/>
      <c r="E192" s="86"/>
      <c r="F192" s="86"/>
      <c r="G192" s="86"/>
      <c r="H192" s="86"/>
      <c r="I192" s="86"/>
      <c r="J192" s="86"/>
      <c r="K192" s="86"/>
      <c r="L192" s="86"/>
      <c r="M192" s="86"/>
      <c r="N192" s="86"/>
      <c r="O192" s="86"/>
      <c r="P192" s="86"/>
      <c r="Q192" s="86"/>
      <c r="R192" s="86"/>
      <c r="S192" s="86"/>
      <c r="T192" s="86"/>
      <c r="U192" s="86"/>
      <c r="V192" s="86"/>
      <c r="W192" s="86"/>
      <c r="X192" s="86"/>
      <c r="Y192" s="86"/>
    </row>
    <row r="193" spans="3:25">
      <c r="C193" s="86"/>
      <c r="D193" s="86"/>
      <c r="E193" s="86"/>
      <c r="F193" s="86"/>
      <c r="G193" s="86"/>
      <c r="H193" s="86"/>
      <c r="I193" s="86"/>
      <c r="J193" s="86"/>
      <c r="K193" s="86"/>
      <c r="L193" s="86"/>
      <c r="M193" s="86"/>
      <c r="N193" s="86"/>
      <c r="O193" s="86"/>
      <c r="P193" s="86"/>
      <c r="Q193" s="86"/>
      <c r="R193" s="86"/>
      <c r="S193" s="86"/>
      <c r="T193" s="86"/>
      <c r="U193" s="86"/>
      <c r="V193" s="86"/>
      <c r="W193" s="86"/>
      <c r="X193" s="86"/>
      <c r="Y193" s="86"/>
    </row>
    <row r="194" spans="3:25">
      <c r="C194" s="86"/>
      <c r="D194" s="86"/>
      <c r="E194" s="86"/>
      <c r="F194" s="86"/>
      <c r="G194" s="86"/>
      <c r="H194" s="86"/>
      <c r="I194" s="86"/>
      <c r="J194" s="86"/>
      <c r="K194" s="86"/>
      <c r="L194" s="86"/>
      <c r="M194" s="86"/>
      <c r="N194" s="86"/>
      <c r="O194" s="86"/>
      <c r="P194" s="86"/>
      <c r="Q194" s="86"/>
      <c r="R194" s="86"/>
      <c r="S194" s="86"/>
      <c r="T194" s="86"/>
      <c r="U194" s="86"/>
      <c r="V194" s="86"/>
      <c r="W194" s="86"/>
      <c r="X194" s="86"/>
      <c r="Y194" s="86"/>
    </row>
    <row r="195" spans="3:25">
      <c r="C195" s="86"/>
      <c r="D195" s="86"/>
      <c r="E195" s="86"/>
      <c r="F195" s="86"/>
      <c r="G195" s="86"/>
      <c r="H195" s="86"/>
      <c r="I195" s="86"/>
      <c r="J195" s="86"/>
      <c r="K195" s="86"/>
      <c r="L195" s="86"/>
      <c r="M195" s="86"/>
      <c r="N195" s="86"/>
      <c r="O195" s="86"/>
      <c r="P195" s="86"/>
      <c r="Q195" s="86"/>
      <c r="R195" s="86"/>
      <c r="S195" s="86"/>
      <c r="T195" s="86"/>
      <c r="U195" s="86"/>
      <c r="V195" s="86"/>
      <c r="W195" s="86"/>
      <c r="X195" s="86"/>
      <c r="Y195" s="86"/>
    </row>
    <row r="196" spans="3:25">
      <c r="C196" s="86"/>
      <c r="D196" s="86"/>
      <c r="E196" s="86"/>
      <c r="F196" s="86"/>
      <c r="G196" s="86"/>
      <c r="H196" s="86"/>
      <c r="I196" s="86"/>
      <c r="J196" s="86"/>
      <c r="K196" s="86"/>
      <c r="L196" s="86"/>
      <c r="M196" s="86"/>
      <c r="N196" s="86"/>
      <c r="O196" s="86"/>
      <c r="P196" s="86"/>
      <c r="Q196" s="86"/>
      <c r="R196" s="86"/>
      <c r="S196" s="86"/>
      <c r="T196" s="86"/>
      <c r="U196" s="86"/>
      <c r="V196" s="86"/>
      <c r="W196" s="86"/>
      <c r="X196" s="86"/>
      <c r="Y196" s="86"/>
    </row>
    <row r="197" spans="3:25">
      <c r="C197" s="86"/>
      <c r="D197" s="86"/>
      <c r="E197" s="86"/>
      <c r="F197" s="86"/>
      <c r="G197" s="86"/>
      <c r="H197" s="86"/>
      <c r="I197" s="86"/>
      <c r="J197" s="86"/>
      <c r="K197" s="86"/>
      <c r="L197" s="86"/>
      <c r="M197" s="86"/>
      <c r="N197" s="86"/>
      <c r="O197" s="86"/>
      <c r="P197" s="86"/>
      <c r="Q197" s="86"/>
      <c r="R197" s="86"/>
      <c r="S197" s="86"/>
      <c r="T197" s="86"/>
      <c r="U197" s="86"/>
      <c r="V197" s="86"/>
      <c r="W197" s="86"/>
      <c r="X197" s="86"/>
      <c r="Y197" s="86"/>
    </row>
    <row r="198" spans="3:25">
      <c r="C198" s="86"/>
      <c r="D198" s="86"/>
      <c r="E198" s="86"/>
      <c r="F198" s="86"/>
      <c r="G198" s="86"/>
      <c r="H198" s="86"/>
      <c r="I198" s="86"/>
      <c r="J198" s="86"/>
      <c r="K198" s="86"/>
      <c r="L198" s="86"/>
      <c r="M198" s="86"/>
      <c r="N198" s="86"/>
      <c r="O198" s="86"/>
      <c r="P198" s="86"/>
      <c r="Q198" s="86"/>
      <c r="R198" s="86"/>
      <c r="S198" s="86"/>
      <c r="T198" s="86"/>
      <c r="U198" s="86"/>
      <c r="V198" s="86"/>
      <c r="W198" s="86"/>
      <c r="X198" s="86"/>
      <c r="Y198" s="86"/>
    </row>
    <row r="199" spans="3:25">
      <c r="C199" s="86"/>
      <c r="D199" s="86"/>
      <c r="E199" s="86"/>
      <c r="F199" s="86"/>
      <c r="G199" s="86"/>
      <c r="H199" s="86"/>
      <c r="I199" s="86"/>
      <c r="J199" s="86"/>
      <c r="K199" s="86"/>
      <c r="L199" s="86"/>
      <c r="M199" s="86"/>
      <c r="N199" s="86"/>
      <c r="O199" s="86"/>
      <c r="P199" s="86"/>
      <c r="Q199" s="86"/>
      <c r="R199" s="86"/>
      <c r="S199" s="86"/>
      <c r="T199" s="86"/>
      <c r="U199" s="86"/>
      <c r="V199" s="86"/>
      <c r="W199" s="86"/>
      <c r="X199" s="86"/>
      <c r="Y199" s="86"/>
    </row>
    <row r="200" spans="3:25">
      <c r="C200" s="86"/>
      <c r="D200" s="86"/>
      <c r="E200" s="86"/>
      <c r="F200" s="86"/>
      <c r="G200" s="86"/>
      <c r="H200" s="86"/>
      <c r="I200" s="86"/>
      <c r="J200" s="86"/>
      <c r="K200" s="86"/>
      <c r="L200" s="86"/>
      <c r="M200" s="86"/>
      <c r="N200" s="86"/>
      <c r="O200" s="86"/>
      <c r="P200" s="86"/>
      <c r="Q200" s="86"/>
      <c r="R200" s="86"/>
      <c r="S200" s="86"/>
      <c r="T200" s="86"/>
      <c r="U200" s="86"/>
      <c r="V200" s="86"/>
      <c r="W200" s="86"/>
      <c r="X200" s="86"/>
      <c r="Y200" s="86"/>
    </row>
    <row r="201" spans="3:25">
      <c r="C201" s="86"/>
      <c r="D201" s="86"/>
      <c r="E201" s="86"/>
      <c r="F201" s="86"/>
      <c r="G201" s="86"/>
      <c r="H201" s="86"/>
      <c r="I201" s="86"/>
      <c r="J201" s="86"/>
      <c r="K201" s="86"/>
      <c r="L201" s="86"/>
      <c r="M201" s="86"/>
      <c r="N201" s="86"/>
      <c r="O201" s="86"/>
      <c r="P201" s="86"/>
      <c r="Q201" s="86"/>
      <c r="R201" s="86"/>
      <c r="S201" s="86"/>
      <c r="T201" s="86"/>
      <c r="U201" s="86"/>
      <c r="V201" s="86"/>
      <c r="W201" s="86"/>
      <c r="X201" s="86"/>
      <c r="Y201" s="86"/>
    </row>
    <row r="202" spans="3:25">
      <c r="C202" s="86"/>
      <c r="D202" s="86"/>
      <c r="E202" s="86"/>
      <c r="F202" s="86"/>
      <c r="G202" s="86"/>
      <c r="H202" s="86"/>
      <c r="I202" s="86"/>
      <c r="J202" s="86"/>
      <c r="K202" s="86"/>
      <c r="L202" s="86"/>
      <c r="M202" s="86"/>
      <c r="N202" s="86"/>
      <c r="O202" s="86"/>
      <c r="P202" s="86"/>
      <c r="Q202" s="86"/>
      <c r="R202" s="86"/>
      <c r="S202" s="86"/>
      <c r="T202" s="86"/>
      <c r="U202" s="86"/>
      <c r="V202" s="86"/>
      <c r="W202" s="86"/>
      <c r="X202" s="86"/>
      <c r="Y202" s="86"/>
    </row>
    <row r="203" spans="3:25">
      <c r="C203" s="86"/>
      <c r="D203" s="86"/>
      <c r="E203" s="86"/>
      <c r="F203" s="86"/>
      <c r="G203" s="86"/>
      <c r="H203" s="86"/>
      <c r="I203" s="86"/>
      <c r="J203" s="86"/>
      <c r="K203" s="86"/>
      <c r="L203" s="86"/>
      <c r="M203" s="86"/>
      <c r="N203" s="86"/>
      <c r="O203" s="86"/>
      <c r="P203" s="86"/>
      <c r="Q203" s="86"/>
      <c r="R203" s="86"/>
      <c r="S203" s="86"/>
      <c r="T203" s="86"/>
      <c r="U203" s="86"/>
      <c r="V203" s="86"/>
      <c r="W203" s="86"/>
      <c r="X203" s="86"/>
      <c r="Y203" s="86"/>
    </row>
    <row r="204" spans="3:25">
      <c r="C204" s="86"/>
      <c r="D204" s="86"/>
      <c r="E204" s="86"/>
      <c r="F204" s="86"/>
      <c r="G204" s="86"/>
      <c r="H204" s="86"/>
      <c r="I204" s="86"/>
      <c r="J204" s="86"/>
      <c r="K204" s="86"/>
      <c r="L204" s="86"/>
      <c r="M204" s="86"/>
      <c r="N204" s="86"/>
      <c r="O204" s="86"/>
      <c r="P204" s="86"/>
      <c r="Q204" s="86"/>
      <c r="R204" s="86"/>
      <c r="S204" s="86"/>
      <c r="T204" s="86"/>
      <c r="U204" s="86"/>
      <c r="V204" s="86"/>
      <c r="W204" s="86"/>
      <c r="X204" s="86"/>
      <c r="Y204" s="86"/>
    </row>
    <row r="205" spans="3:25">
      <c r="C205" s="86"/>
      <c r="D205" s="86"/>
      <c r="E205" s="86"/>
      <c r="F205" s="86"/>
      <c r="G205" s="86"/>
      <c r="H205" s="86"/>
      <c r="I205" s="86"/>
      <c r="J205" s="86"/>
      <c r="K205" s="86"/>
      <c r="L205" s="86"/>
      <c r="M205" s="86"/>
      <c r="N205" s="86"/>
      <c r="O205" s="86"/>
      <c r="P205" s="86"/>
      <c r="Q205" s="86"/>
      <c r="R205" s="86"/>
      <c r="S205" s="86"/>
      <c r="T205" s="86"/>
      <c r="U205" s="86"/>
      <c r="V205" s="86"/>
      <c r="W205" s="86"/>
      <c r="X205" s="86"/>
      <c r="Y205" s="86"/>
    </row>
    <row r="206" spans="3:25">
      <c r="C206" s="86"/>
      <c r="D206" s="86"/>
      <c r="E206" s="86"/>
      <c r="F206" s="86"/>
      <c r="G206" s="86"/>
      <c r="H206" s="86"/>
      <c r="I206" s="86"/>
      <c r="J206" s="86"/>
      <c r="K206" s="86"/>
      <c r="L206" s="86"/>
      <c r="M206" s="86"/>
      <c r="N206" s="86"/>
      <c r="O206" s="86"/>
      <c r="P206" s="86"/>
      <c r="Q206" s="86"/>
      <c r="R206" s="86"/>
      <c r="S206" s="86"/>
      <c r="T206" s="86"/>
      <c r="U206" s="86"/>
      <c r="V206" s="86"/>
      <c r="W206" s="86"/>
      <c r="X206" s="86"/>
      <c r="Y206" s="86"/>
    </row>
    <row r="207" spans="3:25">
      <c r="C207" s="86"/>
      <c r="D207" s="86"/>
      <c r="E207" s="86"/>
      <c r="F207" s="86"/>
      <c r="G207" s="86"/>
      <c r="H207" s="86"/>
      <c r="I207" s="86"/>
      <c r="J207" s="86"/>
      <c r="K207" s="86"/>
      <c r="L207" s="86"/>
      <c r="M207" s="86"/>
      <c r="N207" s="86"/>
      <c r="O207" s="86"/>
      <c r="P207" s="86"/>
      <c r="Q207" s="86"/>
      <c r="R207" s="86"/>
      <c r="S207" s="86"/>
      <c r="T207" s="86"/>
      <c r="U207" s="86"/>
      <c r="V207" s="86"/>
      <c r="W207" s="86"/>
      <c r="X207" s="86"/>
      <c r="Y207" s="86"/>
    </row>
    <row r="208" spans="3:25">
      <c r="C208" s="86"/>
      <c r="D208" s="86"/>
      <c r="E208" s="86"/>
      <c r="F208" s="86"/>
      <c r="G208" s="86"/>
      <c r="H208" s="86"/>
      <c r="I208" s="86"/>
      <c r="J208" s="86"/>
      <c r="K208" s="86"/>
      <c r="L208" s="86"/>
      <c r="M208" s="86"/>
      <c r="N208" s="86"/>
      <c r="O208" s="86"/>
      <c r="P208" s="86"/>
      <c r="Q208" s="86"/>
      <c r="R208" s="86"/>
      <c r="S208" s="86"/>
      <c r="T208" s="86"/>
      <c r="U208" s="86"/>
      <c r="V208" s="86"/>
      <c r="W208" s="86"/>
      <c r="X208" s="86"/>
      <c r="Y208" s="86"/>
    </row>
    <row r="209" spans="3:25">
      <c r="C209" s="86"/>
      <c r="D209" s="86"/>
      <c r="E209" s="86"/>
      <c r="F209" s="86"/>
      <c r="G209" s="86"/>
      <c r="H209" s="86"/>
      <c r="I209" s="86"/>
      <c r="J209" s="86"/>
      <c r="K209" s="86"/>
      <c r="L209" s="86"/>
      <c r="M209" s="86"/>
      <c r="N209" s="86"/>
      <c r="O209" s="86"/>
      <c r="P209" s="86"/>
      <c r="Q209" s="86"/>
      <c r="R209" s="86"/>
      <c r="S209" s="86"/>
      <c r="T209" s="86"/>
      <c r="U209" s="86"/>
      <c r="V209" s="86"/>
      <c r="W209" s="86"/>
      <c r="X209" s="86"/>
      <c r="Y209" s="86"/>
    </row>
    <row r="210" spans="3:25">
      <c r="C210" s="86"/>
      <c r="D210" s="86"/>
      <c r="E210" s="86"/>
      <c r="F210" s="86"/>
      <c r="G210" s="86"/>
      <c r="H210" s="86"/>
      <c r="I210" s="86"/>
      <c r="J210" s="86"/>
      <c r="K210" s="86"/>
      <c r="L210" s="86"/>
      <c r="M210" s="86"/>
      <c r="N210" s="86"/>
      <c r="O210" s="86"/>
      <c r="P210" s="86"/>
      <c r="Q210" s="86"/>
      <c r="R210" s="86"/>
      <c r="S210" s="86"/>
      <c r="T210" s="86"/>
      <c r="U210" s="86"/>
      <c r="V210" s="86"/>
      <c r="W210" s="86"/>
      <c r="X210" s="86"/>
      <c r="Y210" s="86"/>
    </row>
    <row r="211" spans="3:25">
      <c r="C211" s="86"/>
      <c r="D211" s="86"/>
      <c r="E211" s="86"/>
      <c r="F211" s="86"/>
      <c r="G211" s="86"/>
      <c r="H211" s="86"/>
      <c r="I211" s="86"/>
      <c r="J211" s="86"/>
      <c r="K211" s="86"/>
      <c r="L211" s="86"/>
      <c r="M211" s="86"/>
      <c r="N211" s="86"/>
      <c r="O211" s="86"/>
      <c r="P211" s="86"/>
      <c r="Q211" s="86"/>
      <c r="R211" s="86"/>
      <c r="S211" s="86"/>
      <c r="T211" s="86"/>
      <c r="U211" s="86"/>
      <c r="V211" s="86"/>
      <c r="W211" s="86"/>
      <c r="X211" s="86"/>
      <c r="Y211" s="86"/>
    </row>
    <row r="212" spans="3:25">
      <c r="C212" s="86"/>
      <c r="D212" s="86"/>
      <c r="E212" s="86"/>
      <c r="F212" s="86"/>
      <c r="G212" s="86"/>
      <c r="H212" s="86"/>
      <c r="I212" s="86"/>
      <c r="J212" s="86"/>
      <c r="K212" s="86"/>
      <c r="L212" s="86"/>
      <c r="M212" s="86"/>
      <c r="N212" s="86"/>
      <c r="O212" s="86"/>
      <c r="P212" s="86"/>
      <c r="Q212" s="86"/>
      <c r="R212" s="86"/>
      <c r="S212" s="86"/>
      <c r="T212" s="86"/>
      <c r="U212" s="86"/>
      <c r="V212" s="86"/>
      <c r="W212" s="86"/>
      <c r="X212" s="86"/>
      <c r="Y212" s="86"/>
    </row>
    <row r="213" spans="3:25">
      <c r="C213" s="86"/>
      <c r="D213" s="86"/>
      <c r="E213" s="86"/>
      <c r="F213" s="86"/>
      <c r="G213" s="86"/>
      <c r="H213" s="86"/>
      <c r="I213" s="86"/>
      <c r="J213" s="86"/>
      <c r="K213" s="86"/>
      <c r="L213" s="86"/>
      <c r="M213" s="86"/>
      <c r="N213" s="86"/>
      <c r="O213" s="86"/>
      <c r="P213" s="86"/>
      <c r="Q213" s="86"/>
      <c r="R213" s="86"/>
      <c r="S213" s="86"/>
      <c r="T213" s="86"/>
      <c r="U213" s="86"/>
      <c r="V213" s="86"/>
      <c r="W213" s="86"/>
      <c r="X213" s="86"/>
      <c r="Y213" s="86"/>
    </row>
    <row r="214" spans="3:25">
      <c r="C214" s="86"/>
      <c r="D214" s="86"/>
      <c r="E214" s="86"/>
      <c r="F214" s="86"/>
      <c r="G214" s="86"/>
      <c r="H214" s="86"/>
      <c r="I214" s="86"/>
      <c r="J214" s="86"/>
      <c r="K214" s="86"/>
      <c r="L214" s="86"/>
      <c r="M214" s="86"/>
      <c r="N214" s="86"/>
      <c r="O214" s="86"/>
      <c r="P214" s="86"/>
      <c r="Q214" s="86"/>
      <c r="R214" s="86"/>
      <c r="S214" s="86"/>
      <c r="T214" s="86"/>
      <c r="U214" s="86"/>
      <c r="V214" s="86"/>
      <c r="W214" s="86"/>
      <c r="X214" s="86"/>
      <c r="Y214" s="86"/>
    </row>
    <row r="215" spans="3:25">
      <c r="C215" s="86"/>
      <c r="D215" s="86"/>
      <c r="E215" s="86"/>
      <c r="F215" s="86"/>
      <c r="G215" s="86"/>
      <c r="H215" s="86"/>
      <c r="I215" s="86"/>
      <c r="J215" s="86"/>
      <c r="K215" s="86"/>
      <c r="L215" s="86"/>
      <c r="M215" s="86"/>
      <c r="N215" s="86"/>
      <c r="O215" s="86"/>
      <c r="P215" s="86"/>
      <c r="Q215" s="86"/>
      <c r="R215" s="86"/>
      <c r="S215" s="86"/>
      <c r="T215" s="86"/>
      <c r="U215" s="86"/>
      <c r="V215" s="86"/>
      <c r="W215" s="86"/>
      <c r="X215" s="86"/>
      <c r="Y215" s="86"/>
    </row>
    <row r="216" spans="3:25">
      <c r="C216" s="86"/>
      <c r="D216" s="86"/>
      <c r="E216" s="86"/>
      <c r="F216" s="86"/>
      <c r="G216" s="86"/>
      <c r="H216" s="86"/>
      <c r="I216" s="86"/>
      <c r="J216" s="86"/>
      <c r="K216" s="86"/>
      <c r="L216" s="86"/>
      <c r="M216" s="86"/>
      <c r="N216" s="86"/>
      <c r="O216" s="86"/>
      <c r="P216" s="86"/>
      <c r="Q216" s="86"/>
      <c r="R216" s="86"/>
      <c r="S216" s="86"/>
      <c r="T216" s="86"/>
      <c r="U216" s="86"/>
      <c r="V216" s="86"/>
      <c r="W216" s="86"/>
      <c r="X216" s="86"/>
      <c r="Y216" s="86"/>
    </row>
    <row r="217" spans="3:25">
      <c r="C217" s="86"/>
      <c r="D217" s="86"/>
      <c r="E217" s="86"/>
      <c r="F217" s="86"/>
      <c r="G217" s="86"/>
      <c r="H217" s="86"/>
      <c r="I217" s="86"/>
      <c r="J217" s="86"/>
      <c r="K217" s="86"/>
      <c r="L217" s="86"/>
      <c r="M217" s="86"/>
      <c r="N217" s="86"/>
      <c r="O217" s="86"/>
      <c r="P217" s="86"/>
      <c r="Q217" s="86"/>
      <c r="R217" s="86"/>
      <c r="S217" s="86"/>
      <c r="T217" s="86"/>
      <c r="U217" s="86"/>
      <c r="V217" s="86"/>
      <c r="W217" s="86"/>
      <c r="X217" s="86"/>
      <c r="Y217" s="86"/>
    </row>
    <row r="218" spans="3:25">
      <c r="C218" s="86"/>
      <c r="D218" s="86"/>
      <c r="E218" s="86"/>
      <c r="F218" s="86"/>
      <c r="G218" s="86"/>
      <c r="H218" s="86"/>
      <c r="I218" s="86"/>
      <c r="J218" s="86"/>
      <c r="K218" s="86"/>
      <c r="L218" s="86"/>
      <c r="M218" s="86"/>
      <c r="N218" s="86"/>
      <c r="O218" s="86"/>
      <c r="P218" s="86"/>
      <c r="Q218" s="86"/>
      <c r="R218" s="86"/>
      <c r="S218" s="86"/>
      <c r="T218" s="86"/>
      <c r="U218" s="86"/>
      <c r="V218" s="86"/>
      <c r="W218" s="86"/>
      <c r="X218" s="86"/>
      <c r="Y218" s="86"/>
    </row>
    <row r="219" spans="3:25">
      <c r="C219" s="86"/>
      <c r="D219" s="86"/>
      <c r="E219" s="86"/>
      <c r="F219" s="86"/>
      <c r="G219" s="86"/>
      <c r="H219" s="86"/>
      <c r="I219" s="86"/>
      <c r="J219" s="86"/>
      <c r="K219" s="86"/>
      <c r="L219" s="86"/>
      <c r="M219" s="86"/>
      <c r="N219" s="86"/>
      <c r="O219" s="86"/>
      <c r="P219" s="86"/>
      <c r="Q219" s="86"/>
      <c r="R219" s="86"/>
      <c r="S219" s="86"/>
      <c r="T219" s="86"/>
      <c r="U219" s="86"/>
      <c r="V219" s="86"/>
      <c r="W219" s="86"/>
      <c r="X219" s="86"/>
      <c r="Y219" s="86"/>
    </row>
    <row r="220" spans="3:25">
      <c r="C220" s="86"/>
      <c r="D220" s="86"/>
      <c r="E220" s="86"/>
      <c r="F220" s="86"/>
      <c r="G220" s="86"/>
      <c r="H220" s="86"/>
      <c r="I220" s="86"/>
      <c r="J220" s="86"/>
      <c r="K220" s="86"/>
      <c r="L220" s="86"/>
      <c r="M220" s="86"/>
      <c r="N220" s="86"/>
      <c r="O220" s="86"/>
      <c r="P220" s="86"/>
      <c r="Q220" s="86"/>
      <c r="R220" s="86"/>
      <c r="S220" s="86"/>
      <c r="T220" s="86"/>
      <c r="U220" s="86"/>
      <c r="V220" s="86"/>
      <c r="W220" s="86"/>
      <c r="X220" s="86"/>
      <c r="Y220" s="86"/>
    </row>
    <row r="221" spans="3:25">
      <c r="C221" s="86"/>
      <c r="D221" s="86"/>
      <c r="E221" s="86"/>
      <c r="F221" s="86"/>
      <c r="G221" s="86"/>
      <c r="H221" s="86"/>
      <c r="I221" s="86"/>
      <c r="J221" s="86"/>
      <c r="K221" s="86"/>
      <c r="L221" s="86"/>
      <c r="M221" s="86"/>
      <c r="N221" s="86"/>
      <c r="O221" s="86"/>
      <c r="P221" s="86"/>
      <c r="Q221" s="86"/>
      <c r="R221" s="86"/>
      <c r="S221" s="86"/>
      <c r="T221" s="86"/>
      <c r="U221" s="86"/>
      <c r="V221" s="86"/>
      <c r="W221" s="86"/>
      <c r="X221" s="86"/>
      <c r="Y221" s="86"/>
    </row>
    <row r="222" spans="3:25">
      <c r="C222" s="86"/>
      <c r="D222" s="86"/>
      <c r="E222" s="86"/>
      <c r="F222" s="86"/>
      <c r="G222" s="86"/>
      <c r="H222" s="86"/>
      <c r="I222" s="86"/>
      <c r="J222" s="86"/>
      <c r="K222" s="86"/>
      <c r="L222" s="86"/>
      <c r="M222" s="86"/>
      <c r="N222" s="86"/>
      <c r="O222" s="86"/>
      <c r="P222" s="86"/>
      <c r="Q222" s="86"/>
      <c r="R222" s="86"/>
      <c r="S222" s="86"/>
      <c r="T222" s="86"/>
      <c r="U222" s="86"/>
      <c r="V222" s="86"/>
      <c r="W222" s="86"/>
      <c r="X222" s="86"/>
      <c r="Y222" s="86"/>
    </row>
    <row r="223" spans="3:25">
      <c r="C223" s="86"/>
      <c r="D223" s="86"/>
      <c r="E223" s="86"/>
      <c r="F223" s="86"/>
      <c r="G223" s="86"/>
      <c r="H223" s="86"/>
      <c r="I223" s="86"/>
      <c r="J223" s="86"/>
      <c r="K223" s="86"/>
      <c r="L223" s="86"/>
      <c r="M223" s="86"/>
      <c r="N223" s="86"/>
      <c r="O223" s="86"/>
      <c r="P223" s="86"/>
      <c r="Q223" s="86"/>
      <c r="R223" s="86"/>
      <c r="S223" s="86"/>
      <c r="T223" s="86"/>
      <c r="U223" s="86"/>
      <c r="V223" s="86"/>
      <c r="W223" s="86"/>
      <c r="X223" s="86"/>
      <c r="Y223" s="86"/>
    </row>
    <row r="224" spans="3:25">
      <c r="C224" s="86"/>
      <c r="D224" s="86"/>
      <c r="E224" s="86"/>
      <c r="F224" s="86"/>
      <c r="G224" s="86"/>
      <c r="H224" s="86"/>
      <c r="I224" s="86"/>
      <c r="J224" s="86"/>
      <c r="K224" s="86"/>
      <c r="L224" s="86"/>
      <c r="M224" s="86"/>
      <c r="N224" s="86"/>
      <c r="O224" s="86"/>
      <c r="P224" s="86"/>
      <c r="Q224" s="86"/>
      <c r="R224" s="86"/>
      <c r="S224" s="86"/>
      <c r="T224" s="86"/>
      <c r="U224" s="86"/>
      <c r="V224" s="86"/>
      <c r="W224" s="86"/>
      <c r="X224" s="86"/>
      <c r="Y224" s="86"/>
    </row>
    <row r="225" spans="3:25">
      <c r="C225" s="86"/>
      <c r="D225" s="86"/>
      <c r="E225" s="86"/>
      <c r="F225" s="86"/>
      <c r="G225" s="86"/>
      <c r="H225" s="86"/>
      <c r="I225" s="86"/>
      <c r="J225" s="86"/>
      <c r="K225" s="86"/>
      <c r="L225" s="86"/>
      <c r="M225" s="86"/>
      <c r="N225" s="86"/>
      <c r="O225" s="86"/>
      <c r="P225" s="86"/>
      <c r="Q225" s="86"/>
      <c r="R225" s="86"/>
      <c r="S225" s="86"/>
      <c r="T225" s="86"/>
      <c r="U225" s="86"/>
      <c r="V225" s="86"/>
      <c r="W225" s="86"/>
      <c r="X225" s="86"/>
      <c r="Y225" s="86"/>
    </row>
    <row r="226" spans="3:25">
      <c r="C226" s="86"/>
      <c r="D226" s="86"/>
      <c r="E226" s="86"/>
      <c r="F226" s="86"/>
      <c r="G226" s="86"/>
      <c r="H226" s="86"/>
      <c r="I226" s="86"/>
      <c r="J226" s="86"/>
      <c r="K226" s="86"/>
      <c r="L226" s="86"/>
      <c r="M226" s="86"/>
      <c r="N226" s="86"/>
      <c r="O226" s="86"/>
      <c r="P226" s="86"/>
      <c r="Q226" s="86"/>
      <c r="R226" s="86"/>
      <c r="S226" s="86"/>
      <c r="T226" s="86"/>
      <c r="U226" s="86"/>
      <c r="V226" s="86"/>
      <c r="W226" s="86"/>
      <c r="X226" s="86"/>
      <c r="Y226" s="86"/>
    </row>
    <row r="227" spans="3:25">
      <c r="C227" s="86"/>
      <c r="D227" s="86"/>
      <c r="E227" s="86"/>
      <c r="F227" s="86"/>
      <c r="G227" s="86"/>
      <c r="H227" s="86"/>
      <c r="I227" s="86"/>
      <c r="J227" s="86"/>
      <c r="K227" s="86"/>
      <c r="L227" s="86"/>
      <c r="M227" s="86"/>
      <c r="N227" s="86"/>
      <c r="O227" s="86"/>
      <c r="P227" s="86"/>
      <c r="Q227" s="86"/>
      <c r="R227" s="86"/>
      <c r="S227" s="86"/>
      <c r="T227" s="86"/>
      <c r="U227" s="86"/>
      <c r="V227" s="86"/>
      <c r="W227" s="86"/>
      <c r="X227" s="86"/>
      <c r="Y227" s="86"/>
    </row>
    <row r="228" spans="3:25">
      <c r="C228" s="86"/>
      <c r="D228" s="86"/>
      <c r="E228" s="86"/>
      <c r="F228" s="86"/>
      <c r="G228" s="86"/>
      <c r="H228" s="86"/>
      <c r="I228" s="86"/>
      <c r="J228" s="86"/>
      <c r="K228" s="86"/>
      <c r="L228" s="86"/>
      <c r="M228" s="86"/>
      <c r="N228" s="86"/>
      <c r="O228" s="86"/>
      <c r="P228" s="86"/>
      <c r="Q228" s="86"/>
      <c r="R228" s="86"/>
      <c r="S228" s="86"/>
      <c r="T228" s="86"/>
      <c r="U228" s="86"/>
      <c r="V228" s="86"/>
      <c r="W228" s="86"/>
      <c r="X228" s="86"/>
      <c r="Y228" s="86"/>
    </row>
    <row r="229" spans="3:25">
      <c r="C229" s="86"/>
      <c r="D229" s="86"/>
      <c r="E229" s="86"/>
      <c r="F229" s="86"/>
      <c r="G229" s="86"/>
      <c r="H229" s="86"/>
      <c r="I229" s="86"/>
      <c r="J229" s="86"/>
      <c r="K229" s="86"/>
      <c r="L229" s="86"/>
      <c r="M229" s="86"/>
      <c r="N229" s="86"/>
      <c r="O229" s="86"/>
      <c r="P229" s="86"/>
      <c r="Q229" s="86"/>
      <c r="R229" s="86"/>
      <c r="S229" s="86"/>
      <c r="T229" s="86"/>
      <c r="U229" s="86"/>
      <c r="V229" s="86"/>
      <c r="W229" s="86"/>
      <c r="X229" s="86"/>
      <c r="Y229" s="86"/>
    </row>
    <row r="230" spans="3:25">
      <c r="C230" s="86"/>
      <c r="D230" s="86"/>
      <c r="E230" s="86"/>
      <c r="F230" s="86"/>
      <c r="G230" s="86"/>
      <c r="H230" s="86"/>
      <c r="I230" s="86"/>
      <c r="J230" s="86"/>
      <c r="K230" s="86"/>
      <c r="L230" s="86"/>
      <c r="M230" s="86"/>
      <c r="N230" s="86"/>
      <c r="O230" s="86"/>
      <c r="P230" s="86"/>
      <c r="Q230" s="86"/>
      <c r="R230" s="86"/>
      <c r="S230" s="86"/>
      <c r="T230" s="86"/>
      <c r="U230" s="86"/>
      <c r="V230" s="86"/>
      <c r="W230" s="86"/>
      <c r="X230" s="86"/>
      <c r="Y230" s="86"/>
    </row>
    <row r="231" spans="3:25">
      <c r="C231" s="86"/>
      <c r="D231" s="86"/>
      <c r="E231" s="86"/>
      <c r="F231" s="86"/>
      <c r="G231" s="86"/>
      <c r="H231" s="86"/>
      <c r="I231" s="86"/>
      <c r="J231" s="86"/>
      <c r="K231" s="86"/>
      <c r="L231" s="86"/>
      <c r="M231" s="86"/>
      <c r="N231" s="86"/>
      <c r="O231" s="86"/>
      <c r="P231" s="86"/>
      <c r="Q231" s="86"/>
      <c r="R231" s="86"/>
      <c r="S231" s="86"/>
      <c r="T231" s="86"/>
      <c r="U231" s="86"/>
      <c r="V231" s="86"/>
      <c r="W231" s="86"/>
      <c r="X231" s="86"/>
      <c r="Y231" s="86"/>
    </row>
    <row r="232" spans="3:25">
      <c r="C232" s="86"/>
      <c r="D232" s="86"/>
      <c r="E232" s="86"/>
      <c r="F232" s="86"/>
      <c r="G232" s="86"/>
      <c r="H232" s="86"/>
      <c r="I232" s="86"/>
      <c r="J232" s="86"/>
      <c r="K232" s="86"/>
      <c r="L232" s="86"/>
      <c r="M232" s="86"/>
      <c r="N232" s="86"/>
      <c r="O232" s="86"/>
      <c r="P232" s="86"/>
      <c r="Q232" s="86"/>
      <c r="R232" s="86"/>
      <c r="S232" s="86"/>
      <c r="T232" s="86"/>
      <c r="U232" s="86"/>
      <c r="V232" s="86"/>
      <c r="W232" s="86"/>
      <c r="X232" s="86"/>
      <c r="Y232" s="86"/>
    </row>
    <row r="233" spans="3:25">
      <c r="C233" s="86"/>
      <c r="D233" s="86"/>
      <c r="E233" s="86"/>
      <c r="F233" s="86"/>
      <c r="G233" s="86"/>
      <c r="H233" s="86"/>
      <c r="I233" s="86"/>
      <c r="J233" s="86"/>
      <c r="K233" s="86"/>
      <c r="L233" s="86"/>
      <c r="M233" s="86"/>
      <c r="N233" s="86"/>
      <c r="O233" s="86"/>
      <c r="P233" s="86"/>
      <c r="Q233" s="86"/>
      <c r="R233" s="86"/>
      <c r="S233" s="86"/>
      <c r="T233" s="86"/>
      <c r="U233" s="86"/>
      <c r="V233" s="86"/>
      <c r="W233" s="86"/>
      <c r="X233" s="86"/>
      <c r="Y233" s="86"/>
    </row>
    <row r="234" spans="3:25">
      <c r="C234" s="86"/>
      <c r="D234" s="86"/>
      <c r="E234" s="86"/>
      <c r="F234" s="86"/>
      <c r="G234" s="86"/>
      <c r="H234" s="86"/>
      <c r="I234" s="86"/>
      <c r="J234" s="86"/>
      <c r="K234" s="86"/>
      <c r="L234" s="86"/>
      <c r="M234" s="86"/>
      <c r="N234" s="86"/>
      <c r="O234" s="86"/>
      <c r="P234" s="86"/>
      <c r="Q234" s="86"/>
      <c r="R234" s="86"/>
      <c r="S234" s="86"/>
      <c r="T234" s="86"/>
      <c r="U234" s="86"/>
      <c r="V234" s="86"/>
      <c r="W234" s="86"/>
      <c r="X234" s="86"/>
      <c r="Y234" s="86"/>
    </row>
    <row r="235" spans="3:25">
      <c r="C235" s="86"/>
      <c r="D235" s="86"/>
      <c r="E235" s="86"/>
      <c r="F235" s="86"/>
      <c r="G235" s="86"/>
      <c r="H235" s="86"/>
      <c r="I235" s="86"/>
      <c r="J235" s="86"/>
      <c r="K235" s="86"/>
      <c r="L235" s="86"/>
      <c r="M235" s="86"/>
      <c r="N235" s="86"/>
      <c r="O235" s="86"/>
      <c r="P235" s="86"/>
      <c r="Q235" s="86"/>
      <c r="R235" s="86"/>
      <c r="S235" s="86"/>
      <c r="T235" s="86"/>
      <c r="U235" s="86"/>
      <c r="V235" s="86"/>
      <c r="W235" s="86"/>
      <c r="X235" s="86"/>
      <c r="Y235" s="86"/>
    </row>
    <row r="236" spans="3:25">
      <c r="C236" s="86"/>
      <c r="D236" s="86"/>
      <c r="E236" s="86"/>
      <c r="F236" s="86"/>
      <c r="G236" s="86"/>
      <c r="H236" s="86"/>
      <c r="I236" s="86"/>
      <c r="J236" s="86"/>
      <c r="K236" s="86"/>
      <c r="L236" s="86"/>
      <c r="M236" s="86"/>
      <c r="N236" s="86"/>
      <c r="O236" s="86"/>
      <c r="P236" s="86"/>
      <c r="Q236" s="86"/>
      <c r="R236" s="86"/>
      <c r="S236" s="86"/>
      <c r="T236" s="86"/>
      <c r="U236" s="86"/>
      <c r="V236" s="86"/>
      <c r="W236" s="86"/>
      <c r="X236" s="86"/>
      <c r="Y236" s="86"/>
    </row>
    <row r="237" spans="3:25">
      <c r="C237" s="86"/>
      <c r="D237" s="86"/>
      <c r="E237" s="86"/>
      <c r="F237" s="86"/>
      <c r="G237" s="86"/>
      <c r="H237" s="86"/>
      <c r="I237" s="86"/>
      <c r="J237" s="86"/>
      <c r="K237" s="86"/>
      <c r="L237" s="86"/>
      <c r="M237" s="86"/>
      <c r="N237" s="86"/>
      <c r="O237" s="86"/>
      <c r="P237" s="86"/>
      <c r="Q237" s="86"/>
      <c r="R237" s="86"/>
      <c r="S237" s="86"/>
      <c r="T237" s="86"/>
      <c r="U237" s="86"/>
      <c r="V237" s="86"/>
      <c r="W237" s="86"/>
      <c r="X237" s="86"/>
      <c r="Y237" s="86"/>
    </row>
    <row r="238" spans="3:25">
      <c r="C238" s="86"/>
      <c r="D238" s="86"/>
      <c r="E238" s="86"/>
      <c r="F238" s="86"/>
      <c r="G238" s="86"/>
      <c r="H238" s="86"/>
      <c r="I238" s="86"/>
      <c r="J238" s="86"/>
      <c r="K238" s="86"/>
      <c r="L238" s="86"/>
      <c r="M238" s="86"/>
      <c r="N238" s="86"/>
      <c r="O238" s="86"/>
      <c r="P238" s="86"/>
      <c r="Q238" s="86"/>
      <c r="R238" s="86"/>
      <c r="S238" s="86"/>
      <c r="T238" s="86"/>
      <c r="U238" s="86"/>
      <c r="V238" s="86"/>
      <c r="W238" s="86"/>
      <c r="X238" s="86"/>
      <c r="Y238" s="86"/>
    </row>
    <row r="239" spans="3:25">
      <c r="C239" s="86"/>
      <c r="D239" s="86"/>
      <c r="E239" s="86"/>
      <c r="F239" s="86"/>
      <c r="G239" s="86"/>
      <c r="H239" s="86"/>
      <c r="I239" s="86"/>
      <c r="J239" s="86"/>
      <c r="K239" s="86"/>
      <c r="L239" s="86"/>
      <c r="M239" s="86"/>
      <c r="N239" s="86"/>
      <c r="O239" s="86"/>
      <c r="P239" s="86"/>
      <c r="Q239" s="86"/>
      <c r="R239" s="86"/>
      <c r="S239" s="86"/>
      <c r="T239" s="86"/>
      <c r="U239" s="86"/>
      <c r="V239" s="86"/>
      <c r="W239" s="86"/>
      <c r="X239" s="86"/>
      <c r="Y239" s="86"/>
    </row>
    <row r="240" spans="3:25">
      <c r="C240" s="86"/>
      <c r="D240" s="86"/>
      <c r="E240" s="86"/>
      <c r="F240" s="86"/>
      <c r="G240" s="86"/>
      <c r="H240" s="86"/>
      <c r="I240" s="86"/>
      <c r="J240" s="86"/>
      <c r="K240" s="86"/>
      <c r="L240" s="86"/>
      <c r="M240" s="86"/>
      <c r="N240" s="86"/>
      <c r="O240" s="86"/>
      <c r="P240" s="86"/>
      <c r="Q240" s="86"/>
      <c r="R240" s="86"/>
      <c r="S240" s="86"/>
      <c r="T240" s="86"/>
      <c r="U240" s="86"/>
      <c r="V240" s="86"/>
      <c r="W240" s="86"/>
      <c r="X240" s="86"/>
      <c r="Y240" s="86"/>
    </row>
    <row r="241" spans="3:25">
      <c r="C241" s="86"/>
      <c r="D241" s="86"/>
      <c r="E241" s="86"/>
      <c r="F241" s="86"/>
      <c r="G241" s="86"/>
      <c r="H241" s="86"/>
      <c r="I241" s="86"/>
      <c r="J241" s="86"/>
      <c r="K241" s="86"/>
      <c r="L241" s="86"/>
      <c r="M241" s="86"/>
      <c r="N241" s="86"/>
      <c r="O241" s="86"/>
      <c r="P241" s="86"/>
      <c r="Q241" s="86"/>
      <c r="R241" s="86"/>
      <c r="S241" s="86"/>
      <c r="T241" s="86"/>
      <c r="U241" s="86"/>
      <c r="V241" s="86"/>
      <c r="W241" s="86"/>
      <c r="X241" s="86"/>
      <c r="Y241" s="86"/>
    </row>
    <row r="242" spans="3:25">
      <c r="C242" s="86"/>
      <c r="D242" s="86"/>
      <c r="E242" s="86"/>
      <c r="F242" s="86"/>
      <c r="G242" s="86"/>
      <c r="H242" s="86"/>
      <c r="I242" s="86"/>
      <c r="J242" s="86"/>
      <c r="K242" s="86"/>
      <c r="L242" s="86"/>
      <c r="M242" s="86"/>
      <c r="N242" s="86"/>
      <c r="O242" s="86"/>
      <c r="P242" s="86"/>
      <c r="Q242" s="86"/>
      <c r="R242" s="86"/>
      <c r="S242" s="86"/>
      <c r="T242" s="86"/>
      <c r="U242" s="86"/>
      <c r="V242" s="86"/>
      <c r="W242" s="86"/>
      <c r="X242" s="86"/>
      <c r="Y242" s="86"/>
    </row>
    <row r="243" spans="3:25">
      <c r="C243" s="86"/>
      <c r="D243" s="86"/>
      <c r="E243" s="86"/>
      <c r="F243" s="86"/>
      <c r="G243" s="86"/>
      <c r="H243" s="86"/>
      <c r="I243" s="86"/>
      <c r="J243" s="86"/>
      <c r="K243" s="86"/>
      <c r="L243" s="86"/>
      <c r="M243" s="86"/>
      <c r="N243" s="86"/>
      <c r="O243" s="86"/>
      <c r="P243" s="86"/>
      <c r="Q243" s="86"/>
      <c r="R243" s="86"/>
      <c r="S243" s="86"/>
      <c r="T243" s="86"/>
      <c r="U243" s="86"/>
      <c r="V243" s="86"/>
      <c r="W243" s="86"/>
      <c r="X243" s="86"/>
      <c r="Y243" s="86"/>
    </row>
    <row r="244" spans="3:25">
      <c r="C244" s="86"/>
      <c r="D244" s="86"/>
      <c r="E244" s="86"/>
      <c r="F244" s="86"/>
      <c r="G244" s="86"/>
      <c r="H244" s="86"/>
      <c r="I244" s="86"/>
      <c r="J244" s="86"/>
      <c r="K244" s="86"/>
      <c r="L244" s="86"/>
      <c r="M244" s="86"/>
      <c r="N244" s="86"/>
      <c r="O244" s="86"/>
      <c r="P244" s="86"/>
      <c r="Q244" s="86"/>
      <c r="R244" s="86"/>
      <c r="S244" s="86"/>
      <c r="T244" s="86"/>
      <c r="U244" s="86"/>
      <c r="V244" s="86"/>
      <c r="W244" s="86"/>
      <c r="X244" s="86"/>
      <c r="Y244" s="86"/>
    </row>
    <row r="245" spans="3:25">
      <c r="C245" s="86"/>
      <c r="D245" s="86"/>
      <c r="E245" s="86"/>
      <c r="F245" s="86"/>
      <c r="G245" s="86"/>
      <c r="H245" s="86"/>
      <c r="I245" s="86"/>
      <c r="J245" s="86"/>
      <c r="K245" s="86"/>
      <c r="L245" s="86"/>
      <c r="M245" s="86"/>
      <c r="N245" s="86"/>
      <c r="O245" s="86"/>
      <c r="P245" s="86"/>
      <c r="Q245" s="86"/>
      <c r="R245" s="86"/>
      <c r="S245" s="86"/>
      <c r="T245" s="86"/>
      <c r="U245" s="86"/>
      <c r="V245" s="86"/>
      <c r="W245" s="86"/>
      <c r="X245" s="86"/>
      <c r="Y245" s="86"/>
    </row>
    <row r="246" spans="3:25">
      <c r="C246" s="86"/>
      <c r="D246" s="86"/>
      <c r="E246" s="86"/>
      <c r="F246" s="86"/>
      <c r="G246" s="86"/>
      <c r="H246" s="86"/>
      <c r="I246" s="86"/>
      <c r="J246" s="86"/>
      <c r="K246" s="86"/>
      <c r="L246" s="86"/>
      <c r="M246" s="86"/>
      <c r="N246" s="86"/>
      <c r="O246" s="86"/>
      <c r="P246" s="86"/>
      <c r="Q246" s="86"/>
      <c r="R246" s="86"/>
      <c r="S246" s="86"/>
      <c r="T246" s="86"/>
      <c r="U246" s="86"/>
      <c r="V246" s="86"/>
      <c r="W246" s="86"/>
      <c r="X246" s="86"/>
      <c r="Y246" s="86"/>
    </row>
    <row r="247" spans="3:25">
      <c r="C247" s="86"/>
      <c r="D247" s="86"/>
      <c r="E247" s="86"/>
      <c r="F247" s="86"/>
      <c r="G247" s="86"/>
      <c r="H247" s="86"/>
      <c r="I247" s="86"/>
      <c r="J247" s="86"/>
      <c r="K247" s="86"/>
      <c r="L247" s="86"/>
      <c r="M247" s="86"/>
      <c r="N247" s="86"/>
      <c r="O247" s="86"/>
      <c r="P247" s="86"/>
      <c r="Q247" s="86"/>
      <c r="R247" s="86"/>
      <c r="S247" s="86"/>
      <c r="T247" s="86"/>
      <c r="U247" s="86"/>
      <c r="V247" s="86"/>
      <c r="W247" s="86"/>
      <c r="X247" s="86"/>
      <c r="Y247" s="86"/>
    </row>
    <row r="248" spans="3:25">
      <c r="C248" s="86"/>
      <c r="D248" s="86"/>
      <c r="E248" s="86"/>
      <c r="F248" s="86"/>
      <c r="G248" s="86"/>
      <c r="H248" s="86"/>
      <c r="I248" s="86"/>
      <c r="J248" s="86"/>
      <c r="K248" s="86"/>
      <c r="L248" s="86"/>
      <c r="M248" s="86"/>
      <c r="N248" s="86"/>
      <c r="O248" s="86"/>
      <c r="P248" s="86"/>
      <c r="Q248" s="86"/>
      <c r="R248" s="86"/>
      <c r="S248" s="86"/>
      <c r="T248" s="86"/>
      <c r="U248" s="86"/>
      <c r="V248" s="86"/>
      <c r="W248" s="86"/>
      <c r="X248" s="86"/>
      <c r="Y248" s="86"/>
    </row>
    <row r="249" spans="3:25">
      <c r="C249" s="86"/>
      <c r="D249" s="86"/>
      <c r="E249" s="86"/>
      <c r="F249" s="86"/>
      <c r="G249" s="86"/>
      <c r="H249" s="86"/>
      <c r="I249" s="86"/>
      <c r="J249" s="86"/>
      <c r="K249" s="86"/>
      <c r="L249" s="86"/>
      <c r="M249" s="86"/>
      <c r="N249" s="86"/>
      <c r="O249" s="86"/>
      <c r="P249" s="86"/>
      <c r="Q249" s="86"/>
      <c r="R249" s="86"/>
      <c r="S249" s="86"/>
      <c r="T249" s="86"/>
      <c r="U249" s="86"/>
      <c r="V249" s="86"/>
      <c r="W249" s="86"/>
      <c r="X249" s="86"/>
      <c r="Y249" s="86"/>
    </row>
    <row r="250" spans="3:25">
      <c r="C250" s="86"/>
      <c r="D250" s="86"/>
      <c r="E250" s="86"/>
      <c r="F250" s="86"/>
      <c r="G250" s="86"/>
      <c r="H250" s="86"/>
      <c r="I250" s="86"/>
      <c r="J250" s="86"/>
      <c r="K250" s="86"/>
      <c r="L250" s="86"/>
      <c r="M250" s="86"/>
      <c r="N250" s="86"/>
      <c r="O250" s="86"/>
      <c r="P250" s="86"/>
      <c r="Q250" s="86"/>
      <c r="R250" s="86"/>
      <c r="S250" s="86"/>
      <c r="T250" s="86"/>
      <c r="U250" s="86"/>
      <c r="V250" s="86"/>
      <c r="W250" s="86"/>
      <c r="X250" s="86"/>
      <c r="Y250" s="86"/>
    </row>
    <row r="251" spans="3:25">
      <c r="C251" s="86"/>
      <c r="D251" s="86"/>
      <c r="E251" s="86"/>
      <c r="F251" s="86"/>
      <c r="G251" s="86"/>
      <c r="H251" s="86"/>
      <c r="I251" s="86"/>
      <c r="J251" s="86"/>
      <c r="K251" s="86"/>
      <c r="L251" s="86"/>
      <c r="M251" s="86"/>
      <c r="N251" s="86"/>
      <c r="O251" s="86"/>
      <c r="P251" s="86"/>
      <c r="Q251" s="86"/>
      <c r="R251" s="86"/>
      <c r="S251" s="86"/>
      <c r="T251" s="86"/>
      <c r="U251" s="86"/>
      <c r="V251" s="86"/>
      <c r="W251" s="86"/>
      <c r="X251" s="86"/>
      <c r="Y251" s="86"/>
    </row>
    <row r="252" spans="3:25">
      <c r="C252" s="86"/>
      <c r="D252" s="86"/>
      <c r="E252" s="86"/>
      <c r="F252" s="86"/>
      <c r="G252" s="86"/>
      <c r="H252" s="86"/>
      <c r="I252" s="86"/>
      <c r="J252" s="86"/>
      <c r="K252" s="86"/>
      <c r="L252" s="86"/>
      <c r="M252" s="86"/>
      <c r="N252" s="86"/>
      <c r="O252" s="86"/>
      <c r="P252" s="86"/>
      <c r="Q252" s="86"/>
      <c r="R252" s="86"/>
      <c r="S252" s="86"/>
      <c r="T252" s="86"/>
      <c r="U252" s="86"/>
      <c r="V252" s="86"/>
      <c r="W252" s="86"/>
      <c r="X252" s="86"/>
      <c r="Y252" s="86"/>
    </row>
    <row r="253" spans="3:25">
      <c r="C253" s="86"/>
      <c r="D253" s="86"/>
      <c r="E253" s="86"/>
      <c r="F253" s="86"/>
      <c r="G253" s="86"/>
      <c r="H253" s="86"/>
      <c r="I253" s="86"/>
      <c r="J253" s="86"/>
      <c r="K253" s="86"/>
      <c r="L253" s="86"/>
      <c r="M253" s="86"/>
      <c r="N253" s="86"/>
      <c r="O253" s="86"/>
      <c r="P253" s="86"/>
      <c r="Q253" s="86"/>
      <c r="R253" s="86"/>
      <c r="S253" s="86"/>
      <c r="T253" s="86"/>
      <c r="U253" s="86"/>
      <c r="V253" s="86"/>
      <c r="W253" s="86"/>
      <c r="X253" s="86"/>
      <c r="Y253" s="86"/>
    </row>
    <row r="254" spans="3:25">
      <c r="C254" s="86"/>
      <c r="D254" s="86"/>
      <c r="E254" s="86"/>
      <c r="F254" s="86"/>
      <c r="G254" s="86"/>
      <c r="H254" s="86"/>
      <c r="I254" s="86"/>
      <c r="J254" s="86"/>
      <c r="K254" s="86"/>
      <c r="L254" s="86"/>
      <c r="M254" s="86"/>
      <c r="N254" s="86"/>
      <c r="O254" s="86"/>
      <c r="P254" s="86"/>
      <c r="Q254" s="86"/>
      <c r="R254" s="86"/>
      <c r="S254" s="86"/>
      <c r="T254" s="86"/>
      <c r="U254" s="86"/>
      <c r="V254" s="86"/>
      <c r="W254" s="86"/>
      <c r="X254" s="86"/>
      <c r="Y254" s="86"/>
    </row>
    <row r="255" spans="3:25">
      <c r="C255" s="86"/>
      <c r="D255" s="86"/>
      <c r="E255" s="86"/>
      <c r="F255" s="86"/>
      <c r="G255" s="86"/>
      <c r="H255" s="86"/>
      <c r="I255" s="86"/>
      <c r="J255" s="86"/>
      <c r="K255" s="86"/>
      <c r="L255" s="86"/>
      <c r="M255" s="86"/>
      <c r="N255" s="86"/>
      <c r="O255" s="86"/>
      <c r="P255" s="86"/>
      <c r="Q255" s="86"/>
      <c r="R255" s="86"/>
      <c r="S255" s="86"/>
      <c r="T255" s="86"/>
      <c r="U255" s="86"/>
      <c r="V255" s="86"/>
      <c r="W255" s="86"/>
      <c r="X255" s="86"/>
      <c r="Y255" s="86"/>
    </row>
    <row r="256" spans="3:25">
      <c r="C256" s="86"/>
      <c r="D256" s="86"/>
      <c r="E256" s="86"/>
      <c r="F256" s="86"/>
      <c r="G256" s="86"/>
      <c r="H256" s="86"/>
      <c r="I256" s="86"/>
      <c r="J256" s="86"/>
      <c r="K256" s="86"/>
      <c r="L256" s="86"/>
      <c r="M256" s="86"/>
      <c r="N256" s="86"/>
      <c r="O256" s="86"/>
      <c r="P256" s="86"/>
      <c r="Q256" s="86"/>
      <c r="R256" s="86"/>
      <c r="S256" s="86"/>
      <c r="T256" s="86"/>
      <c r="U256" s="86"/>
      <c r="V256" s="86"/>
      <c r="W256" s="86"/>
      <c r="X256" s="86"/>
      <c r="Y256" s="86"/>
    </row>
    <row r="257" spans="3:25">
      <c r="C257" s="86"/>
      <c r="D257" s="86"/>
      <c r="E257" s="86"/>
      <c r="F257" s="86"/>
      <c r="G257" s="86"/>
      <c r="H257" s="86"/>
      <c r="I257" s="86"/>
      <c r="J257" s="86"/>
      <c r="K257" s="86"/>
      <c r="L257" s="86"/>
      <c r="M257" s="86"/>
      <c r="N257" s="86"/>
      <c r="O257" s="86"/>
      <c r="P257" s="86"/>
      <c r="Q257" s="86"/>
      <c r="R257" s="86"/>
      <c r="S257" s="86"/>
      <c r="T257" s="86"/>
      <c r="U257" s="86"/>
      <c r="V257" s="86"/>
      <c r="W257" s="86"/>
      <c r="X257" s="86"/>
      <c r="Y257" s="86"/>
    </row>
    <row r="258" spans="3:25">
      <c r="C258" s="86"/>
      <c r="D258" s="86"/>
      <c r="E258" s="86"/>
      <c r="F258" s="86"/>
      <c r="G258" s="86"/>
      <c r="H258" s="86"/>
      <c r="I258" s="86"/>
      <c r="J258" s="86"/>
      <c r="K258" s="86"/>
      <c r="L258" s="86"/>
      <c r="M258" s="86"/>
      <c r="N258" s="86"/>
      <c r="O258" s="86"/>
      <c r="P258" s="86"/>
      <c r="Q258" s="86"/>
      <c r="R258" s="86"/>
      <c r="S258" s="86"/>
      <c r="T258" s="86"/>
      <c r="U258" s="86"/>
      <c r="V258" s="86"/>
      <c r="W258" s="86"/>
      <c r="X258" s="86"/>
      <c r="Y258" s="86"/>
    </row>
    <row r="259" spans="3:25">
      <c r="C259" s="86"/>
      <c r="D259" s="86"/>
      <c r="E259" s="86"/>
      <c r="F259" s="86"/>
      <c r="G259" s="86"/>
      <c r="H259" s="86"/>
      <c r="I259" s="86"/>
      <c r="J259" s="86"/>
      <c r="K259" s="86"/>
      <c r="L259" s="86"/>
      <c r="M259" s="86"/>
      <c r="N259" s="86"/>
      <c r="O259" s="86"/>
      <c r="P259" s="86"/>
      <c r="Q259" s="86"/>
      <c r="R259" s="86"/>
      <c r="S259" s="86"/>
      <c r="T259" s="86"/>
      <c r="U259" s="86"/>
      <c r="V259" s="86"/>
      <c r="W259" s="86"/>
      <c r="X259" s="86"/>
      <c r="Y259" s="86"/>
    </row>
    <row r="260" spans="3:25">
      <c r="C260" s="86"/>
      <c r="D260" s="86"/>
      <c r="E260" s="86"/>
      <c r="F260" s="86"/>
      <c r="G260" s="86"/>
      <c r="H260" s="86"/>
      <c r="I260" s="86"/>
      <c r="J260" s="86"/>
      <c r="K260" s="86"/>
      <c r="L260" s="86"/>
      <c r="M260" s="86"/>
      <c r="N260" s="86"/>
      <c r="O260" s="86"/>
      <c r="P260" s="86"/>
      <c r="Q260" s="86"/>
      <c r="R260" s="86"/>
      <c r="S260" s="86"/>
      <c r="T260" s="86"/>
      <c r="U260" s="86"/>
      <c r="V260" s="86"/>
      <c r="W260" s="86"/>
      <c r="X260" s="86"/>
      <c r="Y260" s="86"/>
    </row>
    <row r="261" spans="3:25">
      <c r="C261" s="86"/>
      <c r="D261" s="86"/>
      <c r="E261" s="86"/>
      <c r="F261" s="86"/>
      <c r="G261" s="86"/>
      <c r="H261" s="86"/>
      <c r="I261" s="86"/>
      <c r="J261" s="86"/>
      <c r="K261" s="86"/>
      <c r="L261" s="86"/>
      <c r="M261" s="86"/>
      <c r="N261" s="86"/>
      <c r="O261" s="86"/>
      <c r="P261" s="86"/>
      <c r="Q261" s="86"/>
      <c r="R261" s="86"/>
      <c r="S261" s="86"/>
      <c r="T261" s="86"/>
      <c r="U261" s="86"/>
      <c r="V261" s="86"/>
      <c r="W261" s="86"/>
      <c r="X261" s="86"/>
      <c r="Y261" s="86"/>
    </row>
    <row r="262" spans="3:25">
      <c r="C262" s="86"/>
      <c r="D262" s="86"/>
      <c r="E262" s="86"/>
      <c r="F262" s="86"/>
      <c r="G262" s="86"/>
      <c r="H262" s="86"/>
      <c r="I262" s="86"/>
      <c r="J262" s="86"/>
      <c r="K262" s="86"/>
      <c r="L262" s="86"/>
      <c r="M262" s="86"/>
      <c r="N262" s="86"/>
      <c r="O262" s="86"/>
      <c r="P262" s="86"/>
      <c r="Q262" s="86"/>
      <c r="R262" s="86"/>
      <c r="S262" s="86"/>
      <c r="T262" s="86"/>
      <c r="U262" s="86"/>
      <c r="V262" s="86"/>
      <c r="W262" s="86"/>
      <c r="X262" s="86"/>
      <c r="Y262" s="86"/>
    </row>
    <row r="263" spans="3:25">
      <c r="C263" s="86"/>
      <c r="D263" s="86"/>
      <c r="E263" s="86"/>
      <c r="F263" s="86"/>
      <c r="G263" s="86"/>
      <c r="H263" s="86"/>
      <c r="I263" s="86"/>
      <c r="J263" s="86"/>
      <c r="K263" s="86"/>
      <c r="L263" s="86"/>
      <c r="M263" s="86"/>
      <c r="N263" s="86"/>
      <c r="O263" s="86"/>
      <c r="P263" s="86"/>
      <c r="Q263" s="86"/>
      <c r="R263" s="86"/>
      <c r="S263" s="86"/>
      <c r="T263" s="86"/>
      <c r="U263" s="86"/>
      <c r="V263" s="86"/>
      <c r="W263" s="86"/>
      <c r="X263" s="86"/>
      <c r="Y263" s="86"/>
    </row>
    <row r="264" spans="3:25">
      <c r="C264" s="86"/>
      <c r="D264" s="86"/>
      <c r="E264" s="86"/>
      <c r="F264" s="86"/>
      <c r="G264" s="86"/>
      <c r="H264" s="86"/>
      <c r="I264" s="86"/>
      <c r="J264" s="86"/>
      <c r="K264" s="86"/>
      <c r="L264" s="86"/>
      <c r="M264" s="86"/>
      <c r="N264" s="86"/>
      <c r="O264" s="86"/>
      <c r="P264" s="86"/>
      <c r="Q264" s="86"/>
      <c r="R264" s="86"/>
      <c r="S264" s="86"/>
      <c r="T264" s="86"/>
      <c r="U264" s="86"/>
      <c r="V264" s="86"/>
      <c r="W264" s="86"/>
      <c r="X264" s="86"/>
      <c r="Y264" s="86"/>
    </row>
    <row r="265" spans="3:25">
      <c r="C265" s="86"/>
      <c r="D265" s="86"/>
      <c r="E265" s="86"/>
      <c r="F265" s="86"/>
      <c r="G265" s="86"/>
      <c r="H265" s="86"/>
      <c r="I265" s="86"/>
      <c r="J265" s="86"/>
      <c r="K265" s="86"/>
      <c r="L265" s="86"/>
      <c r="M265" s="86"/>
      <c r="N265" s="86"/>
      <c r="O265" s="86"/>
      <c r="P265" s="86"/>
      <c r="Q265" s="86"/>
      <c r="R265" s="86"/>
      <c r="S265" s="86"/>
      <c r="T265" s="86"/>
      <c r="U265" s="86"/>
      <c r="V265" s="86"/>
      <c r="W265" s="86"/>
      <c r="X265" s="86"/>
      <c r="Y265" s="86"/>
    </row>
    <row r="266" spans="3:25">
      <c r="C266" s="86"/>
      <c r="D266" s="86"/>
      <c r="E266" s="86"/>
      <c r="F266" s="86"/>
      <c r="G266" s="86"/>
      <c r="H266" s="86"/>
      <c r="I266" s="86"/>
      <c r="J266" s="86"/>
      <c r="K266" s="86"/>
      <c r="L266" s="86"/>
      <c r="M266" s="86"/>
      <c r="N266" s="86"/>
      <c r="O266" s="86"/>
      <c r="P266" s="86"/>
      <c r="Q266" s="86"/>
      <c r="R266" s="86"/>
      <c r="S266" s="86"/>
      <c r="T266" s="86"/>
      <c r="U266" s="86"/>
      <c r="V266" s="86"/>
      <c r="W266" s="86"/>
      <c r="X266" s="86"/>
      <c r="Y266" s="86"/>
    </row>
    <row r="267" spans="3:25">
      <c r="C267" s="86"/>
      <c r="D267" s="86"/>
      <c r="E267" s="86"/>
      <c r="F267" s="86"/>
      <c r="G267" s="86"/>
      <c r="H267" s="86"/>
      <c r="I267" s="86"/>
      <c r="J267" s="86"/>
      <c r="K267" s="86"/>
      <c r="L267" s="86"/>
      <c r="M267" s="86"/>
      <c r="N267" s="86"/>
      <c r="O267" s="86"/>
      <c r="P267" s="86"/>
      <c r="Q267" s="86"/>
      <c r="R267" s="86"/>
      <c r="S267" s="86"/>
      <c r="T267" s="86"/>
      <c r="U267" s="86"/>
      <c r="V267" s="86"/>
      <c r="W267" s="86"/>
      <c r="X267" s="86"/>
      <c r="Y267" s="86"/>
    </row>
    <row r="268" spans="3:25">
      <c r="C268" s="86"/>
      <c r="D268" s="86"/>
      <c r="E268" s="86"/>
      <c r="F268" s="86"/>
      <c r="G268" s="86"/>
      <c r="H268" s="86"/>
      <c r="I268" s="86"/>
      <c r="J268" s="86"/>
      <c r="K268" s="86"/>
      <c r="L268" s="86"/>
      <c r="M268" s="86"/>
      <c r="N268" s="86"/>
      <c r="O268" s="86"/>
      <c r="P268" s="86"/>
      <c r="Q268" s="86"/>
      <c r="R268" s="86"/>
      <c r="S268" s="86"/>
      <c r="T268" s="86"/>
      <c r="U268" s="86"/>
      <c r="V268" s="86"/>
      <c r="W268" s="86"/>
      <c r="X268" s="86"/>
      <c r="Y268" s="86"/>
    </row>
    <row r="269" spans="3:25">
      <c r="C269" s="86"/>
      <c r="D269" s="86"/>
      <c r="E269" s="86"/>
      <c r="F269" s="86"/>
      <c r="G269" s="86"/>
      <c r="H269" s="86"/>
      <c r="I269" s="86"/>
      <c r="J269" s="86"/>
      <c r="K269" s="86"/>
      <c r="L269" s="86"/>
      <c r="M269" s="86"/>
      <c r="N269" s="86"/>
      <c r="O269" s="86"/>
      <c r="P269" s="86"/>
      <c r="Q269" s="86"/>
      <c r="R269" s="86"/>
      <c r="S269" s="86"/>
      <c r="T269" s="86"/>
      <c r="U269" s="86"/>
      <c r="V269" s="86"/>
      <c r="W269" s="86"/>
      <c r="X269" s="86"/>
      <c r="Y269" s="86"/>
    </row>
    <row r="270" spans="3:25">
      <c r="C270" s="86"/>
      <c r="D270" s="86"/>
      <c r="E270" s="86"/>
      <c r="F270" s="86"/>
      <c r="G270" s="86"/>
      <c r="H270" s="86"/>
      <c r="I270" s="86"/>
      <c r="J270" s="86"/>
      <c r="K270" s="86"/>
      <c r="L270" s="86"/>
      <c r="M270" s="86"/>
      <c r="N270" s="86"/>
      <c r="O270" s="86"/>
      <c r="P270" s="86"/>
      <c r="Q270" s="86"/>
      <c r="R270" s="86"/>
      <c r="S270" s="86"/>
      <c r="T270" s="86"/>
      <c r="U270" s="86"/>
      <c r="V270" s="86"/>
      <c r="W270" s="86"/>
      <c r="X270" s="86"/>
      <c r="Y270" s="86"/>
    </row>
    <row r="271" spans="3:25">
      <c r="C271" s="86"/>
      <c r="D271" s="86"/>
      <c r="E271" s="86"/>
      <c r="F271" s="86"/>
      <c r="G271" s="86"/>
      <c r="H271" s="86"/>
      <c r="I271" s="86"/>
      <c r="J271" s="86"/>
      <c r="K271" s="86"/>
      <c r="L271" s="86"/>
      <c r="M271" s="86"/>
      <c r="N271" s="86"/>
      <c r="O271" s="86"/>
      <c r="P271" s="86"/>
      <c r="Q271" s="86"/>
      <c r="R271" s="86"/>
      <c r="S271" s="86"/>
      <c r="T271" s="86"/>
      <c r="U271" s="86"/>
      <c r="V271" s="86"/>
      <c r="W271" s="86"/>
      <c r="X271" s="86"/>
      <c r="Y271" s="86"/>
    </row>
    <row r="272" spans="3:25">
      <c r="C272" s="86"/>
      <c r="D272" s="86"/>
      <c r="E272" s="86"/>
      <c r="F272" s="86"/>
      <c r="G272" s="86"/>
      <c r="H272" s="86"/>
      <c r="I272" s="86"/>
      <c r="J272" s="86"/>
      <c r="K272" s="86"/>
      <c r="L272" s="86"/>
      <c r="M272" s="86"/>
      <c r="N272" s="86"/>
      <c r="O272" s="86"/>
      <c r="P272" s="86"/>
      <c r="Q272" s="86"/>
      <c r="R272" s="86"/>
      <c r="S272" s="86"/>
      <c r="T272" s="86"/>
      <c r="U272" s="86"/>
      <c r="V272" s="86"/>
      <c r="W272" s="86"/>
      <c r="X272" s="86"/>
      <c r="Y272" s="86"/>
    </row>
    <row r="273" spans="3:25">
      <c r="C273" s="86"/>
      <c r="D273" s="86"/>
      <c r="E273" s="86"/>
      <c r="F273" s="86"/>
      <c r="G273" s="86"/>
      <c r="H273" s="86"/>
      <c r="I273" s="86"/>
      <c r="J273" s="86"/>
      <c r="K273" s="86"/>
      <c r="L273" s="86"/>
      <c r="M273" s="86"/>
      <c r="N273" s="86"/>
      <c r="O273" s="86"/>
      <c r="P273" s="86"/>
      <c r="Q273" s="86"/>
      <c r="R273" s="86"/>
      <c r="S273" s="86"/>
      <c r="T273" s="86"/>
      <c r="U273" s="86"/>
      <c r="V273" s="86"/>
      <c r="W273" s="86"/>
      <c r="X273" s="86"/>
      <c r="Y273" s="86"/>
    </row>
    <row r="274" spans="3:25">
      <c r="C274" s="86"/>
      <c r="D274" s="86"/>
      <c r="E274" s="86"/>
      <c r="F274" s="86"/>
      <c r="G274" s="86"/>
      <c r="H274" s="86"/>
      <c r="I274" s="86"/>
      <c r="J274" s="86"/>
      <c r="K274" s="86"/>
      <c r="L274" s="86"/>
      <c r="M274" s="86"/>
      <c r="N274" s="86"/>
      <c r="O274" s="86"/>
      <c r="P274" s="86"/>
      <c r="Q274" s="86"/>
      <c r="R274" s="86"/>
      <c r="S274" s="86"/>
      <c r="T274" s="86"/>
      <c r="U274" s="86"/>
      <c r="V274" s="86"/>
      <c r="W274" s="86"/>
      <c r="X274" s="86"/>
      <c r="Y274" s="86"/>
    </row>
    <row r="275" spans="3:25">
      <c r="C275" s="86"/>
      <c r="D275" s="86"/>
      <c r="E275" s="86"/>
      <c r="F275" s="86"/>
      <c r="G275" s="86"/>
      <c r="H275" s="86"/>
      <c r="I275" s="86"/>
      <c r="J275" s="86"/>
      <c r="K275" s="86"/>
      <c r="L275" s="86"/>
      <c r="M275" s="86"/>
      <c r="N275" s="86"/>
      <c r="O275" s="86"/>
      <c r="P275" s="86"/>
      <c r="Q275" s="86"/>
      <c r="R275" s="86"/>
      <c r="S275" s="86"/>
      <c r="T275" s="86"/>
      <c r="U275" s="86"/>
      <c r="V275" s="86"/>
      <c r="W275" s="86"/>
      <c r="X275" s="86"/>
      <c r="Y275" s="86"/>
    </row>
    <row r="276" spans="3:25">
      <c r="C276" s="86"/>
      <c r="D276" s="86"/>
      <c r="E276" s="86"/>
      <c r="F276" s="86"/>
      <c r="G276" s="86"/>
      <c r="H276" s="86"/>
      <c r="I276" s="86"/>
      <c r="J276" s="86"/>
      <c r="K276" s="86"/>
      <c r="L276" s="86"/>
      <c r="M276" s="86"/>
      <c r="N276" s="86"/>
      <c r="O276" s="86"/>
      <c r="P276" s="86"/>
      <c r="Q276" s="86"/>
      <c r="R276" s="86"/>
      <c r="S276" s="86"/>
      <c r="T276" s="86"/>
      <c r="U276" s="86"/>
      <c r="V276" s="86"/>
      <c r="W276" s="86"/>
      <c r="X276" s="86"/>
      <c r="Y276" s="86"/>
    </row>
    <row r="277" spans="3:25">
      <c r="C277" s="86"/>
      <c r="D277" s="86"/>
      <c r="E277" s="86"/>
      <c r="F277" s="86"/>
      <c r="G277" s="86"/>
      <c r="H277" s="86"/>
      <c r="I277" s="86"/>
      <c r="J277" s="86"/>
      <c r="K277" s="86"/>
      <c r="L277" s="86"/>
      <c r="M277" s="86"/>
      <c r="N277" s="86"/>
      <c r="O277" s="86"/>
      <c r="P277" s="86"/>
      <c r="Q277" s="86"/>
      <c r="R277" s="86"/>
      <c r="S277" s="86"/>
      <c r="T277" s="86"/>
      <c r="U277" s="86"/>
      <c r="V277" s="86"/>
      <c r="W277" s="86"/>
      <c r="X277" s="86"/>
      <c r="Y277" s="86"/>
    </row>
    <row r="278" spans="3:25">
      <c r="C278" s="86"/>
      <c r="D278" s="86"/>
      <c r="E278" s="86"/>
      <c r="F278" s="86"/>
      <c r="G278" s="86"/>
      <c r="H278" s="86"/>
      <c r="I278" s="86"/>
      <c r="J278" s="86"/>
      <c r="K278" s="86"/>
      <c r="L278" s="86"/>
      <c r="M278" s="86"/>
      <c r="N278" s="86"/>
      <c r="O278" s="86"/>
      <c r="P278" s="86"/>
      <c r="Q278" s="86"/>
      <c r="R278" s="86"/>
      <c r="S278" s="86"/>
      <c r="T278" s="86"/>
      <c r="U278" s="86"/>
      <c r="V278" s="86"/>
      <c r="W278" s="86"/>
      <c r="X278" s="86"/>
      <c r="Y278" s="86"/>
    </row>
    <row r="279" spans="3:25">
      <c r="C279" s="86"/>
      <c r="D279" s="86"/>
      <c r="E279" s="86"/>
      <c r="F279" s="86"/>
      <c r="G279" s="86"/>
      <c r="H279" s="86"/>
      <c r="I279" s="86"/>
      <c r="J279" s="86"/>
      <c r="K279" s="86"/>
      <c r="L279" s="86"/>
      <c r="M279" s="86"/>
      <c r="N279" s="86"/>
      <c r="O279" s="86"/>
      <c r="P279" s="86"/>
      <c r="Q279" s="86"/>
      <c r="R279" s="86"/>
      <c r="S279" s="86"/>
      <c r="T279" s="86"/>
      <c r="U279" s="86"/>
      <c r="V279" s="86"/>
      <c r="W279" s="86"/>
      <c r="X279" s="86"/>
      <c r="Y279" s="86"/>
    </row>
    <row r="280" spans="3:25">
      <c r="C280" s="86"/>
      <c r="D280" s="86"/>
      <c r="E280" s="86"/>
      <c r="F280" s="86"/>
      <c r="G280" s="86"/>
      <c r="H280" s="86"/>
      <c r="I280" s="86"/>
      <c r="J280" s="86"/>
      <c r="K280" s="86"/>
      <c r="L280" s="86"/>
      <c r="M280" s="86"/>
      <c r="N280" s="86"/>
      <c r="O280" s="86"/>
      <c r="P280" s="86"/>
      <c r="Q280" s="86"/>
      <c r="R280" s="86"/>
      <c r="S280" s="86"/>
      <c r="T280" s="86"/>
      <c r="U280" s="86"/>
      <c r="V280" s="86"/>
      <c r="W280" s="86"/>
      <c r="X280" s="86"/>
      <c r="Y280" s="86"/>
    </row>
    <row r="281" spans="3:25">
      <c r="C281" s="86"/>
      <c r="D281" s="86"/>
      <c r="E281" s="86"/>
      <c r="F281" s="86"/>
      <c r="G281" s="86"/>
      <c r="H281" s="86"/>
      <c r="I281" s="86"/>
      <c r="J281" s="86"/>
      <c r="K281" s="86"/>
      <c r="L281" s="86"/>
      <c r="M281" s="86"/>
      <c r="N281" s="86"/>
      <c r="O281" s="86"/>
      <c r="P281" s="86"/>
      <c r="Q281" s="86"/>
      <c r="R281" s="86"/>
      <c r="S281" s="86"/>
      <c r="T281" s="86"/>
      <c r="U281" s="86"/>
      <c r="V281" s="86"/>
      <c r="W281" s="86"/>
      <c r="X281" s="86"/>
      <c r="Y281" s="86"/>
    </row>
    <row r="282" spans="3:25">
      <c r="C282" s="86"/>
      <c r="D282" s="86"/>
      <c r="E282" s="86"/>
      <c r="F282" s="86"/>
      <c r="G282" s="86"/>
      <c r="H282" s="86"/>
      <c r="I282" s="86"/>
      <c r="J282" s="86"/>
      <c r="K282" s="86"/>
      <c r="L282" s="86"/>
      <c r="M282" s="86"/>
      <c r="N282" s="86"/>
      <c r="O282" s="86"/>
      <c r="P282" s="86"/>
      <c r="Q282" s="86"/>
      <c r="R282" s="86"/>
      <c r="S282" s="86"/>
      <c r="T282" s="86"/>
      <c r="U282" s="86"/>
      <c r="V282" s="86"/>
      <c r="W282" s="86"/>
      <c r="X282" s="86"/>
      <c r="Y282" s="86"/>
    </row>
    <row r="283" spans="3:25">
      <c r="C283" s="86"/>
      <c r="D283" s="86"/>
      <c r="E283" s="86"/>
      <c r="F283" s="86"/>
      <c r="G283" s="86"/>
      <c r="H283" s="86"/>
      <c r="I283" s="86"/>
      <c r="J283" s="86"/>
      <c r="K283" s="86"/>
      <c r="L283" s="86"/>
      <c r="M283" s="86"/>
      <c r="N283" s="86"/>
      <c r="O283" s="86"/>
      <c r="P283" s="86"/>
      <c r="Q283" s="86"/>
      <c r="R283" s="86"/>
      <c r="S283" s="86"/>
      <c r="T283" s="86"/>
      <c r="U283" s="86"/>
      <c r="V283" s="86"/>
      <c r="W283" s="86"/>
      <c r="X283" s="86"/>
      <c r="Y283" s="86"/>
    </row>
    <row r="284" spans="3:25">
      <c r="C284" s="86"/>
      <c r="D284" s="86"/>
      <c r="E284" s="86"/>
      <c r="F284" s="86"/>
      <c r="G284" s="86"/>
      <c r="H284" s="86"/>
      <c r="I284" s="86"/>
      <c r="J284" s="86"/>
      <c r="K284" s="86"/>
      <c r="L284" s="86"/>
      <c r="M284" s="86"/>
      <c r="N284" s="86"/>
      <c r="O284" s="86"/>
      <c r="P284" s="86"/>
      <c r="Q284" s="86"/>
      <c r="R284" s="86"/>
      <c r="S284" s="86"/>
      <c r="T284" s="86"/>
      <c r="U284" s="86"/>
      <c r="V284" s="86"/>
      <c r="W284" s="86"/>
      <c r="X284" s="86"/>
      <c r="Y284" s="86"/>
    </row>
    <row r="285" spans="3:25">
      <c r="C285" s="86"/>
      <c r="D285" s="86"/>
      <c r="E285" s="86"/>
      <c r="F285" s="86"/>
      <c r="G285" s="86"/>
      <c r="H285" s="86"/>
      <c r="I285" s="86"/>
      <c r="J285" s="86"/>
      <c r="K285" s="86"/>
      <c r="L285" s="86"/>
      <c r="M285" s="86"/>
      <c r="N285" s="86"/>
      <c r="O285" s="86"/>
      <c r="P285" s="86"/>
      <c r="Q285" s="86"/>
      <c r="R285" s="86"/>
      <c r="S285" s="86"/>
      <c r="T285" s="86"/>
      <c r="U285" s="86"/>
      <c r="V285" s="86"/>
      <c r="W285" s="86"/>
      <c r="X285" s="86"/>
      <c r="Y285" s="86"/>
    </row>
    <row r="286" spans="3:25">
      <c r="C286" s="86"/>
      <c r="D286" s="86"/>
      <c r="E286" s="86"/>
      <c r="F286" s="86"/>
      <c r="G286" s="86"/>
      <c r="H286" s="86"/>
      <c r="I286" s="86"/>
      <c r="J286" s="86"/>
      <c r="K286" s="86"/>
      <c r="L286" s="86"/>
      <c r="M286" s="86"/>
      <c r="N286" s="86"/>
      <c r="O286" s="86"/>
      <c r="P286" s="86"/>
      <c r="Q286" s="86"/>
      <c r="R286" s="86"/>
      <c r="S286" s="86"/>
      <c r="T286" s="86"/>
      <c r="U286" s="86"/>
      <c r="V286" s="86"/>
      <c r="W286" s="86"/>
      <c r="X286" s="86"/>
      <c r="Y286" s="86"/>
    </row>
    <row r="287" spans="3:25">
      <c r="C287" s="86"/>
      <c r="D287" s="86"/>
      <c r="E287" s="86"/>
      <c r="F287" s="86"/>
      <c r="G287" s="86"/>
      <c r="H287" s="86"/>
      <c r="I287" s="86"/>
      <c r="J287" s="86"/>
      <c r="K287" s="86"/>
      <c r="L287" s="86"/>
      <c r="M287" s="86"/>
      <c r="N287" s="86"/>
      <c r="O287" s="86"/>
      <c r="P287" s="86"/>
      <c r="Q287" s="86"/>
      <c r="R287" s="86"/>
      <c r="S287" s="86"/>
      <c r="T287" s="86"/>
      <c r="U287" s="86"/>
      <c r="V287" s="86"/>
      <c r="W287" s="86"/>
      <c r="X287" s="86"/>
      <c r="Y287" s="86"/>
    </row>
    <row r="288" spans="3:25">
      <c r="C288" s="86"/>
      <c r="D288" s="86"/>
      <c r="E288" s="86"/>
      <c r="F288" s="86"/>
      <c r="G288" s="86"/>
      <c r="H288" s="86"/>
      <c r="I288" s="86"/>
      <c r="J288" s="86"/>
      <c r="K288" s="86"/>
      <c r="L288" s="86"/>
      <c r="M288" s="86"/>
      <c r="N288" s="86"/>
      <c r="O288" s="86"/>
      <c r="P288" s="86"/>
      <c r="Q288" s="86"/>
      <c r="R288" s="86"/>
      <c r="S288" s="86"/>
      <c r="T288" s="86"/>
      <c r="U288" s="86"/>
      <c r="V288" s="86"/>
      <c r="W288" s="86"/>
      <c r="X288" s="86"/>
      <c r="Y288" s="86"/>
    </row>
    <row r="289" spans="3:25">
      <c r="C289" s="86"/>
      <c r="D289" s="86"/>
      <c r="E289" s="86"/>
      <c r="F289" s="86"/>
      <c r="G289" s="86"/>
      <c r="H289" s="86"/>
      <c r="I289" s="86"/>
      <c r="J289" s="86"/>
      <c r="K289" s="86"/>
      <c r="L289" s="86"/>
      <c r="M289" s="86"/>
      <c r="N289" s="86"/>
      <c r="O289" s="86"/>
      <c r="P289" s="86"/>
      <c r="Q289" s="86"/>
      <c r="R289" s="86"/>
      <c r="S289" s="86"/>
      <c r="T289" s="86"/>
      <c r="U289" s="86"/>
      <c r="V289" s="86"/>
      <c r="W289" s="86"/>
      <c r="X289" s="86"/>
      <c r="Y289" s="86"/>
    </row>
    <row r="290" spans="3:25">
      <c r="C290" s="86"/>
      <c r="D290" s="86"/>
      <c r="E290" s="86"/>
      <c r="F290" s="86"/>
      <c r="G290" s="86"/>
      <c r="H290" s="86"/>
      <c r="I290" s="86"/>
      <c r="J290" s="86"/>
      <c r="K290" s="86"/>
      <c r="L290" s="86"/>
      <c r="M290" s="86"/>
      <c r="N290" s="86"/>
      <c r="O290" s="86"/>
      <c r="P290" s="86"/>
      <c r="Q290" s="86"/>
      <c r="R290" s="86"/>
      <c r="S290" s="86"/>
      <c r="T290" s="86"/>
      <c r="U290" s="86"/>
      <c r="V290" s="86"/>
      <c r="W290" s="86"/>
      <c r="X290" s="86"/>
      <c r="Y290" s="86"/>
    </row>
    <row r="291" spans="3:25">
      <c r="C291" s="86"/>
      <c r="D291" s="86"/>
      <c r="E291" s="86"/>
      <c r="F291" s="86"/>
      <c r="G291" s="86"/>
      <c r="H291" s="86"/>
      <c r="I291" s="86"/>
      <c r="J291" s="86"/>
      <c r="K291" s="86"/>
      <c r="L291" s="86"/>
      <c r="M291" s="86"/>
      <c r="N291" s="86"/>
      <c r="O291" s="86"/>
      <c r="P291" s="86"/>
      <c r="Q291" s="86"/>
      <c r="R291" s="86"/>
      <c r="S291" s="86"/>
      <c r="T291" s="86"/>
      <c r="U291" s="86"/>
      <c r="V291" s="86"/>
      <c r="W291" s="86"/>
      <c r="X291" s="86"/>
      <c r="Y291" s="86"/>
    </row>
    <row r="292" spans="3:25">
      <c r="C292" s="86"/>
      <c r="D292" s="86"/>
      <c r="E292" s="86"/>
      <c r="F292" s="86"/>
      <c r="G292" s="86"/>
      <c r="H292" s="86"/>
      <c r="I292" s="86"/>
      <c r="J292" s="86"/>
      <c r="K292" s="86"/>
      <c r="L292" s="86"/>
      <c r="M292" s="86"/>
      <c r="N292" s="86"/>
      <c r="O292" s="86"/>
      <c r="P292" s="86"/>
      <c r="Q292" s="86"/>
      <c r="R292" s="86"/>
      <c r="S292" s="86"/>
      <c r="T292" s="86"/>
      <c r="U292" s="86"/>
      <c r="V292" s="86"/>
      <c r="W292" s="86"/>
      <c r="X292" s="86"/>
      <c r="Y292" s="86"/>
    </row>
    <row r="293" spans="3:25">
      <c r="C293" s="86"/>
      <c r="D293" s="86"/>
      <c r="E293" s="86"/>
      <c r="F293" s="86"/>
      <c r="G293" s="86"/>
      <c r="H293" s="86"/>
      <c r="I293" s="86"/>
      <c r="J293" s="86"/>
      <c r="K293" s="86"/>
      <c r="L293" s="86"/>
      <c r="M293" s="86"/>
      <c r="N293" s="86"/>
      <c r="O293" s="86"/>
      <c r="P293" s="86"/>
      <c r="Q293" s="86"/>
      <c r="R293" s="86"/>
      <c r="S293" s="86"/>
      <c r="T293" s="86"/>
      <c r="U293" s="86"/>
      <c r="V293" s="86"/>
      <c r="W293" s="86"/>
      <c r="X293" s="86"/>
      <c r="Y293" s="86"/>
    </row>
    <row r="294" spans="3:25">
      <c r="C294" s="86"/>
      <c r="D294" s="86"/>
      <c r="E294" s="86"/>
      <c r="F294" s="86"/>
      <c r="G294" s="86"/>
      <c r="H294" s="86"/>
      <c r="I294" s="86"/>
      <c r="J294" s="86"/>
      <c r="K294" s="86"/>
      <c r="L294" s="86"/>
      <c r="M294" s="86"/>
      <c r="N294" s="86"/>
      <c r="O294" s="86"/>
      <c r="P294" s="86"/>
      <c r="Q294" s="86"/>
      <c r="R294" s="86"/>
      <c r="S294" s="86"/>
      <c r="T294" s="86"/>
      <c r="U294" s="86"/>
      <c r="V294" s="86"/>
      <c r="W294" s="86"/>
      <c r="X294" s="86"/>
      <c r="Y294" s="86"/>
    </row>
    <row r="295" spans="3:25">
      <c r="C295" s="86"/>
      <c r="D295" s="86"/>
      <c r="E295" s="86"/>
      <c r="F295" s="86"/>
      <c r="G295" s="86"/>
      <c r="H295" s="86"/>
      <c r="I295" s="86"/>
      <c r="J295" s="86"/>
      <c r="K295" s="86"/>
      <c r="L295" s="86"/>
      <c r="M295" s="86"/>
      <c r="N295" s="86"/>
      <c r="O295" s="86"/>
      <c r="P295" s="86"/>
      <c r="Q295" s="86"/>
      <c r="R295" s="86"/>
      <c r="S295" s="86"/>
      <c r="T295" s="86"/>
      <c r="U295" s="86"/>
      <c r="V295" s="86"/>
      <c r="W295" s="86"/>
      <c r="X295" s="86"/>
      <c r="Y295" s="86"/>
    </row>
    <row r="296" spans="3:25">
      <c r="C296" s="86"/>
      <c r="D296" s="86"/>
      <c r="E296" s="86"/>
      <c r="F296" s="86"/>
      <c r="G296" s="86"/>
      <c r="H296" s="86"/>
      <c r="I296" s="86"/>
      <c r="J296" s="86"/>
      <c r="K296" s="86"/>
      <c r="L296" s="86"/>
      <c r="M296" s="86"/>
      <c r="N296" s="86"/>
      <c r="O296" s="86"/>
      <c r="P296" s="86"/>
      <c r="Q296" s="86"/>
      <c r="R296" s="86"/>
      <c r="S296" s="86"/>
      <c r="T296" s="86"/>
      <c r="U296" s="86"/>
      <c r="V296" s="86"/>
      <c r="W296" s="86"/>
      <c r="X296" s="86"/>
      <c r="Y296" s="86"/>
    </row>
    <row r="297" spans="3:25">
      <c r="C297" s="86"/>
      <c r="D297" s="86"/>
      <c r="E297" s="86"/>
      <c r="F297" s="86"/>
      <c r="G297" s="86"/>
      <c r="H297" s="86"/>
      <c r="I297" s="86"/>
      <c r="J297" s="86"/>
      <c r="K297" s="86"/>
      <c r="L297" s="86"/>
      <c r="M297" s="86"/>
      <c r="N297" s="86"/>
      <c r="O297" s="86"/>
      <c r="P297" s="86"/>
      <c r="Q297" s="86"/>
      <c r="R297" s="86"/>
      <c r="S297" s="86"/>
      <c r="T297" s="86"/>
      <c r="U297" s="86"/>
      <c r="V297" s="86"/>
      <c r="W297" s="86"/>
      <c r="X297" s="86"/>
      <c r="Y297" s="86"/>
    </row>
    <row r="298" spans="3:25">
      <c r="C298" s="86"/>
      <c r="D298" s="86"/>
      <c r="E298" s="86"/>
      <c r="F298" s="86"/>
      <c r="G298" s="86"/>
      <c r="H298" s="86"/>
      <c r="I298" s="86"/>
      <c r="J298" s="86"/>
      <c r="K298" s="86"/>
      <c r="L298" s="86"/>
      <c r="M298" s="86"/>
      <c r="N298" s="86"/>
      <c r="O298" s="86"/>
      <c r="P298" s="86"/>
      <c r="Q298" s="86"/>
      <c r="R298" s="86"/>
      <c r="S298" s="86"/>
      <c r="T298" s="86"/>
      <c r="U298" s="86"/>
      <c r="V298" s="86"/>
      <c r="W298" s="86"/>
      <c r="X298" s="86"/>
      <c r="Y298" s="86"/>
    </row>
    <row r="299" spans="3:25">
      <c r="C299" s="86"/>
      <c r="D299" s="86"/>
      <c r="E299" s="86"/>
      <c r="F299" s="86"/>
      <c r="G299" s="86"/>
      <c r="H299" s="86"/>
      <c r="I299" s="86"/>
      <c r="J299" s="86"/>
      <c r="K299" s="86"/>
      <c r="L299" s="86"/>
      <c r="M299" s="86"/>
      <c r="N299" s="86"/>
      <c r="O299" s="86"/>
      <c r="P299" s="86"/>
      <c r="Q299" s="86"/>
      <c r="R299" s="86"/>
      <c r="S299" s="86"/>
      <c r="T299" s="86"/>
      <c r="U299" s="86"/>
      <c r="V299" s="86"/>
      <c r="W299" s="86"/>
      <c r="X299" s="86"/>
      <c r="Y299" s="86"/>
    </row>
    <row r="300" spans="3:25">
      <c r="C300" s="86"/>
      <c r="D300" s="86"/>
      <c r="E300" s="86"/>
      <c r="F300" s="86"/>
      <c r="G300" s="86"/>
      <c r="H300" s="86"/>
      <c r="I300" s="86"/>
      <c r="J300" s="86"/>
      <c r="K300" s="86"/>
      <c r="L300" s="86"/>
      <c r="M300" s="86"/>
      <c r="N300" s="86"/>
      <c r="O300" s="86"/>
      <c r="P300" s="86"/>
      <c r="Q300" s="86"/>
      <c r="R300" s="86"/>
    </row>
    <row r="301" spans="3:25">
      <c r="C301" s="86"/>
      <c r="D301" s="86"/>
      <c r="E301" s="86"/>
      <c r="F301" s="86"/>
      <c r="G301" s="86"/>
      <c r="H301" s="86"/>
      <c r="I301" s="86"/>
      <c r="J301" s="86"/>
      <c r="K301" s="86"/>
      <c r="L301" s="86"/>
      <c r="M301" s="86"/>
      <c r="N301" s="86"/>
      <c r="O301" s="86"/>
      <c r="P301" s="86"/>
      <c r="Q301" s="86"/>
      <c r="R301" s="86"/>
    </row>
    <row r="302" spans="3:25">
      <c r="C302" s="86"/>
      <c r="D302" s="86"/>
      <c r="E302" s="86"/>
      <c r="F302" s="86"/>
      <c r="G302" s="86"/>
      <c r="H302" s="86"/>
      <c r="I302" s="86"/>
      <c r="J302" s="86"/>
      <c r="K302" s="86"/>
      <c r="L302" s="86"/>
      <c r="M302" s="86"/>
      <c r="N302" s="86"/>
      <c r="O302" s="86"/>
      <c r="P302" s="86"/>
      <c r="Q302" s="86"/>
      <c r="R302" s="86"/>
    </row>
    <row r="303" spans="3:25">
      <c r="C303" s="86"/>
      <c r="D303" s="86"/>
      <c r="E303" s="86"/>
      <c r="F303" s="86"/>
      <c r="G303" s="86"/>
      <c r="H303" s="86"/>
      <c r="I303" s="86"/>
      <c r="J303" s="86"/>
      <c r="K303" s="86"/>
      <c r="L303" s="86"/>
      <c r="M303" s="86"/>
      <c r="N303" s="86"/>
      <c r="O303" s="86"/>
      <c r="P303" s="86"/>
      <c r="Q303" s="86"/>
      <c r="R303" s="86"/>
    </row>
    <row r="304" spans="3:25">
      <c r="C304" s="86"/>
      <c r="D304" s="86"/>
      <c r="E304" s="86"/>
      <c r="F304" s="86"/>
      <c r="G304" s="86"/>
      <c r="H304" s="86"/>
      <c r="I304" s="86"/>
      <c r="J304" s="86"/>
      <c r="K304" s="86"/>
      <c r="L304" s="86"/>
      <c r="M304" s="86"/>
      <c r="N304" s="86"/>
      <c r="O304" s="86"/>
      <c r="P304" s="86"/>
      <c r="Q304" s="86"/>
      <c r="R304" s="86"/>
    </row>
    <row r="305" spans="3:18">
      <c r="C305" s="86"/>
      <c r="D305" s="86"/>
      <c r="E305" s="86"/>
      <c r="F305" s="86"/>
      <c r="G305" s="86"/>
      <c r="H305" s="86"/>
      <c r="I305" s="86"/>
      <c r="J305" s="86"/>
      <c r="K305" s="86"/>
      <c r="L305" s="86"/>
      <c r="M305" s="86"/>
      <c r="N305" s="86"/>
      <c r="O305" s="86"/>
      <c r="P305" s="86"/>
      <c r="Q305" s="86"/>
      <c r="R305" s="86"/>
    </row>
    <row r="306" spans="3:18">
      <c r="C306" s="86"/>
      <c r="D306" s="86"/>
      <c r="E306" s="86"/>
      <c r="F306" s="86"/>
      <c r="G306" s="86"/>
      <c r="H306" s="86"/>
      <c r="I306" s="86"/>
      <c r="J306" s="86"/>
      <c r="K306" s="86"/>
      <c r="L306" s="86"/>
      <c r="M306" s="86"/>
      <c r="N306" s="86"/>
      <c r="O306" s="86"/>
      <c r="P306" s="86"/>
      <c r="Q306" s="86"/>
      <c r="R306" s="86"/>
    </row>
    <row r="307" spans="3:18">
      <c r="C307" s="86"/>
      <c r="D307" s="86"/>
      <c r="E307" s="86"/>
      <c r="F307" s="86"/>
      <c r="G307" s="86"/>
      <c r="H307" s="86"/>
      <c r="I307" s="86"/>
      <c r="J307" s="86"/>
      <c r="K307" s="86"/>
      <c r="L307" s="86"/>
      <c r="M307" s="86"/>
      <c r="N307" s="86"/>
      <c r="O307" s="86"/>
      <c r="P307" s="86"/>
      <c r="Q307" s="86"/>
      <c r="R307" s="86"/>
    </row>
  </sheetData>
  <mergeCells count="8">
    <mergeCell ref="C107:R107"/>
    <mergeCell ref="C108:R108"/>
    <mergeCell ref="C99:R99"/>
    <mergeCell ref="C101:R101"/>
    <mergeCell ref="C102:R102"/>
    <mergeCell ref="C104:R104"/>
    <mergeCell ref="C105:R105"/>
    <mergeCell ref="C106:R106"/>
  </mergeCells>
  <pageMargins left="0.45" right="0.2" top="0.5" bottom="0.5" header="0.3" footer="0.3"/>
  <pageSetup scale="59" orientation="landscape" r:id="rId1"/>
  <headerFooter>
    <oddHeader>&amp;LMidAmerican Energy Company Attachment 1-1i&amp;REffective January 1, 2016</oddHeader>
    <oddFooter>&amp;L&amp;D&amp;T&amp;R&amp;Z&amp;F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841C2E7C333404590470726D6BB4329" ma:contentTypeVersion="26" ma:contentTypeDescription="Create a new document." ma:contentTypeScope="" ma:versionID="06053f104f4ad6110ab87978855878d4">
  <xsd:schema xmlns:xsd="http://www.w3.org/2001/XMLSchema" xmlns:xs="http://www.w3.org/2001/XMLSchema" xmlns:p="http://schemas.microsoft.com/office/2006/metadata/properties" xmlns:ns2="926D8B49-39BA-41B3-A177-B0B6F100FAD8" targetNamespace="http://schemas.microsoft.com/office/2006/metadata/properties" ma:root="true" ma:fieldsID="b7b9d56a430f38dd2b6bc780cd598775" ns2:_="">
    <xsd:import namespace="926D8B49-39BA-41B3-A177-B0B6F100FAD8"/>
    <xsd:element name="properties">
      <xsd:complexType>
        <xsd:sequence>
          <xsd:element name="documentManagement">
            <xsd:complexType>
              <xsd:all>
                <xsd:element ref="ns2:ID_x0020__x0023_" minOccurs="0"/>
                <xsd:element ref="ns2:Status" minOccurs="0"/>
                <xsd:element ref="ns2:Notes0" minOccurs="0"/>
                <xsd:element ref="ns2:Author0" minOccurs="0"/>
                <xsd:element ref="ns2:Formatting_x0020_Review" minOccurs="0"/>
                <xsd:element ref="ns2:Reg_x002e__x0020_Pricing_x0020_Review" minOccurs="0"/>
                <xsd:element ref="ns2:Legal_x0020_Review" minOccurs="0"/>
                <xsd:element ref="ns2:Final_x0020_Review"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6D8B49-39BA-41B3-A177-B0B6F100FAD8" elementFormDefault="qualified">
    <xsd:import namespace="http://schemas.microsoft.com/office/2006/documentManagement/types"/>
    <xsd:import namespace="http://schemas.microsoft.com/office/infopath/2007/PartnerControls"/>
    <xsd:element name="ID_x0020__x0023_" ma:index="8" nillable="true" ma:displayName="ID #" ma:internalName="ID_x0020__x0023_">
      <xsd:simpleType>
        <xsd:restriction base="dms:Text"/>
      </xsd:simpleType>
    </xsd:element>
    <xsd:element name="Status" ma:index="9" nillable="true" ma:displayName="Status" ma:default="Assigned" ma:format="Dropdown" ma:internalName="Status">
      <xsd:simpleType>
        <xsd:restriction base="dms:Choice">
          <xsd:enumeration value="Assigned"/>
          <xsd:enumeration value="Working"/>
          <xsd:enumeration value="Ready for Review"/>
          <xsd:enumeration value="Approved-Final"/>
        </xsd:restriction>
      </xsd:simpleType>
    </xsd:element>
    <xsd:element name="Notes0" ma:index="10" nillable="true" ma:displayName="Notes" ma:internalName="Notes0">
      <xsd:simpleType>
        <xsd:restriction base="dms:Note">
          <xsd:maxLength value="255"/>
        </xsd:restriction>
      </xsd:simpleType>
    </xsd:element>
    <xsd:element name="Author0" ma:index="11" nillable="true" ma:displayName="Author" ma:internalName="Author0">
      <xsd:simpleType>
        <xsd:restriction base="dms:Text"/>
      </xsd:simpleType>
    </xsd:element>
    <xsd:element name="Formatting_x0020_Review" ma:index="12" nillable="true" ma:displayName="Formatting Review" ma:internalName="Formatting_x0020_Review">
      <xsd:simpleType>
        <xsd:restriction base="dms:Text"/>
      </xsd:simpleType>
    </xsd:element>
    <xsd:element name="Reg_x002e__x0020_Pricing_x0020_Review" ma:index="13" nillable="true" ma:displayName="Reg. Pricing Review" ma:internalName="Reg_x002e__x0020_Pricing_x0020_Review">
      <xsd:simpleType>
        <xsd:restriction base="dms:Text"/>
      </xsd:simpleType>
    </xsd:element>
    <xsd:element name="Legal_x0020_Review" ma:index="14" nillable="true" ma:displayName="Legal Review" ma:internalName="Legal_x0020_Review">
      <xsd:simpleType>
        <xsd:restriction base="dms:Text"/>
      </xsd:simpleType>
    </xsd:element>
    <xsd:element name="Final_x0020_Review" ma:index="15" nillable="true" ma:displayName="Final Review" ma:internalName="Final_x0020_Review">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uthor0 xmlns="926D8B49-39BA-41B3-A177-B0B6F100FAD8" xsi:nil="true"/>
    <Final_x0020_Review xmlns="926D8B49-39BA-41B3-A177-B0B6F100FAD8">ngc</Final_x0020_Review>
    <Legal_x0020_Review xmlns="926D8B49-39BA-41B3-A177-B0B6F100FAD8" xsi:nil="true"/>
    <Formatting_x0020_Review xmlns="926D8B49-39BA-41B3-A177-B0B6F100FAD8" xsi:nil="true"/>
    <Reg_x002e__x0020_Pricing_x0020_Review xmlns="926D8B49-39BA-41B3-A177-B0B6F100FAD8" xsi:nil="true"/>
    <Status xmlns="926D8B49-39BA-41B3-A177-B0B6F100FAD8">Assigned</Status>
    <Notes0 xmlns="926D8B49-39BA-41B3-A177-B0B6F100FAD8" xsi:nil="true"/>
    <ID_x0020__x0023_ xmlns="926D8B49-39BA-41B3-A177-B0B6F100FAD8" xsi:nil="true"/>
  </documentManagement>
</p:properties>
</file>

<file path=customXml/itemProps1.xml><?xml version="1.0" encoding="utf-8"?>
<ds:datastoreItem xmlns:ds="http://schemas.openxmlformats.org/officeDocument/2006/customXml" ds:itemID="{63363224-E20B-42D9-A57F-7A5A9BDA3C05}">
  <ds:schemaRefs>
    <ds:schemaRef ds:uri="http://schemas.microsoft.com/sharepoint/v3/contenttype/forms"/>
  </ds:schemaRefs>
</ds:datastoreItem>
</file>

<file path=customXml/itemProps2.xml><?xml version="1.0" encoding="utf-8"?>
<ds:datastoreItem xmlns:ds="http://schemas.openxmlformats.org/officeDocument/2006/customXml" ds:itemID="{E29ED1F3-3514-4930-B0A2-F20691E9B5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6D8B49-39BA-41B3-A177-B0B6F100FA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337730-56F7-49DE-8A24-A53CE33AC86E}">
  <ds:schemaRefs>
    <ds:schemaRef ds:uri="http://schemas.microsoft.com/office/2006/metadata/properties"/>
    <ds:schemaRef ds:uri="http://schemas.microsoft.com/office/infopath/2007/PartnerControls"/>
    <ds:schemaRef ds:uri="http://purl.org/dc/dcmitype/"/>
    <ds:schemaRef ds:uri="http://www.w3.org/XML/1998/namespace"/>
    <ds:schemaRef ds:uri="http://schemas.openxmlformats.org/package/2006/metadata/core-properties"/>
    <ds:schemaRef ds:uri="http://purl.org/dc/elements/1.1/"/>
    <ds:schemaRef ds:uri="http://purl.org/dc/terms/"/>
    <ds:schemaRef ds:uri="926D8B49-39BA-41B3-A177-B0B6F100FAD8"/>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4</vt:i4>
      </vt:variant>
    </vt:vector>
  </HeadingPairs>
  <TitlesOfParts>
    <vt:vector size="24" baseType="lpstr">
      <vt:lpstr>Summary Proj TO</vt:lpstr>
      <vt:lpstr>Summary TO</vt:lpstr>
      <vt:lpstr>Gross Plant</vt:lpstr>
      <vt:lpstr>AMIL</vt:lpstr>
      <vt:lpstr>AMMO</vt:lpstr>
      <vt:lpstr>ATC</vt:lpstr>
      <vt:lpstr>ATXI</vt:lpstr>
      <vt:lpstr>CMMPA</vt:lpstr>
      <vt:lpstr>DEI</vt:lpstr>
      <vt:lpstr>DPC</vt:lpstr>
      <vt:lpstr>GRE</vt:lpstr>
      <vt:lpstr>ITC</vt:lpstr>
      <vt:lpstr>ITCM</vt:lpstr>
      <vt:lpstr>METC</vt:lpstr>
      <vt:lpstr>MDU</vt:lpstr>
      <vt:lpstr>MEC</vt:lpstr>
      <vt:lpstr>MRES</vt:lpstr>
      <vt:lpstr>NIPS</vt:lpstr>
      <vt:lpstr>NSP</vt:lpstr>
      <vt:lpstr>OTP</vt:lpstr>
      <vt:lpstr>DPC!Print_Area</vt:lpstr>
      <vt:lpstr>'Gross Plant'!Print_Area</vt:lpstr>
      <vt:lpstr>'Summary Proj TO'!Print_Area</vt:lpstr>
      <vt:lpstr>'Summary Proj TO'!Print_Titles</vt:lpstr>
    </vt:vector>
  </TitlesOfParts>
  <Company>Midwest ISO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Gard</dc:creator>
  <cp:lastModifiedBy>Douglas, Tina  (PUC)</cp:lastModifiedBy>
  <cp:lastPrinted>2016-03-03T20:25:17Z</cp:lastPrinted>
  <dcterms:created xsi:type="dcterms:W3CDTF">2011-11-20T17:50:28Z</dcterms:created>
  <dcterms:modified xsi:type="dcterms:W3CDTF">2016-03-04T22:20:27Z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0x0101001841C2E7C333404590470726D6BB4329</vt:lpwstr>
  </property>
</Properties>
</file>