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936"/>
  </bookViews>
  <sheets>
    <sheet name="GSHP Solo Evaluation 2016" sheetId="1" r:id="rId1"/>
    <sheet name="Residential Furnace Solo 2016" sheetId="3" r:id="rId2"/>
    <sheet name="Nresidential Furnace Solo 2016" sheetId="4" r:id="rId3"/>
    <sheet name="GSHP Solo Evaluation Est YE" sheetId="5" r:id="rId4"/>
    <sheet name="Residential Furnace Solo YE2016" sheetId="6" r:id="rId5"/>
    <sheet name="Nres Furnace Solo YE2016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7" l="1"/>
  <c r="G55" i="7"/>
  <c r="E54" i="7"/>
  <c r="C55" i="7"/>
  <c r="G14" i="7"/>
  <c r="G17" i="7" s="1"/>
  <c r="A3" i="7"/>
  <c r="I55" i="7"/>
  <c r="E55" i="7"/>
  <c r="J55" i="7"/>
  <c r="H55" i="7"/>
  <c r="F55" i="7"/>
  <c r="D55" i="7"/>
  <c r="B55" i="7"/>
  <c r="C14" i="7"/>
  <c r="E55" i="6"/>
  <c r="F54" i="6"/>
  <c r="C54" i="6"/>
  <c r="I55" i="6"/>
  <c r="H54" i="6"/>
  <c r="D54" i="6"/>
  <c r="A3" i="6"/>
  <c r="G54" i="6"/>
  <c r="J54" i="6"/>
  <c r="B54" i="6"/>
  <c r="F14" i="6"/>
  <c r="C54" i="7" l="1"/>
  <c r="G54" i="7"/>
  <c r="C17" i="7"/>
  <c r="G13" i="7"/>
  <c r="D54" i="7"/>
  <c r="H54" i="7"/>
  <c r="E14" i="7"/>
  <c r="E17" i="7" s="1"/>
  <c r="F14" i="7"/>
  <c r="B54" i="7"/>
  <c r="F54" i="7"/>
  <c r="J54" i="7"/>
  <c r="F17" i="6"/>
  <c r="H55" i="6"/>
  <c r="G14" i="6"/>
  <c r="E14" i="6"/>
  <c r="E17" i="6" s="1"/>
  <c r="D14" i="6"/>
  <c r="D17" i="6" s="1"/>
  <c r="G17" i="6"/>
  <c r="C14" i="6"/>
  <c r="C17" i="6" s="1"/>
  <c r="B55" i="6"/>
  <c r="F55" i="6"/>
  <c r="J55" i="6"/>
  <c r="C55" i="6"/>
  <c r="G55" i="6"/>
  <c r="E54" i="6"/>
  <c r="D13" i="6" s="1"/>
  <c r="I54" i="6"/>
  <c r="F13" i="6" s="1"/>
  <c r="D55" i="6"/>
  <c r="D13" i="7" l="1"/>
  <c r="E13" i="7"/>
  <c r="F17" i="7"/>
  <c r="G16" i="7"/>
  <c r="G15" i="7"/>
  <c r="C13" i="7"/>
  <c r="D14" i="7"/>
  <c r="D17" i="7" s="1"/>
  <c r="F13" i="7"/>
  <c r="G13" i="6"/>
  <c r="G16" i="6" s="1"/>
  <c r="E13" i="6"/>
  <c r="E15" i="6" s="1"/>
  <c r="D16" i="6"/>
  <c r="D15" i="6"/>
  <c r="F16" i="6"/>
  <c r="F15" i="6"/>
  <c r="E16" i="6"/>
  <c r="C13" i="6"/>
  <c r="F15" i="7" l="1"/>
  <c r="F16" i="7"/>
  <c r="C16" i="7"/>
  <c r="C15" i="7"/>
  <c r="E16" i="7"/>
  <c r="E15" i="7"/>
  <c r="D16" i="7"/>
  <c r="D15" i="7"/>
  <c r="G15" i="6"/>
  <c r="C16" i="6"/>
  <c r="C15" i="6"/>
  <c r="G54" i="5" l="1"/>
  <c r="J54" i="5"/>
  <c r="H54" i="5"/>
  <c r="F54" i="5"/>
  <c r="D54" i="5"/>
  <c r="B54" i="5"/>
  <c r="E14" i="5"/>
  <c r="E17" i="5" s="1"/>
  <c r="C54" i="5"/>
  <c r="I55" i="5"/>
  <c r="E55" i="5"/>
  <c r="H55" i="5"/>
  <c r="G14" i="5"/>
  <c r="F14" i="5" l="1"/>
  <c r="F17" i="5" s="1"/>
  <c r="E13" i="5"/>
  <c r="D14" i="5"/>
  <c r="D17" i="5" s="1"/>
  <c r="C14" i="5"/>
  <c r="C17" i="5" s="1"/>
  <c r="B55" i="5"/>
  <c r="G17" i="5" s="1"/>
  <c r="F55" i="5"/>
  <c r="J55" i="5"/>
  <c r="C55" i="5"/>
  <c r="G55" i="5"/>
  <c r="E54" i="5"/>
  <c r="D13" i="5" s="1"/>
  <c r="I54" i="5"/>
  <c r="F13" i="5" s="1"/>
  <c r="D55" i="5"/>
  <c r="H54" i="4"/>
  <c r="J54" i="4"/>
  <c r="B54" i="4"/>
  <c r="G14" i="4"/>
  <c r="F14" i="4"/>
  <c r="A3" i="4"/>
  <c r="I54" i="3"/>
  <c r="C14" i="3"/>
  <c r="A3" i="3"/>
  <c r="I55" i="3" l="1"/>
  <c r="G54" i="4"/>
  <c r="E55" i="4"/>
  <c r="I55" i="4"/>
  <c r="D54" i="4"/>
  <c r="C54" i="4"/>
  <c r="E14" i="3"/>
  <c r="E55" i="3"/>
  <c r="G55" i="3"/>
  <c r="E14" i="4"/>
  <c r="E17" i="4" s="1"/>
  <c r="F54" i="4"/>
  <c r="D55" i="3"/>
  <c r="H55" i="3"/>
  <c r="G13" i="5"/>
  <c r="G16" i="5" s="1"/>
  <c r="D16" i="5"/>
  <c r="D15" i="5"/>
  <c r="F16" i="5"/>
  <c r="F15" i="5"/>
  <c r="G15" i="5"/>
  <c r="E15" i="5"/>
  <c r="E16" i="5"/>
  <c r="C13" i="5"/>
  <c r="H55" i="4"/>
  <c r="F17" i="4"/>
  <c r="D14" i="4"/>
  <c r="D17" i="4" s="1"/>
  <c r="C14" i="4"/>
  <c r="C17" i="4" s="1"/>
  <c r="F55" i="4"/>
  <c r="B55" i="4"/>
  <c r="G17" i="4" s="1"/>
  <c r="J55" i="4"/>
  <c r="C55" i="4"/>
  <c r="G55" i="4"/>
  <c r="E54" i="4"/>
  <c r="D13" i="4" s="1"/>
  <c r="I54" i="4"/>
  <c r="D55" i="4"/>
  <c r="E54" i="3"/>
  <c r="G54" i="3"/>
  <c r="F14" i="3"/>
  <c r="B54" i="3"/>
  <c r="C17" i="3" s="1"/>
  <c r="F54" i="3"/>
  <c r="J54" i="3"/>
  <c r="G14" i="3"/>
  <c r="C54" i="3"/>
  <c r="B55" i="3"/>
  <c r="F55" i="3"/>
  <c r="J55" i="3"/>
  <c r="D54" i="3"/>
  <c r="H54" i="3"/>
  <c r="C55" i="3"/>
  <c r="G13" i="3" l="1"/>
  <c r="G17" i="3"/>
  <c r="C16" i="5"/>
  <c r="C15" i="5"/>
  <c r="E13" i="4"/>
  <c r="E15" i="4" s="1"/>
  <c r="F13" i="4"/>
  <c r="F15" i="4" s="1"/>
  <c r="G13" i="4"/>
  <c r="G16" i="4" s="1"/>
  <c r="D16" i="4"/>
  <c r="D15" i="4"/>
  <c r="E16" i="4"/>
  <c r="C13" i="4"/>
  <c r="F16" i="4"/>
  <c r="E13" i="3"/>
  <c r="D13" i="3"/>
  <c r="E17" i="3"/>
  <c r="G16" i="3"/>
  <c r="G15" i="3"/>
  <c r="F17" i="3"/>
  <c r="D14" i="3"/>
  <c r="D17" i="3" s="1"/>
  <c r="C13" i="3"/>
  <c r="F13" i="3"/>
  <c r="G15" i="4" l="1"/>
  <c r="C16" i="4"/>
  <c r="C15" i="4"/>
  <c r="F16" i="3"/>
  <c r="F15" i="3"/>
  <c r="E16" i="3"/>
  <c r="E15" i="3"/>
  <c r="C16" i="3"/>
  <c r="C15" i="3"/>
  <c r="D15" i="3"/>
  <c r="D16" i="3"/>
  <c r="F14" i="1" l="1"/>
  <c r="I55" i="1"/>
  <c r="E55" i="1" l="1"/>
  <c r="D55" i="1"/>
  <c r="H55" i="1"/>
  <c r="G55" i="1"/>
  <c r="G14" i="1"/>
  <c r="J54" i="1"/>
  <c r="C54" i="1"/>
  <c r="G54" i="1"/>
  <c r="B55" i="1"/>
  <c r="G17" i="1" s="1"/>
  <c r="F55" i="1"/>
  <c r="J55" i="1"/>
  <c r="D54" i="1"/>
  <c r="H54" i="1"/>
  <c r="C55" i="1"/>
  <c r="E14" i="1"/>
  <c r="E54" i="1"/>
  <c r="I54" i="1"/>
  <c r="C14" i="1"/>
  <c r="B54" i="1"/>
  <c r="F17" i="1" s="1"/>
  <c r="F54" i="1"/>
  <c r="G13" i="1" l="1"/>
  <c r="G16" i="1" s="1"/>
  <c r="F13" i="1"/>
  <c r="F16" i="1" s="1"/>
  <c r="E17" i="1"/>
  <c r="C17" i="1"/>
  <c r="C13" i="1"/>
  <c r="D14" i="1"/>
  <c r="D17" i="1" s="1"/>
  <c r="D13" i="1"/>
  <c r="E13" i="1"/>
  <c r="F15" i="1" l="1"/>
  <c r="G15" i="1"/>
  <c r="C16" i="1"/>
  <c r="C15" i="1"/>
  <c r="E15" i="1"/>
  <c r="E16" i="1"/>
  <c r="D16" i="1"/>
  <c r="D15" i="1"/>
</calcChain>
</file>

<file path=xl/sharedStrings.xml><?xml version="1.0" encoding="utf-8"?>
<sst xmlns="http://schemas.openxmlformats.org/spreadsheetml/2006/main" count="296" uniqueCount="49">
  <si>
    <t>MidAmerican Energy Company</t>
  </si>
  <si>
    <t>South Dakota Energy Efficiency</t>
  </si>
  <si>
    <t>GSHP Solo - Electric</t>
  </si>
  <si>
    <t>Total Administrative Cost*:</t>
  </si>
  <si>
    <t>Total Participant Cost:</t>
  </si>
  <si>
    <t>Total Incentives Paid:</t>
  </si>
  <si>
    <t>Total Tax Credits:</t>
  </si>
  <si>
    <t>Ratepayer</t>
  </si>
  <si>
    <t>Total</t>
  </si>
  <si>
    <t>Benefit/Cost Data</t>
  </si>
  <si>
    <t>Participant</t>
  </si>
  <si>
    <t>Impact</t>
  </si>
  <si>
    <t>Utility</t>
  </si>
  <si>
    <t>Resource</t>
  </si>
  <si>
    <t>Societal</t>
  </si>
  <si>
    <t>Total Benefits</t>
  </si>
  <si>
    <t>Total Costs</t>
  </si>
  <si>
    <t>Net Benefits</t>
  </si>
  <si>
    <t>B/C Ratio</t>
  </si>
  <si>
    <t>Levelized Cost ($/MWh)</t>
  </si>
  <si>
    <t>Discount Rate</t>
  </si>
  <si>
    <t>Avoided</t>
  </si>
  <si>
    <t>Loss Adjusted</t>
  </si>
  <si>
    <t>Generation</t>
  </si>
  <si>
    <t>Transmission</t>
  </si>
  <si>
    <t>Distribution</t>
  </si>
  <si>
    <t>Energy</t>
  </si>
  <si>
    <t>Peak</t>
  </si>
  <si>
    <t>Capacity</t>
  </si>
  <si>
    <t>Bill</t>
  </si>
  <si>
    <t>Non-Energy</t>
  </si>
  <si>
    <t>Year</t>
  </si>
  <si>
    <t>MWh</t>
  </si>
  <si>
    <t>MW</t>
  </si>
  <si>
    <t>Cost</t>
  </si>
  <si>
    <t>Savings</t>
  </si>
  <si>
    <t>Benefits</t>
  </si>
  <si>
    <t>Externalities</t>
  </si>
  <si>
    <t>NPV - TRC</t>
  </si>
  <si>
    <t>NPV - SOC</t>
  </si>
  <si>
    <t>2016 Program Results - YTD November</t>
  </si>
  <si>
    <t>* 81.25% of 2016 kWh savings are from GSHP measures. Overhead allocated to GSHP for this analysis by the same proportion.</t>
  </si>
  <si>
    <t>Total Administrative Cost:</t>
  </si>
  <si>
    <t>Levelized Cost ($/MMBtu)</t>
  </si>
  <si>
    <t>Production</t>
  </si>
  <si>
    <t>MMBtu</t>
  </si>
  <si>
    <t>Residential Furnace Solo</t>
  </si>
  <si>
    <t>Nonresidential Furnace Solo</t>
  </si>
  <si>
    <t>2016 Program Results - Estimated Year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</si>
</sst>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0_);_(* \(#,##0.000\);_(* &quot;-&quot;??_);_(@_)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4" fillId="0" borderId="0" xfId="2" applyNumberFormat="1" applyFont="1"/>
    <xf numFmtId="0" fontId="5" fillId="0" borderId="0" xfId="4"/>
    <xf numFmtId="164" fontId="1" fillId="0" borderId="0" xfId="2" applyNumberFormat="1"/>
    <xf numFmtId="0" fontId="4" fillId="0" borderId="0" xfId="0" applyFont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164" fontId="5" fillId="0" borderId="0" xfId="4" applyNumberFormat="1"/>
    <xf numFmtId="164" fontId="5" fillId="0" borderId="1" xfId="4" applyNumberFormat="1" applyBorder="1"/>
    <xf numFmtId="164" fontId="1" fillId="0" borderId="0" xfId="2" applyNumberFormat="1" applyBorder="1"/>
    <xf numFmtId="43" fontId="1" fillId="0" borderId="0" xfId="1"/>
    <xf numFmtId="44" fontId="1" fillId="0" borderId="0" xfId="2"/>
    <xf numFmtId="10" fontId="4" fillId="0" borderId="0" xfId="3" applyNumberFormat="1" applyFont="1"/>
    <xf numFmtId="165" fontId="4" fillId="0" borderId="0" xfId="1" applyNumberFormat="1" applyFont="1"/>
    <xf numFmtId="165" fontId="4" fillId="0" borderId="1" xfId="1" applyNumberFormat="1" applyFont="1" applyBorder="1"/>
    <xf numFmtId="164" fontId="4" fillId="0" borderId="1" xfId="2" applyNumberFormat="1" applyFont="1" applyBorder="1"/>
    <xf numFmtId="0" fontId="5" fillId="0" borderId="0" xfId="4" applyAlignment="1">
      <alignment horizontal="right"/>
    </xf>
    <xf numFmtId="0" fontId="5" fillId="0" borderId="1" xfId="4" applyFont="1" applyBorder="1" applyAlignment="1">
      <alignment horizontal="right"/>
    </xf>
    <xf numFmtId="0" fontId="5" fillId="0" borderId="1" xfId="4" applyBorder="1" applyAlignment="1">
      <alignment horizontal="right"/>
    </xf>
    <xf numFmtId="166" fontId="4" fillId="0" borderId="0" xfId="1" applyNumberFormat="1" applyFont="1"/>
    <xf numFmtId="166" fontId="4" fillId="0" borderId="1" xfId="1" applyNumberFormat="1" applyFont="1" applyBorder="1"/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zoomScale="80" zoomScaleNormal="80" workbookViewId="0">
      <selection activeCell="I5" sqref="I5"/>
    </sheetView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" t="s">
        <v>0</v>
      </c>
      <c r="B1" s="2"/>
      <c r="C1" s="2"/>
    </row>
    <row r="2" spans="1:10" ht="18" x14ac:dyDescent="0.25">
      <c r="A2" s="1" t="s">
        <v>1</v>
      </c>
      <c r="B2" s="2"/>
      <c r="C2" s="2"/>
    </row>
    <row r="3" spans="1:10" ht="18" x14ac:dyDescent="0.25">
      <c r="A3" s="1" t="s">
        <v>40</v>
      </c>
      <c r="B3" s="2"/>
      <c r="C3" s="2"/>
    </row>
    <row r="4" spans="1:10" ht="18" x14ac:dyDescent="0.25">
      <c r="A4" s="1" t="s">
        <v>2</v>
      </c>
      <c r="B4" s="2"/>
      <c r="C4" s="2"/>
    </row>
    <row r="6" spans="1:10" ht="15" x14ac:dyDescent="0.25">
      <c r="A6" s="3" t="s">
        <v>3</v>
      </c>
      <c r="B6" s="3"/>
      <c r="C6" s="4">
        <v>3095.8347115208808</v>
      </c>
      <c r="D6" s="3"/>
      <c r="E6" s="3"/>
      <c r="F6" s="3"/>
      <c r="G6" s="3"/>
      <c r="H6" s="3"/>
      <c r="I6" s="3"/>
      <c r="J6" s="3"/>
    </row>
    <row r="7" spans="1:10" ht="15" x14ac:dyDescent="0.25">
      <c r="A7" s="3" t="s">
        <v>4</v>
      </c>
      <c r="B7" s="3"/>
      <c r="C7" s="4">
        <v>172768</v>
      </c>
      <c r="D7" s="3"/>
      <c r="E7" s="3"/>
      <c r="F7" s="3"/>
      <c r="G7" s="3"/>
      <c r="H7" s="3"/>
      <c r="I7" s="3"/>
      <c r="J7" s="3"/>
    </row>
    <row r="8" spans="1:10" ht="15" x14ac:dyDescent="0.25">
      <c r="A8" s="3" t="s">
        <v>5</v>
      </c>
      <c r="B8" s="3"/>
      <c r="C8" s="4">
        <v>42200</v>
      </c>
      <c r="D8" s="3"/>
      <c r="E8" s="3"/>
      <c r="F8" s="3"/>
      <c r="G8" s="3"/>
      <c r="H8" s="3"/>
      <c r="I8" s="3"/>
      <c r="J8" s="3"/>
    </row>
    <row r="9" spans="1:10" ht="15" x14ac:dyDescent="0.25">
      <c r="A9" s="5" t="s">
        <v>6</v>
      </c>
      <c r="B9" s="5"/>
      <c r="C9" s="6">
        <v>131200</v>
      </c>
      <c r="D9" s="3"/>
      <c r="E9" s="3"/>
      <c r="F9" s="3"/>
      <c r="G9" s="3"/>
      <c r="H9" s="3"/>
      <c r="I9" s="3"/>
      <c r="J9" s="3"/>
    </row>
    <row r="10" spans="1:10" ht="15" x14ac:dyDescent="0.25">
      <c r="A10" s="3"/>
      <c r="B10" s="3"/>
      <c r="C10" s="4"/>
      <c r="D10" s="3"/>
      <c r="E10" s="3"/>
      <c r="F10" s="3"/>
      <c r="G10" s="3"/>
      <c r="H10" s="3"/>
      <c r="I10" s="3"/>
      <c r="J10" s="3"/>
    </row>
    <row r="11" spans="1:10" ht="15" x14ac:dyDescent="0.25">
      <c r="A11" s="3"/>
      <c r="B11" s="3"/>
      <c r="C11" s="7"/>
      <c r="D11" s="7" t="s">
        <v>7</v>
      </c>
      <c r="E11" s="7"/>
      <c r="F11" s="7" t="s">
        <v>8</v>
      </c>
      <c r="G11" s="7"/>
      <c r="H11" s="3"/>
      <c r="I11" s="3"/>
      <c r="J11" s="3"/>
    </row>
    <row r="12" spans="1:10" ht="15" x14ac:dyDescent="0.25">
      <c r="A12" s="8" t="s">
        <v>9</v>
      </c>
      <c r="B12" s="8"/>
      <c r="C12" s="9" t="s">
        <v>10</v>
      </c>
      <c r="D12" s="9" t="s">
        <v>11</v>
      </c>
      <c r="E12" s="9" t="s">
        <v>12</v>
      </c>
      <c r="F12" s="9" t="s">
        <v>13</v>
      </c>
      <c r="G12" s="9" t="s">
        <v>14</v>
      </c>
      <c r="H12" s="3"/>
      <c r="I12" s="3"/>
      <c r="J12" s="3"/>
    </row>
    <row r="13" spans="1:10" ht="15" x14ac:dyDescent="0.25">
      <c r="A13" s="3" t="s">
        <v>15</v>
      </c>
      <c r="B13" s="3"/>
      <c r="C13" s="10">
        <f>H54+I54+C8+C9</f>
        <v>326253.98244145268</v>
      </c>
      <c r="D13" s="10">
        <f>SUM(D54:G54)</f>
        <v>174209.96717160934</v>
      </c>
      <c r="E13" s="10">
        <f>SUM(D54:G54)</f>
        <v>174209.96717160934</v>
      </c>
      <c r="F13" s="10">
        <f>SUM(D54:G54)+I54+C9</f>
        <v>305409.96717160934</v>
      </c>
      <c r="G13" s="10">
        <f>SUM(D55:G55)+J55</f>
        <v>256691.14938034513</v>
      </c>
      <c r="H13" s="3"/>
      <c r="I13" s="3"/>
      <c r="J13" s="3"/>
    </row>
    <row r="14" spans="1:10" ht="15" x14ac:dyDescent="0.25">
      <c r="A14" s="8" t="s">
        <v>16</v>
      </c>
      <c r="B14" s="8"/>
      <c r="C14" s="11">
        <f>C7</f>
        <v>172768</v>
      </c>
      <c r="D14" s="11">
        <f>H54+C6+C8</f>
        <v>198149.81715297353</v>
      </c>
      <c r="E14" s="11">
        <f>C6+C8</f>
        <v>45295.834711520882</v>
      </c>
      <c r="F14" s="11">
        <f>C6+C7</f>
        <v>175863.83471152087</v>
      </c>
      <c r="G14" s="11">
        <f>C6+C7</f>
        <v>175863.83471152087</v>
      </c>
      <c r="H14" s="3"/>
      <c r="I14" s="3"/>
      <c r="J14" s="3"/>
    </row>
    <row r="15" spans="1:10" ht="15" x14ac:dyDescent="0.25">
      <c r="A15" s="3" t="s">
        <v>17</v>
      </c>
      <c r="B15" s="3"/>
      <c r="C15" s="12">
        <f>C13-C14</f>
        <v>153485.98244145268</v>
      </c>
      <c r="D15" s="12">
        <f t="shared" ref="D15:G15" si="0">D13-D14</f>
        <v>-23939.849981364183</v>
      </c>
      <c r="E15" s="12">
        <f t="shared" si="0"/>
        <v>128914.13246008847</v>
      </c>
      <c r="F15" s="12">
        <f t="shared" si="0"/>
        <v>129546.13246008847</v>
      </c>
      <c r="G15" s="12">
        <f t="shared" si="0"/>
        <v>80827.314668824256</v>
      </c>
      <c r="H15" s="3"/>
      <c r="I15" s="3"/>
      <c r="J15" s="3"/>
    </row>
    <row r="16" spans="1:10" ht="15" x14ac:dyDescent="0.25">
      <c r="A16" s="3" t="s">
        <v>18</v>
      </c>
      <c r="B16" s="3"/>
      <c r="C16" s="13">
        <f>IFERROR(C13/C14,0)</f>
        <v>1.8883935823847742</v>
      </c>
      <c r="D16" s="13">
        <f t="shared" ref="D16:G16" si="1">IFERROR(D13/D14,0)</f>
        <v>0.8791830831573143</v>
      </c>
      <c r="E16" s="13">
        <f t="shared" si="1"/>
        <v>3.8460482797394939</v>
      </c>
      <c r="F16" s="13">
        <f t="shared" si="1"/>
        <v>1.7366274747311754</v>
      </c>
      <c r="G16" s="13">
        <f t="shared" si="1"/>
        <v>1.4596016844589437</v>
      </c>
      <c r="H16" s="3"/>
      <c r="I16" s="3"/>
      <c r="J16" s="3"/>
    </row>
    <row r="17" spans="1:10" ht="15" x14ac:dyDescent="0.25">
      <c r="A17" s="3" t="s">
        <v>19</v>
      </c>
      <c r="B17" s="3"/>
      <c r="C17" s="14">
        <f>IFERROR(C14/$B$54,0)</f>
        <v>92.907827901542859</v>
      </c>
      <c r="D17" s="14">
        <f t="shared" ref="D17:F17" si="2">IFERROR(D14/$B$54,0)</f>
        <v>106.55716979284735</v>
      </c>
      <c r="E17" s="14">
        <f t="shared" si="2"/>
        <v>24.358316447691202</v>
      </c>
      <c r="F17" s="14">
        <f t="shared" si="2"/>
        <v>94.572645915235228</v>
      </c>
      <c r="G17" s="14">
        <f>IFERROR(G14/$B$55,0)</f>
        <v>72.915030550651366</v>
      </c>
      <c r="H17" s="3"/>
      <c r="I17" s="3"/>
      <c r="J17" s="3"/>
    </row>
    <row r="18" spans="1:10" ht="15" x14ac:dyDescent="0.25">
      <c r="A18" s="3" t="s">
        <v>20</v>
      </c>
      <c r="B18" s="3"/>
      <c r="C18" s="15">
        <v>7.4300000000000005E-2</v>
      </c>
      <c r="D18" s="15">
        <v>7.4300000000000005E-2</v>
      </c>
      <c r="E18" s="15">
        <v>7.4300000000000005E-2</v>
      </c>
      <c r="F18" s="15">
        <v>7.4300000000000005E-2</v>
      </c>
      <c r="G18" s="15">
        <v>3.56E-2</v>
      </c>
      <c r="H18" s="3"/>
      <c r="I18" s="3"/>
      <c r="J18" s="3"/>
    </row>
    <row r="19" spans="1:10" ht="1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5" x14ac:dyDescent="0.25">
      <c r="A20" s="3"/>
      <c r="B20" s="7"/>
      <c r="C20" s="7"/>
      <c r="D20" s="7" t="s">
        <v>21</v>
      </c>
      <c r="E20" s="7" t="s">
        <v>21</v>
      </c>
      <c r="F20" s="7" t="s">
        <v>21</v>
      </c>
      <c r="G20" s="7"/>
      <c r="H20" s="7"/>
      <c r="I20" s="7"/>
      <c r="J20" s="7"/>
    </row>
    <row r="21" spans="1:10" ht="15" x14ac:dyDescent="0.25">
      <c r="A21" s="3"/>
      <c r="B21" s="7" t="s">
        <v>22</v>
      </c>
      <c r="C21" s="7" t="s">
        <v>22</v>
      </c>
      <c r="D21" s="7" t="s">
        <v>23</v>
      </c>
      <c r="E21" s="7" t="s">
        <v>24</v>
      </c>
      <c r="F21" s="7" t="s">
        <v>25</v>
      </c>
      <c r="G21" s="7" t="s">
        <v>21</v>
      </c>
      <c r="H21" s="7"/>
      <c r="I21" s="7"/>
      <c r="J21" s="7"/>
    </row>
    <row r="22" spans="1:10" ht="15" x14ac:dyDescent="0.25">
      <c r="A22" s="3"/>
      <c r="B22" s="7" t="s">
        <v>26</v>
      </c>
      <c r="C22" s="7" t="s">
        <v>27</v>
      </c>
      <c r="D22" s="7" t="s">
        <v>28</v>
      </c>
      <c r="E22" s="7" t="s">
        <v>28</v>
      </c>
      <c r="F22" s="7" t="s">
        <v>28</v>
      </c>
      <c r="G22" s="7" t="s">
        <v>26</v>
      </c>
      <c r="H22" s="7" t="s">
        <v>29</v>
      </c>
      <c r="I22" s="7" t="s">
        <v>30</v>
      </c>
      <c r="J22" s="7"/>
    </row>
    <row r="23" spans="1:10" ht="15" x14ac:dyDescent="0.25">
      <c r="A23" s="9" t="s">
        <v>31</v>
      </c>
      <c r="B23" s="9" t="s">
        <v>32</v>
      </c>
      <c r="C23" s="9" t="s">
        <v>33</v>
      </c>
      <c r="D23" s="9" t="s">
        <v>34</v>
      </c>
      <c r="E23" s="9" t="s">
        <v>34</v>
      </c>
      <c r="F23" s="9" t="s">
        <v>34</v>
      </c>
      <c r="G23" s="9" t="s">
        <v>34</v>
      </c>
      <c r="H23" s="9" t="s">
        <v>35</v>
      </c>
      <c r="I23" s="9" t="s">
        <v>36</v>
      </c>
      <c r="J23" s="9" t="s">
        <v>37</v>
      </c>
    </row>
    <row r="24" spans="1:10" ht="15" x14ac:dyDescent="0.25">
      <c r="A24" s="3">
        <v>1</v>
      </c>
      <c r="B24" s="16">
        <v>177.45599999999999</v>
      </c>
      <c r="C24" s="16">
        <v>0.17070955825765735</v>
      </c>
      <c r="D24" s="4">
        <v>2627.7</v>
      </c>
      <c r="E24" s="4">
        <v>379.49</v>
      </c>
      <c r="F24" s="4">
        <v>963.48</v>
      </c>
      <c r="G24" s="4">
        <v>7829.03</v>
      </c>
      <c r="H24" s="4">
        <v>11524.87</v>
      </c>
      <c r="I24" s="4">
        <v>0</v>
      </c>
      <c r="J24" s="4">
        <v>1179.97</v>
      </c>
    </row>
    <row r="25" spans="1:10" ht="15" x14ac:dyDescent="0.25">
      <c r="A25" s="3">
        <v>2</v>
      </c>
      <c r="B25" s="16">
        <v>177.45599999999999</v>
      </c>
      <c r="C25" s="16">
        <v>0.17070955825765735</v>
      </c>
      <c r="D25" s="4">
        <v>2693.4</v>
      </c>
      <c r="E25" s="4">
        <v>388.97</v>
      </c>
      <c r="F25" s="4">
        <v>987.57</v>
      </c>
      <c r="G25" s="4">
        <v>8220.4500000000007</v>
      </c>
      <c r="H25" s="4">
        <v>11916.72</v>
      </c>
      <c r="I25" s="4">
        <v>0</v>
      </c>
      <c r="J25" s="4">
        <v>1229.0390000000002</v>
      </c>
    </row>
    <row r="26" spans="1:10" ht="15" x14ac:dyDescent="0.25">
      <c r="A26" s="3">
        <v>3</v>
      </c>
      <c r="B26" s="16">
        <v>177.45599999999999</v>
      </c>
      <c r="C26" s="16">
        <v>0.17070955825765735</v>
      </c>
      <c r="D26" s="4">
        <v>2760.73</v>
      </c>
      <c r="E26" s="4">
        <v>398.7</v>
      </c>
      <c r="F26" s="4">
        <v>1012.26</v>
      </c>
      <c r="G26" s="4">
        <v>9408.33</v>
      </c>
      <c r="H26" s="4">
        <v>12321.89</v>
      </c>
      <c r="I26" s="4">
        <v>0</v>
      </c>
      <c r="J26" s="4">
        <v>1358.0020000000002</v>
      </c>
    </row>
    <row r="27" spans="1:10" ht="15" x14ac:dyDescent="0.25">
      <c r="A27" s="3">
        <v>4</v>
      </c>
      <c r="B27" s="16">
        <v>177.45599999999999</v>
      </c>
      <c r="C27" s="16">
        <v>0.17070955825765735</v>
      </c>
      <c r="D27" s="4">
        <v>2829.75</v>
      </c>
      <c r="E27" s="4">
        <v>408.67</v>
      </c>
      <c r="F27" s="4">
        <v>1037.56</v>
      </c>
      <c r="G27" s="4">
        <v>9036.66</v>
      </c>
      <c r="H27" s="4">
        <v>12740.83</v>
      </c>
      <c r="I27" s="4">
        <v>0</v>
      </c>
      <c r="J27" s="4">
        <v>1331.2640000000001</v>
      </c>
    </row>
    <row r="28" spans="1:10" ht="15" x14ac:dyDescent="0.25">
      <c r="A28" s="3">
        <v>5</v>
      </c>
      <c r="B28" s="16">
        <v>177.45599999999999</v>
      </c>
      <c r="C28" s="16">
        <v>0.17070955825765735</v>
      </c>
      <c r="D28" s="4">
        <v>2900.49</v>
      </c>
      <c r="E28" s="4">
        <v>418.88</v>
      </c>
      <c r="F28" s="4">
        <v>1063.5</v>
      </c>
      <c r="G28" s="4">
        <v>12673.99</v>
      </c>
      <c r="H28" s="4">
        <v>13174.02</v>
      </c>
      <c r="I28" s="4">
        <v>0</v>
      </c>
      <c r="J28" s="4">
        <v>1705.6860000000001</v>
      </c>
    </row>
    <row r="29" spans="1:10" ht="15" x14ac:dyDescent="0.25">
      <c r="A29" s="3">
        <v>6</v>
      </c>
      <c r="B29" s="16">
        <v>177.45599999999999</v>
      </c>
      <c r="C29" s="16">
        <v>0.17070955825765735</v>
      </c>
      <c r="D29" s="4">
        <v>2973.01</v>
      </c>
      <c r="E29" s="4">
        <v>429.35</v>
      </c>
      <c r="F29" s="4">
        <v>1090.0899999999999</v>
      </c>
      <c r="G29" s="4">
        <v>13229</v>
      </c>
      <c r="H29" s="4">
        <v>13621.94</v>
      </c>
      <c r="I29" s="4">
        <v>0</v>
      </c>
      <c r="J29" s="4">
        <v>1772.1450000000002</v>
      </c>
    </row>
    <row r="30" spans="1:10" ht="15" x14ac:dyDescent="0.25">
      <c r="A30" s="3">
        <v>7</v>
      </c>
      <c r="B30" s="16">
        <v>177.45599999999999</v>
      </c>
      <c r="C30" s="16">
        <v>0.17070955825765735</v>
      </c>
      <c r="D30" s="4">
        <v>3047.33</v>
      </c>
      <c r="E30" s="4">
        <v>440.09</v>
      </c>
      <c r="F30" s="4">
        <v>1117.3399999999999</v>
      </c>
      <c r="G30" s="4">
        <v>12486.53</v>
      </c>
      <c r="H30" s="4">
        <v>14085.08</v>
      </c>
      <c r="I30" s="4">
        <v>0</v>
      </c>
      <c r="J30" s="4">
        <v>1709.1290000000001</v>
      </c>
    </row>
    <row r="31" spans="1:10" ht="15" x14ac:dyDescent="0.25">
      <c r="A31" s="3">
        <v>8</v>
      </c>
      <c r="B31" s="16">
        <v>177.45599999999999</v>
      </c>
      <c r="C31" s="16">
        <v>0.17070955825765735</v>
      </c>
      <c r="D31" s="4">
        <v>3123.51</v>
      </c>
      <c r="E31" s="4">
        <v>451.09</v>
      </c>
      <c r="F31" s="4">
        <v>1145.28</v>
      </c>
      <c r="G31" s="4">
        <v>12540.33</v>
      </c>
      <c r="H31" s="4">
        <v>14563.97</v>
      </c>
      <c r="I31" s="4">
        <v>0</v>
      </c>
      <c r="J31" s="4">
        <v>1726.021</v>
      </c>
    </row>
    <row r="32" spans="1:10" ht="15" x14ac:dyDescent="0.25">
      <c r="A32" s="3">
        <v>9</v>
      </c>
      <c r="B32" s="16">
        <v>177.45599999999999</v>
      </c>
      <c r="C32" s="16">
        <v>0.17070955825765735</v>
      </c>
      <c r="D32" s="4">
        <v>3201.6</v>
      </c>
      <c r="E32" s="4">
        <v>462.37</v>
      </c>
      <c r="F32" s="4">
        <v>1173.9100000000001</v>
      </c>
      <c r="G32" s="4">
        <v>13015.98</v>
      </c>
      <c r="H32" s="4">
        <v>15059.15</v>
      </c>
      <c r="I32" s="4">
        <v>0</v>
      </c>
      <c r="J32" s="4">
        <v>1785.3860000000002</v>
      </c>
    </row>
    <row r="33" spans="1:10" ht="15" x14ac:dyDescent="0.25">
      <c r="A33" s="3">
        <v>10</v>
      </c>
      <c r="B33" s="16">
        <v>177.45599999999999</v>
      </c>
      <c r="C33" s="16">
        <v>0.17070955825765735</v>
      </c>
      <c r="D33" s="4">
        <v>3281.64</v>
      </c>
      <c r="E33" s="4">
        <v>473.93</v>
      </c>
      <c r="F33" s="4">
        <v>1203.26</v>
      </c>
      <c r="G33" s="4">
        <v>12819.08</v>
      </c>
      <c r="H33" s="4">
        <v>15571.16</v>
      </c>
      <c r="I33" s="4">
        <v>0</v>
      </c>
      <c r="J33" s="4">
        <v>1777.7910000000002</v>
      </c>
    </row>
    <row r="34" spans="1:10" ht="15" x14ac:dyDescent="0.25">
      <c r="A34" s="3">
        <v>11</v>
      </c>
      <c r="B34" s="16">
        <v>177.45599999999999</v>
      </c>
      <c r="C34" s="16">
        <v>0.17070955825765735</v>
      </c>
      <c r="D34" s="4">
        <v>3363.68</v>
      </c>
      <c r="E34" s="4">
        <v>485.78</v>
      </c>
      <c r="F34" s="4">
        <v>1233.3399999999999</v>
      </c>
      <c r="G34" s="4">
        <v>14429.93</v>
      </c>
      <c r="H34" s="4">
        <v>16100.58</v>
      </c>
      <c r="I34" s="4">
        <v>0</v>
      </c>
      <c r="J34" s="4">
        <v>1951.2730000000001</v>
      </c>
    </row>
    <row r="35" spans="1:10" ht="15" x14ac:dyDescent="0.25">
      <c r="A35" s="3">
        <v>12</v>
      </c>
      <c r="B35" s="16">
        <v>177.45599999999999</v>
      </c>
      <c r="C35" s="16">
        <v>0.17070955825765735</v>
      </c>
      <c r="D35" s="4">
        <v>3447.77</v>
      </c>
      <c r="E35" s="4">
        <v>497.92</v>
      </c>
      <c r="F35" s="4">
        <v>1264.17</v>
      </c>
      <c r="G35" s="4">
        <v>14043.96</v>
      </c>
      <c r="H35" s="4">
        <v>16648</v>
      </c>
      <c r="I35" s="4">
        <v>0</v>
      </c>
      <c r="J35" s="4">
        <v>1925.3820000000001</v>
      </c>
    </row>
    <row r="36" spans="1:10" ht="15" x14ac:dyDescent="0.25">
      <c r="A36" s="3">
        <v>13</v>
      </c>
      <c r="B36" s="16">
        <v>177.45599999999999</v>
      </c>
      <c r="C36" s="16">
        <v>0.17070955825765735</v>
      </c>
      <c r="D36" s="4">
        <v>3533.97</v>
      </c>
      <c r="E36" s="4">
        <v>510.37</v>
      </c>
      <c r="F36" s="4">
        <v>1295.78</v>
      </c>
      <c r="G36" s="4">
        <v>14778.67</v>
      </c>
      <c r="H36" s="4">
        <v>17214.03</v>
      </c>
      <c r="I36" s="4">
        <v>0</v>
      </c>
      <c r="J36" s="4">
        <v>2011.8790000000001</v>
      </c>
    </row>
    <row r="37" spans="1:10" ht="15" x14ac:dyDescent="0.25">
      <c r="A37" s="3">
        <v>14</v>
      </c>
      <c r="B37" s="16">
        <v>177.45599999999999</v>
      </c>
      <c r="C37" s="16">
        <v>0.17070955825765735</v>
      </c>
      <c r="D37" s="4">
        <v>3622.32</v>
      </c>
      <c r="E37" s="4">
        <v>523.13</v>
      </c>
      <c r="F37" s="4">
        <v>1328.17</v>
      </c>
      <c r="G37" s="4">
        <v>14798.68</v>
      </c>
      <c r="H37" s="4">
        <v>17799.310000000001</v>
      </c>
      <c r="I37" s="4">
        <v>0</v>
      </c>
      <c r="J37" s="4">
        <v>2027.23</v>
      </c>
    </row>
    <row r="38" spans="1:10" ht="15" x14ac:dyDescent="0.25">
      <c r="A38" s="3">
        <v>15</v>
      </c>
      <c r="B38" s="16">
        <v>177.45599999999999</v>
      </c>
      <c r="C38" s="16">
        <v>0.17070955825765735</v>
      </c>
      <c r="D38" s="4">
        <v>3712.88</v>
      </c>
      <c r="E38" s="4">
        <v>536.20000000000005</v>
      </c>
      <c r="F38" s="4">
        <v>1361.38</v>
      </c>
      <c r="G38" s="4">
        <v>14780.61</v>
      </c>
      <c r="H38" s="4">
        <v>18404.490000000002</v>
      </c>
      <c r="I38" s="4">
        <v>0</v>
      </c>
      <c r="J38" s="4">
        <v>2039.107</v>
      </c>
    </row>
    <row r="39" spans="1:10" ht="15" x14ac:dyDescent="0.25">
      <c r="A39" s="3">
        <v>16</v>
      </c>
      <c r="B39" s="16">
        <v>177.45599999999999</v>
      </c>
      <c r="C39" s="16">
        <v>0.17070955825765735</v>
      </c>
      <c r="D39" s="4">
        <v>3805.7</v>
      </c>
      <c r="E39" s="4">
        <v>549.61</v>
      </c>
      <c r="F39" s="4">
        <v>1395.41</v>
      </c>
      <c r="G39" s="4">
        <v>14900.96</v>
      </c>
      <c r="H39" s="4">
        <v>19030.240000000002</v>
      </c>
      <c r="I39" s="4">
        <v>0</v>
      </c>
      <c r="J39" s="4">
        <v>2065.1680000000001</v>
      </c>
    </row>
    <row r="40" spans="1:10" ht="15" x14ac:dyDescent="0.25">
      <c r="A40" s="3">
        <v>17</v>
      </c>
      <c r="B40" s="16">
        <v>177.45599999999999</v>
      </c>
      <c r="C40" s="16">
        <v>0.17070955825765735</v>
      </c>
      <c r="D40" s="4">
        <v>3900.84</v>
      </c>
      <c r="E40" s="4">
        <v>563.35</v>
      </c>
      <c r="F40" s="4">
        <v>1430.29</v>
      </c>
      <c r="G40" s="4">
        <v>15005.61</v>
      </c>
      <c r="H40" s="4">
        <v>19677.27</v>
      </c>
      <c r="I40" s="4">
        <v>0</v>
      </c>
      <c r="J40" s="4">
        <v>2090.009</v>
      </c>
    </row>
    <row r="41" spans="1:10" ht="15" x14ac:dyDescent="0.25">
      <c r="A41" s="3">
        <v>18</v>
      </c>
      <c r="B41" s="16">
        <v>177.45599999999999</v>
      </c>
      <c r="C41" s="16">
        <v>0.17070955825765735</v>
      </c>
      <c r="D41" s="4">
        <v>3998.36</v>
      </c>
      <c r="E41" s="4">
        <v>577.42999999999995</v>
      </c>
      <c r="F41" s="4">
        <v>1466.05</v>
      </c>
      <c r="G41" s="4">
        <v>15510.5</v>
      </c>
      <c r="H41" s="4">
        <v>20346.29</v>
      </c>
      <c r="I41" s="4">
        <v>0</v>
      </c>
      <c r="J41" s="4">
        <v>2155.2339999999999</v>
      </c>
    </row>
    <row r="42" spans="1:10" ht="15" x14ac:dyDescent="0.25">
      <c r="A42" s="3">
        <v>19</v>
      </c>
      <c r="B42" s="16">
        <v>0</v>
      </c>
      <c r="C42" s="16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</row>
    <row r="43" spans="1:10" ht="15" x14ac:dyDescent="0.25">
      <c r="A43" s="3">
        <v>20</v>
      </c>
      <c r="B43" s="16">
        <v>0</v>
      </c>
      <c r="C43" s="16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</row>
    <row r="44" spans="1:10" x14ac:dyDescent="0.3">
      <c r="A44" s="3">
        <v>21</v>
      </c>
      <c r="B44" s="16">
        <v>0</v>
      </c>
      <c r="C44" s="16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</row>
    <row r="45" spans="1:10" x14ac:dyDescent="0.3">
      <c r="A45" s="3">
        <v>22</v>
      </c>
      <c r="B45" s="16">
        <v>0</v>
      </c>
      <c r="C45" s="16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</row>
    <row r="46" spans="1:10" x14ac:dyDescent="0.3">
      <c r="A46" s="3">
        <v>23</v>
      </c>
      <c r="B46" s="16">
        <v>0</v>
      </c>
      <c r="C46" s="16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</row>
    <row r="47" spans="1:10" x14ac:dyDescent="0.3">
      <c r="A47" s="3">
        <v>24</v>
      </c>
      <c r="B47" s="16">
        <v>0</v>
      </c>
      <c r="C47" s="16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</row>
    <row r="48" spans="1:10" x14ac:dyDescent="0.3">
      <c r="A48" s="3">
        <v>25</v>
      </c>
      <c r="B48" s="16">
        <v>0</v>
      </c>
      <c r="C48" s="16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</row>
    <row r="49" spans="1:10" x14ac:dyDescent="0.3">
      <c r="A49" s="3">
        <v>26</v>
      </c>
      <c r="B49" s="16">
        <v>0</v>
      </c>
      <c r="C49" s="16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</row>
    <row r="50" spans="1:10" x14ac:dyDescent="0.3">
      <c r="A50" s="3">
        <v>27</v>
      </c>
      <c r="B50" s="16">
        <v>0</v>
      </c>
      <c r="C50" s="16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x14ac:dyDescent="0.3">
      <c r="A51" s="3">
        <v>28</v>
      </c>
      <c r="B51" s="16">
        <v>0</v>
      </c>
      <c r="C51" s="16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</row>
    <row r="52" spans="1:10" x14ac:dyDescent="0.3">
      <c r="A52" s="3">
        <v>29</v>
      </c>
      <c r="B52" s="16">
        <v>0</v>
      </c>
      <c r="C52" s="16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</row>
    <row r="53" spans="1:10" x14ac:dyDescent="0.3">
      <c r="A53" s="8">
        <v>30</v>
      </c>
      <c r="B53" s="17">
        <v>0</v>
      </c>
      <c r="C53" s="17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</row>
    <row r="54" spans="1:10" x14ac:dyDescent="0.3">
      <c r="A54" s="7" t="s">
        <v>38</v>
      </c>
      <c r="B54" s="16">
        <f>B24+NPV($F$18,B25:B53)</f>
        <v>1859.5634394024075</v>
      </c>
      <c r="C54" s="16">
        <f t="shared" ref="C54:J54" si="3">C24+NPV($F$18,C25:C53)</f>
        <v>1.7888673997637443</v>
      </c>
      <c r="D54" s="4">
        <f t="shared" si="3"/>
        <v>32678.082680723932</v>
      </c>
      <c r="E54" s="4">
        <f t="shared" si="3"/>
        <v>4719.2977044943764</v>
      </c>
      <c r="F54" s="4">
        <f t="shared" si="3"/>
        <v>11981.845181645465</v>
      </c>
      <c r="G54" s="4">
        <f t="shared" si="3"/>
        <v>124830.74160474558</v>
      </c>
      <c r="H54" s="4">
        <f t="shared" si="3"/>
        <v>152853.98244145265</v>
      </c>
      <c r="I54" s="4">
        <f t="shared" si="3"/>
        <v>0</v>
      </c>
      <c r="J54" s="4">
        <f t="shared" si="3"/>
        <v>17420.996717160939</v>
      </c>
    </row>
    <row r="55" spans="1:10" x14ac:dyDescent="0.3">
      <c r="A55" s="7" t="s">
        <v>39</v>
      </c>
      <c r="B55" s="16">
        <f>B24+NPV($G$18,B25:B53)</f>
        <v>2411.9009946701563</v>
      </c>
      <c r="C55" s="16">
        <f t="shared" ref="C55:J55" si="4">C24+NPV($G$18,C25:C53)</f>
        <v>2.3202064363072918</v>
      </c>
      <c r="D55" s="4">
        <f t="shared" si="4"/>
        <v>43399.808695572501</v>
      </c>
      <c r="E55" s="4">
        <f t="shared" si="4"/>
        <v>6267.7053047777126</v>
      </c>
      <c r="F55" s="4">
        <f t="shared" si="4"/>
        <v>15913.107478510754</v>
      </c>
      <c r="G55" s="4">
        <f t="shared" si="4"/>
        <v>167774.96886690735</v>
      </c>
      <c r="H55" s="4">
        <f t="shared" si="4"/>
        <v>204745.7279535105</v>
      </c>
      <c r="I55" s="4">
        <f t="shared" si="4"/>
        <v>0</v>
      </c>
      <c r="J55" s="4">
        <f t="shared" si="4"/>
        <v>23335.559034576829</v>
      </c>
    </row>
    <row r="57" spans="1:10" x14ac:dyDescent="0.3">
      <c r="A57" t="s">
        <v>41</v>
      </c>
    </row>
  </sheetData>
  <pageMargins left="0.7" right="0.7" top="0.75" bottom="0.75" header="0.3" footer="0.3"/>
  <pageSetup scale="60" orientation="portrait" r:id="rId1"/>
  <headerFooter>
    <oddHeader xml:space="preserve">&amp;RMidAmerican Energy  Company
South Dakota Energy Efficiency
Ground Source Heat Pump Results
1-4 Attachment
&amp;A </oddHeader>
    <oddFooter>&amp;L&amp;A&amp;CPage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opLeftCell="A4" zoomScale="80" zoomScaleNormal="80" workbookViewId="0">
      <selection activeCell="I4" sqref="I4"/>
    </sheetView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" t="s">
        <v>0</v>
      </c>
      <c r="B1" s="2"/>
      <c r="C1" s="2"/>
    </row>
    <row r="2" spans="1:10" ht="18" x14ac:dyDescent="0.25">
      <c r="A2" s="1" t="s">
        <v>1</v>
      </c>
      <c r="B2" s="2"/>
      <c r="C2" s="2"/>
    </row>
    <row r="3" spans="1:10" ht="18" x14ac:dyDescent="0.25">
      <c r="A3" s="1" t="str">
        <f>'GSHP Solo Evaluation 2016'!A3</f>
        <v>2016 Program Results - YTD November</v>
      </c>
      <c r="B3" s="2"/>
      <c r="C3" s="2"/>
    </row>
    <row r="4" spans="1:10" ht="18" x14ac:dyDescent="0.25">
      <c r="A4" s="1" t="s">
        <v>46</v>
      </c>
      <c r="B4" s="2"/>
      <c r="C4" s="2"/>
    </row>
    <row r="6" spans="1:10" ht="15" x14ac:dyDescent="0.25">
      <c r="A6" s="3" t="s">
        <v>42</v>
      </c>
      <c r="B6" s="3"/>
      <c r="C6" s="4">
        <v>15865.599292179077</v>
      </c>
      <c r="D6" s="3"/>
      <c r="E6" s="3"/>
      <c r="F6" s="3"/>
      <c r="G6" s="3"/>
      <c r="H6" s="3"/>
      <c r="I6" s="3"/>
      <c r="J6" s="3"/>
    </row>
    <row r="7" spans="1:10" ht="15" x14ac:dyDescent="0.25">
      <c r="A7" s="3" t="s">
        <v>4</v>
      </c>
      <c r="B7" s="3"/>
      <c r="C7" s="4">
        <v>1294400</v>
      </c>
      <c r="D7" s="3"/>
      <c r="E7" s="3"/>
      <c r="F7" s="3"/>
      <c r="G7" s="3"/>
      <c r="H7" s="3"/>
      <c r="I7" s="3"/>
      <c r="J7" s="3"/>
    </row>
    <row r="8" spans="1:10" ht="15" x14ac:dyDescent="0.25">
      <c r="A8" s="3" t="s">
        <v>5</v>
      </c>
      <c r="B8" s="3"/>
      <c r="C8" s="4">
        <v>485400</v>
      </c>
      <c r="D8" s="3"/>
      <c r="E8" s="3"/>
      <c r="F8" s="3"/>
      <c r="G8" s="3"/>
      <c r="H8" s="3"/>
      <c r="I8" s="3"/>
      <c r="J8" s="3"/>
    </row>
    <row r="9" spans="1:10" ht="15" x14ac:dyDescent="0.25">
      <c r="A9" s="5" t="s">
        <v>6</v>
      </c>
      <c r="B9" s="5"/>
      <c r="C9" s="6">
        <v>0</v>
      </c>
      <c r="D9" s="3"/>
      <c r="E9" s="3"/>
      <c r="F9" s="3"/>
      <c r="G9" s="3"/>
      <c r="H9" s="3"/>
      <c r="I9" s="3"/>
      <c r="J9" s="3"/>
    </row>
    <row r="10" spans="1:10" ht="15" x14ac:dyDescent="0.25">
      <c r="A10" s="3"/>
      <c r="B10" s="3"/>
      <c r="C10" s="4"/>
      <c r="D10" s="3"/>
      <c r="E10" s="3"/>
      <c r="F10" s="3"/>
      <c r="G10" s="3"/>
      <c r="H10" s="3"/>
      <c r="I10" s="3"/>
      <c r="J10" s="3"/>
    </row>
    <row r="11" spans="1:10" ht="15" x14ac:dyDescent="0.25">
      <c r="A11" s="3"/>
      <c r="B11" s="3"/>
      <c r="C11" s="7"/>
      <c r="D11" s="7" t="s">
        <v>7</v>
      </c>
      <c r="E11" s="7"/>
      <c r="F11" s="7" t="s">
        <v>8</v>
      </c>
      <c r="G11" s="7"/>
      <c r="H11" s="3"/>
      <c r="I11" s="3"/>
      <c r="J11" s="3"/>
    </row>
    <row r="12" spans="1:10" ht="15" x14ac:dyDescent="0.25">
      <c r="A12" s="8" t="s">
        <v>9</v>
      </c>
      <c r="B12" s="8"/>
      <c r="C12" s="9" t="s">
        <v>10</v>
      </c>
      <c r="D12" s="9" t="s">
        <v>11</v>
      </c>
      <c r="E12" s="9" t="s">
        <v>12</v>
      </c>
      <c r="F12" s="9" t="s">
        <v>13</v>
      </c>
      <c r="G12" s="9" t="s">
        <v>14</v>
      </c>
      <c r="H12" s="3"/>
      <c r="I12" s="3"/>
      <c r="J12" s="3"/>
    </row>
    <row r="13" spans="1:10" ht="15" x14ac:dyDescent="0.25">
      <c r="A13" s="3" t="s">
        <v>15</v>
      </c>
      <c r="B13" s="3"/>
      <c r="C13" s="10">
        <f>H54+I54+C8+C9</f>
        <v>2439164.3512505316</v>
      </c>
      <c r="D13" s="10">
        <f>SUM(D54:G54)</f>
        <v>1985847.8292275202</v>
      </c>
      <c r="E13" s="10">
        <f>SUM(D54:G54)</f>
        <v>1985847.8292275202</v>
      </c>
      <c r="F13" s="10">
        <f>SUM(D54:G54)+I54+C9</f>
        <v>1985847.8292275202</v>
      </c>
      <c r="G13" s="10">
        <f>SUM(D55:G55)+J55</f>
        <v>2708169.5029693423</v>
      </c>
      <c r="H13" s="3"/>
      <c r="I13" s="3"/>
      <c r="J13" s="3"/>
    </row>
    <row r="14" spans="1:10" ht="15" x14ac:dyDescent="0.25">
      <c r="A14" s="8" t="s">
        <v>16</v>
      </c>
      <c r="B14" s="8"/>
      <c r="C14" s="11">
        <f>C7</f>
        <v>1294400</v>
      </c>
      <c r="D14" s="11">
        <f>H54+C6+C8</f>
        <v>2455029.9505427107</v>
      </c>
      <c r="E14" s="11">
        <f>C6+C8</f>
        <v>501265.5992921791</v>
      </c>
      <c r="F14" s="11">
        <f>C6+C7</f>
        <v>1310265.5992921791</v>
      </c>
      <c r="G14" s="11">
        <f>C6+C7</f>
        <v>1310265.5992921791</v>
      </c>
      <c r="H14" s="3"/>
      <c r="I14" s="3"/>
      <c r="J14" s="3"/>
    </row>
    <row r="15" spans="1:10" ht="15" x14ac:dyDescent="0.25">
      <c r="A15" s="3" t="s">
        <v>17</v>
      </c>
      <c r="B15" s="3"/>
      <c r="C15" s="12">
        <f>C13-C14</f>
        <v>1144764.3512505316</v>
      </c>
      <c r="D15" s="12">
        <f t="shared" ref="D15:G15" si="0">D13-D14</f>
        <v>-469182.12131519057</v>
      </c>
      <c r="E15" s="12">
        <f t="shared" si="0"/>
        <v>1484582.229935341</v>
      </c>
      <c r="F15" s="12">
        <f t="shared" si="0"/>
        <v>675582.22993534105</v>
      </c>
      <c r="G15" s="12">
        <f t="shared" si="0"/>
        <v>1397903.9036771632</v>
      </c>
      <c r="H15" s="3"/>
      <c r="I15" s="3"/>
      <c r="J15" s="3"/>
    </row>
    <row r="16" spans="1:10" ht="15" x14ac:dyDescent="0.25">
      <c r="A16" s="3" t="s">
        <v>18</v>
      </c>
      <c r="B16" s="3"/>
      <c r="C16" s="13">
        <f>IFERROR(C13/C14,0)</f>
        <v>1.8843976755643785</v>
      </c>
      <c r="D16" s="13">
        <f>IFERROR(D13/D14,0)</f>
        <v>0.80888945114031185</v>
      </c>
      <c r="E16" s="13">
        <f>IFERROR(E13/E14,0)</f>
        <v>3.9616678902994171</v>
      </c>
      <c r="F16" s="13">
        <f>IFERROR(F13/F14,0)</f>
        <v>1.5156070878303594</v>
      </c>
      <c r="G16" s="13">
        <f>IFERROR(G13/G14,0)</f>
        <v>2.0668859080421003</v>
      </c>
      <c r="H16" s="3"/>
      <c r="I16" s="3"/>
      <c r="J16" s="3"/>
    </row>
    <row r="17" spans="1:10" ht="15" x14ac:dyDescent="0.25">
      <c r="A17" s="5" t="s">
        <v>43</v>
      </c>
      <c r="B17" s="3"/>
      <c r="C17" s="14">
        <f>IFERROR(C14/$B$54,0)</f>
        <v>6.0716093256964365</v>
      </c>
      <c r="D17" s="14">
        <f>IFERROR(D14/$B$54,0)</f>
        <v>11.515746865404191</v>
      </c>
      <c r="E17" s="14">
        <f>IFERROR(E14/$B$54,0)</f>
        <v>2.351273862262985</v>
      </c>
      <c r="F17" s="14">
        <f>IFERROR(F14/$B$54,0)</f>
        <v>6.1460296908232577</v>
      </c>
      <c r="G17" s="14">
        <f>IFERROR(G14/$B$55,0)</f>
        <v>4.9287158592900999</v>
      </c>
      <c r="H17" s="3"/>
      <c r="I17" s="3"/>
      <c r="J17" s="3"/>
    </row>
    <row r="18" spans="1:10" ht="15" x14ac:dyDescent="0.25">
      <c r="A18" s="3" t="s">
        <v>20</v>
      </c>
      <c r="B18" s="3"/>
      <c r="C18" s="15">
        <v>7.4300000000000005E-2</v>
      </c>
      <c r="D18" s="15">
        <v>7.4300000000000005E-2</v>
      </c>
      <c r="E18" s="15">
        <v>7.4300000000000005E-2</v>
      </c>
      <c r="F18" s="15">
        <v>7.4300000000000005E-2</v>
      </c>
      <c r="G18" s="15">
        <v>3.56E-2</v>
      </c>
      <c r="H18" s="3"/>
      <c r="I18" s="3"/>
      <c r="J18" s="3"/>
    </row>
    <row r="19" spans="1:10" ht="1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5" x14ac:dyDescent="0.25">
      <c r="A20" s="3"/>
      <c r="B20" s="5"/>
      <c r="C20" s="5"/>
      <c r="D20" s="19" t="s">
        <v>21</v>
      </c>
      <c r="E20" s="19" t="s">
        <v>21</v>
      </c>
      <c r="F20" s="19" t="s">
        <v>21</v>
      </c>
      <c r="G20" s="19"/>
      <c r="H20" s="19"/>
      <c r="I20" s="19"/>
      <c r="J20" s="19"/>
    </row>
    <row r="21" spans="1:10" ht="15" x14ac:dyDescent="0.25">
      <c r="A21" s="3"/>
      <c r="B21" s="19"/>
      <c r="C21" s="19"/>
      <c r="D21" s="19" t="s">
        <v>44</v>
      </c>
      <c r="E21" s="19" t="s">
        <v>24</v>
      </c>
      <c r="F21" s="19" t="s">
        <v>25</v>
      </c>
      <c r="G21" s="19" t="s">
        <v>21</v>
      </c>
      <c r="H21" s="19"/>
      <c r="I21" s="19"/>
      <c r="J21" s="19"/>
    </row>
    <row r="22" spans="1:10" ht="15" x14ac:dyDescent="0.25">
      <c r="A22" s="3"/>
      <c r="B22" s="19" t="s">
        <v>26</v>
      </c>
      <c r="C22" s="19" t="s">
        <v>27</v>
      </c>
      <c r="D22" s="19" t="s">
        <v>28</v>
      </c>
      <c r="E22" s="19" t="s">
        <v>28</v>
      </c>
      <c r="F22" s="19" t="s">
        <v>28</v>
      </c>
      <c r="G22" s="19" t="s">
        <v>26</v>
      </c>
      <c r="H22" s="19" t="s">
        <v>29</v>
      </c>
      <c r="I22" s="19" t="s">
        <v>30</v>
      </c>
      <c r="J22" s="19"/>
    </row>
    <row r="23" spans="1:10" ht="15" x14ac:dyDescent="0.25">
      <c r="A23" s="9" t="s">
        <v>31</v>
      </c>
      <c r="B23" s="20" t="s">
        <v>45</v>
      </c>
      <c r="C23" s="20" t="s">
        <v>45</v>
      </c>
      <c r="D23" s="21" t="s">
        <v>34</v>
      </c>
      <c r="E23" s="21" t="s">
        <v>34</v>
      </c>
      <c r="F23" s="21" t="s">
        <v>34</v>
      </c>
      <c r="G23" s="21" t="s">
        <v>34</v>
      </c>
      <c r="H23" s="21" t="s">
        <v>35</v>
      </c>
      <c r="I23" s="21" t="s">
        <v>36</v>
      </c>
      <c r="J23" s="21" t="s">
        <v>37</v>
      </c>
    </row>
    <row r="24" spans="1:10" ht="15" x14ac:dyDescent="0.25">
      <c r="A24" s="3">
        <v>1</v>
      </c>
      <c r="B24" s="22">
        <v>22383.599999999999</v>
      </c>
      <c r="C24" s="22">
        <v>291.05330568034799</v>
      </c>
      <c r="D24" s="4">
        <v>30243.94</v>
      </c>
      <c r="E24" s="4">
        <v>0</v>
      </c>
      <c r="F24" s="4">
        <v>0</v>
      </c>
      <c r="G24" s="4">
        <v>144575.37</v>
      </c>
      <c r="H24" s="4">
        <v>159935.42000000001</v>
      </c>
      <c r="I24" s="4">
        <v>0</v>
      </c>
      <c r="J24" s="4">
        <v>13111.448249999999</v>
      </c>
    </row>
    <row r="25" spans="1:10" ht="15" x14ac:dyDescent="0.25">
      <c r="A25" s="3">
        <v>2</v>
      </c>
      <c r="B25" s="22">
        <v>22383.599999999999</v>
      </c>
      <c r="C25" s="22">
        <v>291.05330568034799</v>
      </c>
      <c r="D25" s="4">
        <v>30243.94</v>
      </c>
      <c r="E25" s="4">
        <v>0</v>
      </c>
      <c r="F25" s="4">
        <v>0</v>
      </c>
      <c r="G25" s="4">
        <v>149112.57999999999</v>
      </c>
      <c r="H25" s="4">
        <v>167850.72</v>
      </c>
      <c r="I25" s="4">
        <v>0</v>
      </c>
      <c r="J25" s="4">
        <v>13451.739</v>
      </c>
    </row>
    <row r="26" spans="1:10" ht="15" x14ac:dyDescent="0.25">
      <c r="A26" s="3">
        <v>3</v>
      </c>
      <c r="B26" s="22">
        <v>22383.599999999999</v>
      </c>
      <c r="C26" s="22">
        <v>291.05330568034799</v>
      </c>
      <c r="D26" s="4">
        <v>30243.94</v>
      </c>
      <c r="E26" s="4">
        <v>0</v>
      </c>
      <c r="F26" s="4">
        <v>0</v>
      </c>
      <c r="G26" s="4">
        <v>154414.29</v>
      </c>
      <c r="H26" s="4">
        <v>177975.17</v>
      </c>
      <c r="I26" s="4">
        <v>0</v>
      </c>
      <c r="J26" s="4">
        <v>13849.367250000001</v>
      </c>
    </row>
    <row r="27" spans="1:10" ht="15" x14ac:dyDescent="0.25">
      <c r="A27" s="3">
        <v>4</v>
      </c>
      <c r="B27" s="22">
        <v>22383.599999999999</v>
      </c>
      <c r="C27" s="22">
        <v>291.05330568034799</v>
      </c>
      <c r="D27" s="4">
        <v>30243.94</v>
      </c>
      <c r="E27" s="4">
        <v>0</v>
      </c>
      <c r="F27" s="4">
        <v>0</v>
      </c>
      <c r="G27" s="4">
        <v>163228.15</v>
      </c>
      <c r="H27" s="4">
        <v>186474.96</v>
      </c>
      <c r="I27" s="4">
        <v>0</v>
      </c>
      <c r="J27" s="4">
        <v>14510.40675</v>
      </c>
    </row>
    <row r="28" spans="1:10" ht="15" x14ac:dyDescent="0.25">
      <c r="A28" s="3">
        <v>5</v>
      </c>
      <c r="B28" s="22">
        <v>22383.599999999999</v>
      </c>
      <c r="C28" s="22">
        <v>291.05330568034799</v>
      </c>
      <c r="D28" s="4">
        <v>30243.94</v>
      </c>
      <c r="E28" s="4">
        <v>0</v>
      </c>
      <c r="F28" s="4">
        <v>0</v>
      </c>
      <c r="G28" s="4">
        <v>175467.94</v>
      </c>
      <c r="H28" s="4">
        <v>193508.97</v>
      </c>
      <c r="I28" s="4">
        <v>0</v>
      </c>
      <c r="J28" s="4">
        <v>15428.391</v>
      </c>
    </row>
    <row r="29" spans="1:10" ht="15" x14ac:dyDescent="0.25">
      <c r="A29" s="3">
        <v>6</v>
      </c>
      <c r="B29" s="22">
        <v>22383.599999999999</v>
      </c>
      <c r="C29" s="22">
        <v>291.05330568034799</v>
      </c>
      <c r="D29" s="4">
        <v>30243.94</v>
      </c>
      <c r="E29" s="4">
        <v>0</v>
      </c>
      <c r="F29" s="4">
        <v>0</v>
      </c>
      <c r="G29" s="4">
        <v>179994.91</v>
      </c>
      <c r="H29" s="4">
        <v>199147.19</v>
      </c>
      <c r="I29" s="4">
        <v>0</v>
      </c>
      <c r="J29" s="4">
        <v>15767.91375</v>
      </c>
    </row>
    <row r="30" spans="1:10" ht="15" x14ac:dyDescent="0.25">
      <c r="A30" s="3">
        <v>7</v>
      </c>
      <c r="B30" s="22">
        <v>22383.599999999999</v>
      </c>
      <c r="C30" s="22">
        <v>291.05330568034799</v>
      </c>
      <c r="D30" s="4">
        <v>30243.94</v>
      </c>
      <c r="E30" s="4">
        <v>0</v>
      </c>
      <c r="F30" s="4">
        <v>0</v>
      </c>
      <c r="G30" s="4">
        <v>184047.07</v>
      </c>
      <c r="H30" s="4">
        <v>205574.69</v>
      </c>
      <c r="I30" s="4">
        <v>0</v>
      </c>
      <c r="J30" s="4">
        <v>16071.82575</v>
      </c>
    </row>
    <row r="31" spans="1:10" ht="15" x14ac:dyDescent="0.25">
      <c r="A31" s="3">
        <v>8</v>
      </c>
      <c r="B31" s="22">
        <v>22383.599999999999</v>
      </c>
      <c r="C31" s="22">
        <v>291.05330568034799</v>
      </c>
      <c r="D31" s="4">
        <v>30243.94</v>
      </c>
      <c r="E31" s="4">
        <v>0</v>
      </c>
      <c r="F31" s="4">
        <v>0</v>
      </c>
      <c r="G31" s="4">
        <v>188192.29</v>
      </c>
      <c r="H31" s="4">
        <v>215539.65</v>
      </c>
      <c r="I31" s="4">
        <v>0</v>
      </c>
      <c r="J31" s="4">
        <v>16382.71725</v>
      </c>
    </row>
    <row r="32" spans="1:10" ht="15" x14ac:dyDescent="0.25">
      <c r="A32" s="3">
        <v>9</v>
      </c>
      <c r="B32" s="22">
        <v>22383.599999999999</v>
      </c>
      <c r="C32" s="22">
        <v>291.05330568034799</v>
      </c>
      <c r="D32" s="4">
        <v>30243.94</v>
      </c>
      <c r="E32" s="4">
        <v>0</v>
      </c>
      <c r="F32" s="4">
        <v>0</v>
      </c>
      <c r="G32" s="4">
        <v>192424.17</v>
      </c>
      <c r="H32" s="4">
        <v>228956.45</v>
      </c>
      <c r="I32" s="4">
        <v>0</v>
      </c>
      <c r="J32" s="4">
        <v>16700.108250000001</v>
      </c>
    </row>
    <row r="33" spans="1:10" ht="15" x14ac:dyDescent="0.25">
      <c r="A33" s="3">
        <v>10</v>
      </c>
      <c r="B33" s="22">
        <v>22383.599999999999</v>
      </c>
      <c r="C33" s="22">
        <v>291.05330568034799</v>
      </c>
      <c r="D33" s="4">
        <v>30243.94</v>
      </c>
      <c r="E33" s="4">
        <v>0</v>
      </c>
      <c r="F33" s="4">
        <v>0</v>
      </c>
      <c r="G33" s="4">
        <v>196756.85</v>
      </c>
      <c r="H33" s="4">
        <v>234686.91</v>
      </c>
      <c r="I33" s="4">
        <v>0</v>
      </c>
      <c r="J33" s="4">
        <v>17025.059249999998</v>
      </c>
    </row>
    <row r="34" spans="1:10" ht="15" x14ac:dyDescent="0.25">
      <c r="A34" s="3">
        <v>11</v>
      </c>
      <c r="B34" s="22">
        <v>22383.599999999999</v>
      </c>
      <c r="C34" s="22">
        <v>291.05330568034799</v>
      </c>
      <c r="D34" s="4">
        <v>30243.94</v>
      </c>
      <c r="E34" s="4">
        <v>0</v>
      </c>
      <c r="F34" s="4">
        <v>0</v>
      </c>
      <c r="G34" s="4">
        <v>201175.05</v>
      </c>
      <c r="H34" s="4">
        <v>239969.64</v>
      </c>
      <c r="I34" s="4">
        <v>0</v>
      </c>
      <c r="J34" s="4">
        <v>17356.42425</v>
      </c>
    </row>
    <row r="35" spans="1:10" ht="15" x14ac:dyDescent="0.25">
      <c r="A35" s="3">
        <v>12</v>
      </c>
      <c r="B35" s="22">
        <v>22383.599999999999</v>
      </c>
      <c r="C35" s="22">
        <v>291.05330568034799</v>
      </c>
      <c r="D35" s="4">
        <v>30243.94</v>
      </c>
      <c r="E35" s="4">
        <v>0</v>
      </c>
      <c r="F35" s="4">
        <v>0</v>
      </c>
      <c r="G35" s="4">
        <v>205701.47</v>
      </c>
      <c r="H35" s="4">
        <v>245373.12</v>
      </c>
      <c r="I35" s="4">
        <v>0</v>
      </c>
      <c r="J35" s="4">
        <v>17695.905749999998</v>
      </c>
    </row>
    <row r="36" spans="1:10" ht="15" x14ac:dyDescent="0.25">
      <c r="A36" s="3">
        <v>13</v>
      </c>
      <c r="B36" s="22">
        <v>22383.599999999999</v>
      </c>
      <c r="C36" s="22">
        <v>291.05330568034799</v>
      </c>
      <c r="D36" s="4">
        <v>30243.94</v>
      </c>
      <c r="E36" s="4">
        <v>0</v>
      </c>
      <c r="F36" s="4">
        <v>0</v>
      </c>
      <c r="G36" s="4">
        <v>210336.67</v>
      </c>
      <c r="H36" s="4">
        <v>250891.57</v>
      </c>
      <c r="I36" s="4">
        <v>0</v>
      </c>
      <c r="J36" s="4">
        <v>18043.545750000001</v>
      </c>
    </row>
    <row r="37" spans="1:10" ht="15" x14ac:dyDescent="0.25">
      <c r="A37" s="3">
        <v>14</v>
      </c>
      <c r="B37" s="22">
        <v>22383.599999999999</v>
      </c>
      <c r="C37" s="22">
        <v>291.05330568034799</v>
      </c>
      <c r="D37" s="4">
        <v>30243.94</v>
      </c>
      <c r="E37" s="4">
        <v>0</v>
      </c>
      <c r="F37" s="4">
        <v>0</v>
      </c>
      <c r="G37" s="4">
        <v>215063.65</v>
      </c>
      <c r="H37" s="4">
        <v>256539.76</v>
      </c>
      <c r="I37" s="4">
        <v>0</v>
      </c>
      <c r="J37" s="4">
        <v>18398.06925</v>
      </c>
    </row>
    <row r="38" spans="1:10" ht="15" x14ac:dyDescent="0.25">
      <c r="A38" s="3">
        <v>15</v>
      </c>
      <c r="B38" s="22">
        <v>22383.599999999999</v>
      </c>
      <c r="C38" s="22">
        <v>291.05330568034799</v>
      </c>
      <c r="D38" s="4">
        <v>30243.94</v>
      </c>
      <c r="E38" s="4">
        <v>0</v>
      </c>
      <c r="F38" s="4">
        <v>0</v>
      </c>
      <c r="G38" s="4">
        <v>219907.48</v>
      </c>
      <c r="H38" s="4">
        <v>262303.08</v>
      </c>
      <c r="I38" s="4">
        <v>0</v>
      </c>
      <c r="J38" s="4">
        <v>18761.356500000002</v>
      </c>
    </row>
    <row r="39" spans="1:10" ht="15" x14ac:dyDescent="0.25">
      <c r="A39" s="3">
        <v>16</v>
      </c>
      <c r="B39" s="22">
        <v>0</v>
      </c>
      <c r="C39" s="22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</row>
    <row r="40" spans="1:10" ht="15" x14ac:dyDescent="0.25">
      <c r="A40" s="3">
        <v>17</v>
      </c>
      <c r="B40" s="22">
        <v>0</v>
      </c>
      <c r="C40" s="22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</row>
    <row r="41" spans="1:10" ht="15" x14ac:dyDescent="0.25">
      <c r="A41" s="3">
        <v>18</v>
      </c>
      <c r="B41" s="22">
        <v>0</v>
      </c>
      <c r="C41" s="22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</row>
    <row r="42" spans="1:10" ht="15" x14ac:dyDescent="0.25">
      <c r="A42" s="3">
        <v>19</v>
      </c>
      <c r="B42" s="22">
        <v>0</v>
      </c>
      <c r="C42" s="22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</row>
    <row r="43" spans="1:10" ht="15" x14ac:dyDescent="0.25">
      <c r="A43" s="3">
        <v>20</v>
      </c>
      <c r="B43" s="22">
        <v>0</v>
      </c>
      <c r="C43" s="22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</row>
    <row r="44" spans="1:10" ht="15" x14ac:dyDescent="0.25">
      <c r="A44" s="3">
        <v>21</v>
      </c>
      <c r="B44" s="22">
        <v>0</v>
      </c>
      <c r="C44" s="22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</row>
    <row r="45" spans="1:10" ht="15" x14ac:dyDescent="0.25">
      <c r="A45" s="3">
        <v>22</v>
      </c>
      <c r="B45" s="22">
        <v>0</v>
      </c>
      <c r="C45" s="22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</row>
    <row r="46" spans="1:10" ht="15" x14ac:dyDescent="0.25">
      <c r="A46" s="3">
        <v>23</v>
      </c>
      <c r="B46" s="22">
        <v>0</v>
      </c>
      <c r="C46" s="22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</row>
    <row r="47" spans="1:10" ht="15" x14ac:dyDescent="0.25">
      <c r="A47" s="3">
        <v>24</v>
      </c>
      <c r="B47" s="22">
        <v>0</v>
      </c>
      <c r="C47" s="22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</row>
    <row r="48" spans="1:10" x14ac:dyDescent="0.3">
      <c r="A48" s="3">
        <v>25</v>
      </c>
      <c r="B48" s="22">
        <v>0</v>
      </c>
      <c r="C48" s="22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</row>
    <row r="49" spans="1:10" x14ac:dyDescent="0.3">
      <c r="A49" s="3">
        <v>26</v>
      </c>
      <c r="B49" s="22">
        <v>0</v>
      </c>
      <c r="C49" s="22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</row>
    <row r="50" spans="1:10" x14ac:dyDescent="0.3">
      <c r="A50" s="3">
        <v>27</v>
      </c>
      <c r="B50" s="22">
        <v>0</v>
      </c>
      <c r="C50" s="22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x14ac:dyDescent="0.3">
      <c r="A51" s="3">
        <v>28</v>
      </c>
      <c r="B51" s="22">
        <v>0</v>
      </c>
      <c r="C51" s="22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</row>
    <row r="52" spans="1:10" x14ac:dyDescent="0.3">
      <c r="A52" s="3">
        <v>29</v>
      </c>
      <c r="B52" s="22">
        <v>0</v>
      </c>
      <c r="C52" s="22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</row>
    <row r="53" spans="1:10" x14ac:dyDescent="0.3">
      <c r="A53" s="8">
        <v>30</v>
      </c>
      <c r="B53" s="23">
        <v>0</v>
      </c>
      <c r="C53" s="23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</row>
    <row r="54" spans="1:10" x14ac:dyDescent="0.3">
      <c r="A54" s="7" t="s">
        <v>38</v>
      </c>
      <c r="B54" s="22">
        <f>B24+NPV($F$18,B25:B53)</f>
        <v>213188.94720742386</v>
      </c>
      <c r="C54" s="22">
        <f t="shared" ref="C54:J54" si="1">C24+NPV($F$18,C25:C53)</f>
        <v>2772.089736201232</v>
      </c>
      <c r="D54" s="4">
        <f t="shared" si="1"/>
        <v>288053.4734361092</v>
      </c>
      <c r="E54" s="4">
        <f t="shared" si="1"/>
        <v>0</v>
      </c>
      <c r="F54" s="4">
        <f t="shared" si="1"/>
        <v>0</v>
      </c>
      <c r="G54" s="4">
        <f t="shared" si="1"/>
        <v>1697794.3557914109</v>
      </c>
      <c r="H54" s="4">
        <f t="shared" si="1"/>
        <v>1953764.3512505316</v>
      </c>
      <c r="I54" s="4">
        <f t="shared" si="1"/>
        <v>0</v>
      </c>
      <c r="J54" s="4">
        <f t="shared" si="1"/>
        <v>148938.58719206398</v>
      </c>
    </row>
    <row r="55" spans="1:10" x14ac:dyDescent="0.3">
      <c r="A55" s="7" t="s">
        <v>39</v>
      </c>
      <c r="B55" s="22">
        <f>B24+NPV($G$18,B25:B53)</f>
        <v>265843.20068329142</v>
      </c>
      <c r="C55" s="22">
        <f t="shared" ref="C55:J55" si="2">C24+NPV($G$18,C25:C53)</f>
        <v>3456.7514765951914</v>
      </c>
      <c r="D55" s="4">
        <f t="shared" si="2"/>
        <v>359198.06514025567</v>
      </c>
      <c r="E55" s="4">
        <f t="shared" si="2"/>
        <v>0</v>
      </c>
      <c r="F55" s="4">
        <f t="shared" si="2"/>
        <v>0</v>
      </c>
      <c r="G55" s="4">
        <f t="shared" si="2"/>
        <v>2160029.379482388</v>
      </c>
      <c r="H55" s="4">
        <f t="shared" si="2"/>
        <v>2495604.2090949775</v>
      </c>
      <c r="I55" s="4">
        <f t="shared" si="2"/>
        <v>0</v>
      </c>
      <c r="J55" s="4">
        <f t="shared" si="2"/>
        <v>188942.05834669829</v>
      </c>
    </row>
  </sheetData>
  <pageMargins left="0.7" right="0.7" top="0.75" bottom="0.75" header="0.3" footer="0.3"/>
  <pageSetup scale="60" orientation="portrait" r:id="rId1"/>
  <headerFooter>
    <oddHeader xml:space="preserve">&amp;RMidAmerican Energy  Company
South Dakota Energy Efficiency
Residential Furnace Results
1-4 Attachment
&amp;A </oddHeader>
    <oddFooter>&amp;L&amp;A&amp;CPage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opLeftCell="A6" zoomScale="80" zoomScaleNormal="80" workbookViewId="0">
      <selection activeCell="I6" sqref="I6"/>
    </sheetView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" t="s">
        <v>0</v>
      </c>
      <c r="B1" s="2"/>
      <c r="C1" s="2"/>
    </row>
    <row r="2" spans="1:10" ht="18" x14ac:dyDescent="0.25">
      <c r="A2" s="1" t="s">
        <v>1</v>
      </c>
      <c r="B2" s="2"/>
      <c r="C2" s="2"/>
    </row>
    <row r="3" spans="1:10" ht="18" x14ac:dyDescent="0.25">
      <c r="A3" s="1" t="str">
        <f>'GSHP Solo Evaluation 2016'!A3</f>
        <v>2016 Program Results - YTD November</v>
      </c>
      <c r="B3" s="2"/>
      <c r="C3" s="2"/>
    </row>
    <row r="4" spans="1:10" ht="18" x14ac:dyDescent="0.25">
      <c r="A4" s="1" t="s">
        <v>47</v>
      </c>
      <c r="B4" s="2"/>
      <c r="C4" s="2"/>
    </row>
    <row r="6" spans="1:10" ht="15" x14ac:dyDescent="0.25">
      <c r="A6" s="3" t="s">
        <v>42</v>
      </c>
      <c r="B6" s="3"/>
      <c r="C6" s="4">
        <v>13385.282190436366</v>
      </c>
      <c r="D6" s="3"/>
      <c r="E6" s="3"/>
      <c r="F6" s="3"/>
      <c r="G6" s="3"/>
      <c r="H6" s="3"/>
      <c r="I6" s="3"/>
      <c r="J6" s="3"/>
    </row>
    <row r="7" spans="1:10" ht="15" x14ac:dyDescent="0.25">
      <c r="A7" s="3" t="s">
        <v>4</v>
      </c>
      <c r="B7" s="3"/>
      <c r="C7" s="4">
        <v>275028</v>
      </c>
      <c r="D7" s="3"/>
      <c r="E7" s="3"/>
      <c r="F7" s="3"/>
      <c r="G7" s="3"/>
      <c r="H7" s="3"/>
      <c r="I7" s="3"/>
      <c r="J7" s="3"/>
    </row>
    <row r="8" spans="1:10" ht="15" x14ac:dyDescent="0.25">
      <c r="A8" s="3" t="s">
        <v>5</v>
      </c>
      <c r="B8" s="3"/>
      <c r="C8" s="4">
        <v>69730</v>
      </c>
      <c r="D8" s="3"/>
      <c r="E8" s="3"/>
      <c r="F8" s="3"/>
      <c r="G8" s="3"/>
      <c r="H8" s="3"/>
      <c r="I8" s="3"/>
      <c r="J8" s="3"/>
    </row>
    <row r="9" spans="1:10" ht="15" x14ac:dyDescent="0.25">
      <c r="A9" s="5" t="s">
        <v>6</v>
      </c>
      <c r="B9" s="5"/>
      <c r="C9" s="6">
        <v>0</v>
      </c>
      <c r="D9" s="3"/>
      <c r="E9" s="3"/>
      <c r="F9" s="3"/>
      <c r="G9" s="3"/>
      <c r="H9" s="3"/>
      <c r="I9" s="3"/>
      <c r="J9" s="3"/>
    </row>
    <row r="10" spans="1:10" ht="15" x14ac:dyDescent="0.25">
      <c r="A10" s="3"/>
      <c r="B10" s="3"/>
      <c r="C10" s="4"/>
      <c r="D10" s="3"/>
      <c r="E10" s="3"/>
      <c r="F10" s="3"/>
      <c r="G10" s="3"/>
      <c r="H10" s="3"/>
      <c r="I10" s="3"/>
      <c r="J10" s="3"/>
    </row>
    <row r="11" spans="1:10" ht="15" x14ac:dyDescent="0.25">
      <c r="A11" s="3"/>
      <c r="B11" s="3"/>
      <c r="C11" s="7"/>
      <c r="D11" s="7" t="s">
        <v>7</v>
      </c>
      <c r="E11" s="7"/>
      <c r="F11" s="7" t="s">
        <v>8</v>
      </c>
      <c r="G11" s="7"/>
      <c r="H11" s="3"/>
      <c r="I11" s="3"/>
      <c r="J11" s="3"/>
    </row>
    <row r="12" spans="1:10" ht="15" x14ac:dyDescent="0.25">
      <c r="A12" s="8" t="s">
        <v>9</v>
      </c>
      <c r="B12" s="8"/>
      <c r="C12" s="9" t="s">
        <v>10</v>
      </c>
      <c r="D12" s="9" t="s">
        <v>11</v>
      </c>
      <c r="E12" s="9" t="s">
        <v>12</v>
      </c>
      <c r="F12" s="9" t="s">
        <v>13</v>
      </c>
      <c r="G12" s="9" t="s">
        <v>14</v>
      </c>
      <c r="H12" s="3"/>
      <c r="I12" s="3"/>
      <c r="J12" s="3"/>
    </row>
    <row r="13" spans="1:10" ht="15" x14ac:dyDescent="0.25">
      <c r="A13" s="3" t="s">
        <v>15</v>
      </c>
      <c r="B13" s="3"/>
      <c r="C13" s="10">
        <f>H54+I54+C8+C9</f>
        <v>452410.64027876518</v>
      </c>
      <c r="D13" s="10">
        <f>SUM(D54:G54)</f>
        <v>407874.27422632003</v>
      </c>
      <c r="E13" s="10">
        <f>SUM(D54:G54)</f>
        <v>407874.27422632003</v>
      </c>
      <c r="F13" s="10">
        <f>SUM(D54:G54)+I54+C9</f>
        <v>407874.27422632003</v>
      </c>
      <c r="G13" s="10">
        <f>SUM(D55:G55)+J55</f>
        <v>556187.34239684278</v>
      </c>
      <c r="H13" s="3"/>
      <c r="I13" s="3"/>
      <c r="J13" s="3"/>
    </row>
    <row r="14" spans="1:10" ht="15" x14ac:dyDescent="0.25">
      <c r="A14" s="8" t="s">
        <v>16</v>
      </c>
      <c r="B14" s="8"/>
      <c r="C14" s="11">
        <f>C7</f>
        <v>275028</v>
      </c>
      <c r="D14" s="11">
        <f>H54+C6+C8</f>
        <v>465795.92246920156</v>
      </c>
      <c r="E14" s="11">
        <f>C6+C8</f>
        <v>83115.282190436366</v>
      </c>
      <c r="F14" s="11">
        <f>C6+C7</f>
        <v>288413.28219043638</v>
      </c>
      <c r="G14" s="11">
        <f>C6+C7</f>
        <v>288413.28219043638</v>
      </c>
      <c r="H14" s="3"/>
      <c r="I14" s="3"/>
      <c r="J14" s="3"/>
    </row>
    <row r="15" spans="1:10" ht="15" x14ac:dyDescent="0.25">
      <c r="A15" s="3" t="s">
        <v>17</v>
      </c>
      <c r="B15" s="3"/>
      <c r="C15" s="12">
        <f>C13-C14</f>
        <v>177382.64027876518</v>
      </c>
      <c r="D15" s="12">
        <f t="shared" ref="D15:G15" si="0">D13-D14</f>
        <v>-57921.648242881522</v>
      </c>
      <c r="E15" s="12">
        <f t="shared" si="0"/>
        <v>324758.99203588365</v>
      </c>
      <c r="F15" s="12">
        <f t="shared" si="0"/>
        <v>119460.99203588365</v>
      </c>
      <c r="G15" s="12">
        <f t="shared" si="0"/>
        <v>267774.0602064064</v>
      </c>
      <c r="H15" s="3"/>
      <c r="I15" s="3"/>
      <c r="J15" s="3"/>
    </row>
    <row r="16" spans="1:10" ht="15" x14ac:dyDescent="0.25">
      <c r="A16" s="3" t="s">
        <v>18</v>
      </c>
      <c r="B16" s="3"/>
      <c r="C16" s="13">
        <f>IFERROR(C13/C14,0)</f>
        <v>1.644962113962088</v>
      </c>
      <c r="D16" s="13">
        <f>IFERROR(D13/D14,0)</f>
        <v>0.87565016040536225</v>
      </c>
      <c r="E16" s="13">
        <f>IFERROR(E13/E14,0)</f>
        <v>4.9073318826228078</v>
      </c>
      <c r="F16" s="13">
        <f>IFERROR(F13/F14,0)</f>
        <v>1.4142007300378239</v>
      </c>
      <c r="G16" s="13">
        <f>IFERROR(G13/G14,0)</f>
        <v>1.928438725750494</v>
      </c>
      <c r="H16" s="3"/>
      <c r="I16" s="3"/>
      <c r="J16" s="3"/>
    </row>
    <row r="17" spans="1:10" ht="15" x14ac:dyDescent="0.25">
      <c r="A17" s="5" t="s">
        <v>43</v>
      </c>
      <c r="B17" s="3"/>
      <c r="C17" s="14">
        <f>IFERROR(C14/$B$54,0)</f>
        <v>6.3110787931066374</v>
      </c>
      <c r="D17" s="14">
        <f>IFERROR(D14/$B$54,0)</f>
        <v>10.688638132157168</v>
      </c>
      <c r="E17" s="14">
        <f>IFERROR(E14/$B$54,0)</f>
        <v>1.9072497884402198</v>
      </c>
      <c r="F17" s="14">
        <f>IFERROR(F14/$B$54,0)</f>
        <v>6.6182314123738069</v>
      </c>
      <c r="G17" s="14">
        <f>IFERROR(G14/$B$55,0)</f>
        <v>5.3073909114567481</v>
      </c>
      <c r="H17" s="3"/>
      <c r="I17" s="3"/>
      <c r="J17" s="3"/>
    </row>
    <row r="18" spans="1:10" ht="15" x14ac:dyDescent="0.25">
      <c r="A18" s="3" t="s">
        <v>20</v>
      </c>
      <c r="B18" s="3"/>
      <c r="C18" s="15">
        <v>7.4300000000000005E-2</v>
      </c>
      <c r="D18" s="15">
        <v>7.4300000000000005E-2</v>
      </c>
      <c r="E18" s="15">
        <v>7.4300000000000005E-2</v>
      </c>
      <c r="F18" s="15">
        <v>7.4300000000000005E-2</v>
      </c>
      <c r="G18" s="15">
        <v>3.56E-2</v>
      </c>
      <c r="H18" s="3"/>
      <c r="I18" s="3"/>
      <c r="J18" s="3"/>
    </row>
    <row r="19" spans="1:10" ht="1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5" x14ac:dyDescent="0.25">
      <c r="A20" s="3"/>
      <c r="B20" s="5"/>
      <c r="C20" s="5"/>
      <c r="D20" s="19" t="s">
        <v>21</v>
      </c>
      <c r="E20" s="19" t="s">
        <v>21</v>
      </c>
      <c r="F20" s="19" t="s">
        <v>21</v>
      </c>
      <c r="G20" s="19"/>
      <c r="H20" s="19"/>
      <c r="I20" s="19"/>
      <c r="J20" s="19"/>
    </row>
    <row r="21" spans="1:10" ht="15" x14ac:dyDescent="0.25">
      <c r="A21" s="3"/>
      <c r="B21" s="19"/>
      <c r="C21" s="19"/>
      <c r="D21" s="19" t="s">
        <v>44</v>
      </c>
      <c r="E21" s="19" t="s">
        <v>24</v>
      </c>
      <c r="F21" s="19" t="s">
        <v>25</v>
      </c>
      <c r="G21" s="19" t="s">
        <v>21</v>
      </c>
      <c r="H21" s="19"/>
      <c r="I21" s="19"/>
      <c r="J21" s="19"/>
    </row>
    <row r="22" spans="1:10" ht="15" x14ac:dyDescent="0.25">
      <c r="A22" s="3"/>
      <c r="B22" s="19" t="s">
        <v>26</v>
      </c>
      <c r="C22" s="19" t="s">
        <v>27</v>
      </c>
      <c r="D22" s="19" t="s">
        <v>28</v>
      </c>
      <c r="E22" s="19" t="s">
        <v>28</v>
      </c>
      <c r="F22" s="19" t="s">
        <v>28</v>
      </c>
      <c r="G22" s="19" t="s">
        <v>26</v>
      </c>
      <c r="H22" s="19" t="s">
        <v>29</v>
      </c>
      <c r="I22" s="19" t="s">
        <v>30</v>
      </c>
      <c r="J22" s="19"/>
    </row>
    <row r="23" spans="1:10" ht="15" x14ac:dyDescent="0.25">
      <c r="A23" s="9" t="s">
        <v>31</v>
      </c>
      <c r="B23" s="20" t="s">
        <v>45</v>
      </c>
      <c r="C23" s="20" t="s">
        <v>45</v>
      </c>
      <c r="D23" s="21" t="s">
        <v>34</v>
      </c>
      <c r="E23" s="21" t="s">
        <v>34</v>
      </c>
      <c r="F23" s="21" t="s">
        <v>34</v>
      </c>
      <c r="G23" s="21" t="s">
        <v>34</v>
      </c>
      <c r="H23" s="21" t="s">
        <v>35</v>
      </c>
      <c r="I23" s="21" t="s">
        <v>36</v>
      </c>
      <c r="J23" s="21" t="s">
        <v>37</v>
      </c>
    </row>
    <row r="24" spans="1:10" ht="15" x14ac:dyDescent="0.25">
      <c r="A24" s="3">
        <v>1</v>
      </c>
      <c r="B24" s="22">
        <v>4575.5</v>
      </c>
      <c r="C24" s="22">
        <v>61.48</v>
      </c>
      <c r="D24" s="4">
        <v>6387.16</v>
      </c>
      <c r="E24" s="4">
        <v>0</v>
      </c>
      <c r="F24" s="4">
        <v>0</v>
      </c>
      <c r="G24" s="4">
        <v>29552.36</v>
      </c>
      <c r="H24" s="4">
        <v>31153.37</v>
      </c>
      <c r="I24" s="4">
        <v>0</v>
      </c>
      <c r="J24" s="4">
        <v>2695.4640000000004</v>
      </c>
    </row>
    <row r="25" spans="1:10" ht="15" x14ac:dyDescent="0.25">
      <c r="A25" s="3">
        <v>2</v>
      </c>
      <c r="B25" s="22">
        <v>4575.5</v>
      </c>
      <c r="C25" s="22">
        <v>61.48</v>
      </c>
      <c r="D25" s="4">
        <v>6387.16</v>
      </c>
      <c r="E25" s="4">
        <v>0</v>
      </c>
      <c r="F25" s="4">
        <v>0</v>
      </c>
      <c r="G25" s="4">
        <v>30482.06</v>
      </c>
      <c r="H25" s="4">
        <v>32736.560000000001</v>
      </c>
      <c r="I25" s="4">
        <v>0</v>
      </c>
      <c r="J25" s="4">
        <v>2765.1914999999999</v>
      </c>
    </row>
    <row r="26" spans="1:10" ht="15" x14ac:dyDescent="0.25">
      <c r="A26" s="3">
        <v>3</v>
      </c>
      <c r="B26" s="22">
        <v>4575.5</v>
      </c>
      <c r="C26" s="22">
        <v>61.48</v>
      </c>
      <c r="D26" s="4">
        <v>6387.16</v>
      </c>
      <c r="E26" s="4">
        <v>0</v>
      </c>
      <c r="F26" s="4">
        <v>0</v>
      </c>
      <c r="G26" s="4">
        <v>31563.46</v>
      </c>
      <c r="H26" s="4">
        <v>34766.47</v>
      </c>
      <c r="I26" s="4">
        <v>0</v>
      </c>
      <c r="J26" s="4">
        <v>2846.2964999999995</v>
      </c>
    </row>
    <row r="27" spans="1:10" ht="15" x14ac:dyDescent="0.25">
      <c r="A27" s="3">
        <v>4</v>
      </c>
      <c r="B27" s="22">
        <v>4575.5</v>
      </c>
      <c r="C27" s="22">
        <v>61.48</v>
      </c>
      <c r="D27" s="4">
        <v>6387.16</v>
      </c>
      <c r="E27" s="4">
        <v>0</v>
      </c>
      <c r="F27" s="4">
        <v>0</v>
      </c>
      <c r="G27" s="4">
        <v>33362.31</v>
      </c>
      <c r="H27" s="4">
        <v>36472.519999999997</v>
      </c>
      <c r="I27" s="4">
        <v>0</v>
      </c>
      <c r="J27" s="4">
        <v>2981.2102500000001</v>
      </c>
    </row>
    <row r="28" spans="1:10" ht="15" x14ac:dyDescent="0.25">
      <c r="A28" s="3">
        <v>5</v>
      </c>
      <c r="B28" s="22">
        <v>4575.5</v>
      </c>
      <c r="C28" s="22">
        <v>61.48</v>
      </c>
      <c r="D28" s="4">
        <v>6387.16</v>
      </c>
      <c r="E28" s="4">
        <v>0</v>
      </c>
      <c r="F28" s="4">
        <v>0</v>
      </c>
      <c r="G28" s="4">
        <v>35862.97</v>
      </c>
      <c r="H28" s="4">
        <v>37876.93</v>
      </c>
      <c r="I28" s="4">
        <v>0</v>
      </c>
      <c r="J28" s="4">
        <v>3168.7597500000002</v>
      </c>
    </row>
    <row r="29" spans="1:10" ht="15" x14ac:dyDescent="0.25">
      <c r="A29" s="3">
        <v>6</v>
      </c>
      <c r="B29" s="22">
        <v>4575.5</v>
      </c>
      <c r="C29" s="22">
        <v>61.48</v>
      </c>
      <c r="D29" s="4">
        <v>6387.16</v>
      </c>
      <c r="E29" s="4">
        <v>0</v>
      </c>
      <c r="F29" s="4">
        <v>0</v>
      </c>
      <c r="G29" s="4">
        <v>36792.639999999999</v>
      </c>
      <c r="H29" s="4">
        <v>38993.93</v>
      </c>
      <c r="I29" s="4">
        <v>0</v>
      </c>
      <c r="J29" s="4">
        <v>3238.4850000000001</v>
      </c>
    </row>
    <row r="30" spans="1:10" ht="15" x14ac:dyDescent="0.25">
      <c r="A30" s="3">
        <v>7</v>
      </c>
      <c r="B30" s="22">
        <v>4575.5</v>
      </c>
      <c r="C30" s="22">
        <v>61.48</v>
      </c>
      <c r="D30" s="4">
        <v>6387.16</v>
      </c>
      <c r="E30" s="4">
        <v>0</v>
      </c>
      <c r="F30" s="4">
        <v>0</v>
      </c>
      <c r="G30" s="4">
        <v>37620.94</v>
      </c>
      <c r="H30" s="4">
        <v>40266.839999999997</v>
      </c>
      <c r="I30" s="4">
        <v>0</v>
      </c>
      <c r="J30" s="4">
        <v>3300.6075000000005</v>
      </c>
    </row>
    <row r="31" spans="1:10" ht="15" x14ac:dyDescent="0.25">
      <c r="A31" s="3">
        <v>8</v>
      </c>
      <c r="B31" s="22">
        <v>4575.5</v>
      </c>
      <c r="C31" s="22">
        <v>61.48</v>
      </c>
      <c r="D31" s="4">
        <v>6387.16</v>
      </c>
      <c r="E31" s="4">
        <v>0</v>
      </c>
      <c r="F31" s="4">
        <v>0</v>
      </c>
      <c r="G31" s="4">
        <v>38468.26</v>
      </c>
      <c r="H31" s="4">
        <v>42261.52</v>
      </c>
      <c r="I31" s="4">
        <v>0</v>
      </c>
      <c r="J31" s="4">
        <v>3364.1564999999996</v>
      </c>
    </row>
    <row r="32" spans="1:10" ht="15" x14ac:dyDescent="0.25">
      <c r="A32" s="3">
        <v>9</v>
      </c>
      <c r="B32" s="22">
        <v>4575.5</v>
      </c>
      <c r="C32" s="22">
        <v>61.48</v>
      </c>
      <c r="D32" s="4">
        <v>6387.16</v>
      </c>
      <c r="E32" s="4">
        <v>0</v>
      </c>
      <c r="F32" s="4">
        <v>0</v>
      </c>
      <c r="G32" s="4">
        <v>39333.31</v>
      </c>
      <c r="H32" s="4">
        <v>44962.42</v>
      </c>
      <c r="I32" s="4">
        <v>0</v>
      </c>
      <c r="J32" s="4">
        <v>3429.0352499999999</v>
      </c>
    </row>
    <row r="33" spans="1:10" ht="15" x14ac:dyDescent="0.25">
      <c r="A33" s="3">
        <v>10</v>
      </c>
      <c r="B33" s="22">
        <v>4575.5</v>
      </c>
      <c r="C33" s="22">
        <v>61.48</v>
      </c>
      <c r="D33" s="4">
        <v>6387.16</v>
      </c>
      <c r="E33" s="4">
        <v>0</v>
      </c>
      <c r="F33" s="4">
        <v>0</v>
      </c>
      <c r="G33" s="4">
        <v>40218.94</v>
      </c>
      <c r="H33" s="4">
        <v>46096.81</v>
      </c>
      <c r="I33" s="4">
        <v>0</v>
      </c>
      <c r="J33" s="4">
        <v>3495.4575000000004</v>
      </c>
    </row>
    <row r="34" spans="1:10" ht="15" x14ac:dyDescent="0.25">
      <c r="A34" s="3">
        <v>11</v>
      </c>
      <c r="B34" s="22">
        <v>4575.5</v>
      </c>
      <c r="C34" s="22">
        <v>61.48</v>
      </c>
      <c r="D34" s="4">
        <v>6387.16</v>
      </c>
      <c r="E34" s="4">
        <v>0</v>
      </c>
      <c r="F34" s="4">
        <v>0</v>
      </c>
      <c r="G34" s="4">
        <v>41122.050000000003</v>
      </c>
      <c r="H34" s="4">
        <v>47134.47</v>
      </c>
      <c r="I34" s="4">
        <v>0</v>
      </c>
      <c r="J34" s="4">
        <v>3563.1907500000002</v>
      </c>
    </row>
    <row r="35" spans="1:10" ht="15" x14ac:dyDescent="0.25">
      <c r="A35" s="3">
        <v>12</v>
      </c>
      <c r="B35" s="22">
        <v>4575.5</v>
      </c>
      <c r="C35" s="22">
        <v>61.48</v>
      </c>
      <c r="D35" s="4">
        <v>6387.16</v>
      </c>
      <c r="E35" s="4">
        <v>0</v>
      </c>
      <c r="F35" s="4">
        <v>0</v>
      </c>
      <c r="G35" s="4">
        <v>42047.29</v>
      </c>
      <c r="H35" s="4">
        <v>48195.83</v>
      </c>
      <c r="I35" s="4">
        <v>0</v>
      </c>
      <c r="J35" s="4">
        <v>3632.5837499999998</v>
      </c>
    </row>
    <row r="36" spans="1:10" ht="15" x14ac:dyDescent="0.25">
      <c r="A36" s="3">
        <v>13</v>
      </c>
      <c r="B36" s="22">
        <v>4575.5</v>
      </c>
      <c r="C36" s="22">
        <v>61.48</v>
      </c>
      <c r="D36" s="4">
        <v>6387.16</v>
      </c>
      <c r="E36" s="4">
        <v>0</v>
      </c>
      <c r="F36" s="4">
        <v>0</v>
      </c>
      <c r="G36" s="4">
        <v>42994.78</v>
      </c>
      <c r="H36" s="4">
        <v>49279.76</v>
      </c>
      <c r="I36" s="4">
        <v>0</v>
      </c>
      <c r="J36" s="4">
        <v>3703.6455000000001</v>
      </c>
    </row>
    <row r="37" spans="1:10" ht="15" x14ac:dyDescent="0.25">
      <c r="A37" s="3">
        <v>14</v>
      </c>
      <c r="B37" s="22">
        <v>4575.5</v>
      </c>
      <c r="C37" s="22">
        <v>61.48</v>
      </c>
      <c r="D37" s="4">
        <v>6387.16</v>
      </c>
      <c r="E37" s="4">
        <v>0</v>
      </c>
      <c r="F37" s="4">
        <v>0</v>
      </c>
      <c r="G37" s="4">
        <v>43961.01</v>
      </c>
      <c r="H37" s="4">
        <v>50389.18</v>
      </c>
      <c r="I37" s="4">
        <v>0</v>
      </c>
      <c r="J37" s="4">
        <v>3776.1127499999998</v>
      </c>
    </row>
    <row r="38" spans="1:10" ht="15" x14ac:dyDescent="0.25">
      <c r="A38" s="3">
        <v>15</v>
      </c>
      <c r="B38" s="22">
        <v>4575.5</v>
      </c>
      <c r="C38" s="22">
        <v>61.48</v>
      </c>
      <c r="D38" s="4">
        <v>6387.16</v>
      </c>
      <c r="E38" s="4">
        <v>0</v>
      </c>
      <c r="F38" s="4">
        <v>0</v>
      </c>
      <c r="G38" s="4">
        <v>44951.15</v>
      </c>
      <c r="H38" s="4">
        <v>51521.13</v>
      </c>
      <c r="I38" s="4">
        <v>0</v>
      </c>
      <c r="J38" s="4">
        <v>3850.3732499999996</v>
      </c>
    </row>
    <row r="39" spans="1:10" ht="15" x14ac:dyDescent="0.25">
      <c r="A39" s="3">
        <v>16</v>
      </c>
      <c r="B39" s="22">
        <v>0</v>
      </c>
      <c r="C39" s="22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</row>
    <row r="40" spans="1:10" ht="15" x14ac:dyDescent="0.25">
      <c r="A40" s="3">
        <v>17</v>
      </c>
      <c r="B40" s="22">
        <v>0</v>
      </c>
      <c r="C40" s="22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</row>
    <row r="41" spans="1:10" ht="15" x14ac:dyDescent="0.25">
      <c r="A41" s="3">
        <v>18</v>
      </c>
      <c r="B41" s="22">
        <v>0</v>
      </c>
      <c r="C41" s="22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</row>
    <row r="42" spans="1:10" ht="15" x14ac:dyDescent="0.25">
      <c r="A42" s="3">
        <v>19</v>
      </c>
      <c r="B42" s="22">
        <v>0</v>
      </c>
      <c r="C42" s="22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</row>
    <row r="43" spans="1:10" ht="15" x14ac:dyDescent="0.25">
      <c r="A43" s="3">
        <v>20</v>
      </c>
      <c r="B43" s="22">
        <v>0</v>
      </c>
      <c r="C43" s="22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</row>
    <row r="44" spans="1:10" ht="15" x14ac:dyDescent="0.25">
      <c r="A44" s="3">
        <v>21</v>
      </c>
      <c r="B44" s="22">
        <v>0</v>
      </c>
      <c r="C44" s="22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</row>
    <row r="45" spans="1:10" ht="15" x14ac:dyDescent="0.25">
      <c r="A45" s="3">
        <v>22</v>
      </c>
      <c r="B45" s="22">
        <v>0</v>
      </c>
      <c r="C45" s="22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</row>
    <row r="46" spans="1:10" ht="15" x14ac:dyDescent="0.25">
      <c r="A46" s="3">
        <v>23</v>
      </c>
      <c r="B46" s="22">
        <v>0</v>
      </c>
      <c r="C46" s="22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</row>
    <row r="47" spans="1:10" ht="15" x14ac:dyDescent="0.25">
      <c r="A47" s="3">
        <v>24</v>
      </c>
      <c r="B47" s="22">
        <v>0</v>
      </c>
      <c r="C47" s="22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</row>
    <row r="48" spans="1:10" ht="15" x14ac:dyDescent="0.25">
      <c r="A48" s="3">
        <v>25</v>
      </c>
      <c r="B48" s="22">
        <v>0</v>
      </c>
      <c r="C48" s="22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</row>
    <row r="49" spans="1:10" ht="15" x14ac:dyDescent="0.25">
      <c r="A49" s="3">
        <v>26</v>
      </c>
      <c r="B49" s="22">
        <v>0</v>
      </c>
      <c r="C49" s="22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</row>
    <row r="50" spans="1:10" x14ac:dyDescent="0.3">
      <c r="A50" s="3">
        <v>27</v>
      </c>
      <c r="B50" s="22">
        <v>0</v>
      </c>
      <c r="C50" s="22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x14ac:dyDescent="0.3">
      <c r="A51" s="3">
        <v>28</v>
      </c>
      <c r="B51" s="22">
        <v>0</v>
      </c>
      <c r="C51" s="22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</row>
    <row r="52" spans="1:10" x14ac:dyDescent="0.3">
      <c r="A52" s="3">
        <v>29</v>
      </c>
      <c r="B52" s="22">
        <v>0</v>
      </c>
      <c r="C52" s="22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</row>
    <row r="53" spans="1:10" x14ac:dyDescent="0.3">
      <c r="A53" s="8">
        <v>30</v>
      </c>
      <c r="B53" s="23">
        <v>0</v>
      </c>
      <c r="C53" s="23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</row>
    <row r="54" spans="1:10" x14ac:dyDescent="0.3">
      <c r="A54" s="7" t="s">
        <v>38</v>
      </c>
      <c r="B54" s="22">
        <f>B24+NPV($F$18,B25:B53)</f>
        <v>43578.603439463172</v>
      </c>
      <c r="C54" s="22">
        <f t="shared" ref="C54:J54" si="1">C24+NPV($F$18,C25:C53)</f>
        <v>585.55623198736646</v>
      </c>
      <c r="D54" s="4">
        <f t="shared" si="1"/>
        <v>60833.463609310798</v>
      </c>
      <c r="E54" s="4">
        <f t="shared" si="1"/>
        <v>0</v>
      </c>
      <c r="F54" s="4">
        <f t="shared" si="1"/>
        <v>0</v>
      </c>
      <c r="G54" s="4">
        <f t="shared" si="1"/>
        <v>347040.81061700924</v>
      </c>
      <c r="H54" s="4">
        <f t="shared" si="1"/>
        <v>382680.64027876518</v>
      </c>
      <c r="I54" s="4">
        <f t="shared" si="1"/>
        <v>0</v>
      </c>
      <c r="J54" s="4">
        <f t="shared" si="1"/>
        <v>30590.570566973995</v>
      </c>
    </row>
    <row r="55" spans="1:10" x14ac:dyDescent="0.3">
      <c r="A55" s="7" t="s">
        <v>39</v>
      </c>
      <c r="B55" s="22">
        <f>B24+NPV($G$18,B25:B53)</f>
        <v>54341.820115012786</v>
      </c>
      <c r="C55" s="22">
        <f t="shared" ref="C55:J55" si="2">C24+NPV($G$18,C25:C53)</f>
        <v>730.17923738847912</v>
      </c>
      <c r="D55" s="4">
        <f t="shared" si="2"/>
        <v>75858.354227036412</v>
      </c>
      <c r="E55" s="4">
        <f t="shared" si="2"/>
        <v>0</v>
      </c>
      <c r="F55" s="4">
        <f t="shared" si="2"/>
        <v>0</v>
      </c>
      <c r="G55" s="4">
        <f t="shared" si="2"/>
        <v>441525.22009560798</v>
      </c>
      <c r="H55" s="4">
        <f t="shared" si="2"/>
        <v>489007.13594681182</v>
      </c>
      <c r="I55" s="4">
        <f t="shared" si="2"/>
        <v>0</v>
      </c>
      <c r="J55" s="4">
        <f t="shared" si="2"/>
        <v>38803.768074198335</v>
      </c>
    </row>
  </sheetData>
  <pageMargins left="0.7" right="0.7" top="0.75" bottom="0.75" header="0.3" footer="0.3"/>
  <pageSetup scale="60" orientation="portrait" r:id="rId1"/>
  <headerFooter>
    <oddHeader xml:space="preserve">&amp;RMidAmerican Energy  Company
South Dakota Energy Efficiency
Nonresidential Furnace Results
1-4 Attachment
&amp;A </oddHeader>
    <oddFooter>&amp;L&amp;A&amp;CPage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opLeftCell="A6" zoomScale="80" zoomScaleNormal="80" workbookViewId="0">
      <selection activeCell="I6" sqref="I6"/>
    </sheetView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" t="s">
        <v>0</v>
      </c>
      <c r="B1" s="2"/>
      <c r="C1" s="2"/>
    </row>
    <row r="2" spans="1:10" ht="18" x14ac:dyDescent="0.25">
      <c r="A2" s="1" t="s">
        <v>1</v>
      </c>
      <c r="B2" s="2"/>
      <c r="C2" s="2"/>
    </row>
    <row r="3" spans="1:10" ht="18" x14ac:dyDescent="0.25">
      <c r="A3" s="1" t="s">
        <v>48</v>
      </c>
      <c r="B3" s="2"/>
      <c r="C3" s="2"/>
    </row>
    <row r="4" spans="1:10" ht="18" x14ac:dyDescent="0.25">
      <c r="A4" s="1" t="s">
        <v>2</v>
      </c>
      <c r="B4" s="2"/>
      <c r="C4" s="2"/>
    </row>
    <row r="6" spans="1:10" ht="15" x14ac:dyDescent="0.25">
      <c r="A6" s="3" t="s">
        <v>3</v>
      </c>
      <c r="B6" s="3"/>
      <c r="C6" s="4">
        <v>3095.8347115208808</v>
      </c>
      <c r="D6" s="3"/>
      <c r="E6" s="3"/>
      <c r="F6" s="3"/>
      <c r="G6" s="3"/>
      <c r="H6" s="3"/>
      <c r="I6" s="3"/>
      <c r="J6" s="3"/>
    </row>
    <row r="7" spans="1:10" ht="15" x14ac:dyDescent="0.25">
      <c r="A7" s="3" t="s">
        <v>4</v>
      </c>
      <c r="B7" s="3"/>
      <c r="C7" s="4">
        <v>237556</v>
      </c>
      <c r="D7" s="3"/>
      <c r="E7" s="3"/>
      <c r="F7" s="3"/>
      <c r="G7" s="3"/>
      <c r="H7" s="3"/>
      <c r="I7" s="3"/>
      <c r="J7" s="3"/>
    </row>
    <row r="8" spans="1:10" ht="15" x14ac:dyDescent="0.25">
      <c r="A8" s="3" t="s">
        <v>5</v>
      </c>
      <c r="B8" s="3"/>
      <c r="C8" s="4">
        <v>58025</v>
      </c>
      <c r="D8" s="3"/>
      <c r="E8" s="3"/>
      <c r="F8" s="3"/>
      <c r="G8" s="3"/>
      <c r="H8" s="3"/>
      <c r="I8" s="3"/>
      <c r="J8" s="3"/>
    </row>
    <row r="9" spans="1:10" ht="15" x14ac:dyDescent="0.25">
      <c r="A9" s="5" t="s">
        <v>6</v>
      </c>
      <c r="B9" s="5"/>
      <c r="C9" s="6">
        <v>180400</v>
      </c>
      <c r="D9" s="3"/>
      <c r="E9" s="3"/>
      <c r="F9" s="3"/>
      <c r="G9" s="3"/>
      <c r="H9" s="3"/>
      <c r="I9" s="3"/>
      <c r="J9" s="3"/>
    </row>
    <row r="10" spans="1:10" ht="15" x14ac:dyDescent="0.25">
      <c r="A10" s="3"/>
      <c r="B10" s="3"/>
      <c r="C10" s="4"/>
      <c r="D10" s="3"/>
      <c r="E10" s="3"/>
      <c r="F10" s="3"/>
      <c r="G10" s="3"/>
      <c r="H10" s="3"/>
      <c r="I10" s="3"/>
      <c r="J10" s="3"/>
    </row>
    <row r="11" spans="1:10" ht="15" x14ac:dyDescent="0.25">
      <c r="A11" s="3"/>
      <c r="B11" s="3"/>
      <c r="C11" s="7"/>
      <c r="D11" s="7" t="s">
        <v>7</v>
      </c>
      <c r="E11" s="7"/>
      <c r="F11" s="7" t="s">
        <v>8</v>
      </c>
      <c r="G11" s="7"/>
      <c r="H11" s="3"/>
      <c r="I11" s="3"/>
      <c r="J11" s="3"/>
    </row>
    <row r="12" spans="1:10" ht="15" x14ac:dyDescent="0.25">
      <c r="A12" s="8" t="s">
        <v>9</v>
      </c>
      <c r="B12" s="8"/>
      <c r="C12" s="9" t="s">
        <v>10</v>
      </c>
      <c r="D12" s="9" t="s">
        <v>11</v>
      </c>
      <c r="E12" s="9" t="s">
        <v>12</v>
      </c>
      <c r="F12" s="9" t="s">
        <v>13</v>
      </c>
      <c r="G12" s="9" t="s">
        <v>14</v>
      </c>
      <c r="H12" s="3"/>
      <c r="I12" s="3"/>
      <c r="J12" s="3"/>
    </row>
    <row r="13" spans="1:10" ht="15" x14ac:dyDescent="0.25">
      <c r="A13" s="3" t="s">
        <v>15</v>
      </c>
      <c r="B13" s="3"/>
      <c r="C13" s="10">
        <f>H54+I54+C8+C9</f>
        <v>482809.87132900464</v>
      </c>
      <c r="D13" s="10">
        <f>SUM(D54:G54)</f>
        <v>278529.09158645873</v>
      </c>
      <c r="E13" s="10">
        <f>SUM(D54:G54)</f>
        <v>278529.09158645873</v>
      </c>
      <c r="F13" s="10">
        <f>SUM(D54:G54)+I54+C9</f>
        <v>458929.09158645873</v>
      </c>
      <c r="G13" s="10">
        <f>SUM(D55:G55)+J55</f>
        <v>410401.03783926717</v>
      </c>
      <c r="H13" s="3"/>
      <c r="I13" s="3"/>
      <c r="J13" s="3"/>
    </row>
    <row r="14" spans="1:10" ht="15" x14ac:dyDescent="0.25">
      <c r="A14" s="8" t="s">
        <v>16</v>
      </c>
      <c r="B14" s="8"/>
      <c r="C14" s="11">
        <f>C7</f>
        <v>237556</v>
      </c>
      <c r="D14" s="11">
        <f>H54+C6+C8</f>
        <v>305505.70604052552</v>
      </c>
      <c r="E14" s="11">
        <f>C6+C8</f>
        <v>61120.834711520882</v>
      </c>
      <c r="F14" s="11">
        <f>C6+C7</f>
        <v>240651.83471152087</v>
      </c>
      <c r="G14" s="11">
        <f>C6+C7</f>
        <v>240651.83471152087</v>
      </c>
      <c r="H14" s="3"/>
      <c r="I14" s="3"/>
      <c r="J14" s="3"/>
    </row>
    <row r="15" spans="1:10" ht="15" x14ac:dyDescent="0.25">
      <c r="A15" s="3" t="s">
        <v>17</v>
      </c>
      <c r="B15" s="3"/>
      <c r="C15" s="12">
        <f>C13-C14</f>
        <v>245253.87132900464</v>
      </c>
      <c r="D15" s="12">
        <f t="shared" ref="D15:G15" si="0">D13-D14</f>
        <v>-26976.614454066788</v>
      </c>
      <c r="E15" s="12">
        <f t="shared" si="0"/>
        <v>217408.25687493786</v>
      </c>
      <c r="F15" s="12">
        <f t="shared" si="0"/>
        <v>218277.25687493786</v>
      </c>
      <c r="G15" s="12">
        <f t="shared" si="0"/>
        <v>169749.2031277463</v>
      </c>
      <c r="H15" s="3"/>
      <c r="I15" s="3"/>
      <c r="J15" s="3"/>
    </row>
    <row r="16" spans="1:10" ht="15" x14ac:dyDescent="0.25">
      <c r="A16" s="3" t="s">
        <v>18</v>
      </c>
      <c r="B16" s="3"/>
      <c r="C16" s="13">
        <f>IFERROR(C13/C14,0)</f>
        <v>2.0324044491783186</v>
      </c>
      <c r="D16" s="13">
        <f t="shared" ref="D16:G16" si="1">IFERROR(D13/D14,0)</f>
        <v>0.91169849230086619</v>
      </c>
      <c r="E16" s="13">
        <f t="shared" si="1"/>
        <v>4.5570236876028432</v>
      </c>
      <c r="F16" s="13">
        <f t="shared" si="1"/>
        <v>1.9070251100998072</v>
      </c>
      <c r="G16" s="13">
        <f t="shared" si="1"/>
        <v>1.7053725700085833</v>
      </c>
      <c r="H16" s="3"/>
      <c r="I16" s="3"/>
      <c r="J16" s="3"/>
    </row>
    <row r="17" spans="1:10" ht="15" x14ac:dyDescent="0.25">
      <c r="A17" s="3" t="s">
        <v>19</v>
      </c>
      <c r="B17" s="3"/>
      <c r="C17" s="14">
        <f>IFERROR(C14/$B$54,0)</f>
        <v>79.901965717410434</v>
      </c>
      <c r="D17" s="14">
        <f t="shared" ref="D17:F17" si="2">IFERROR(D14/$B$54,0)</f>
        <v>102.75685080790778</v>
      </c>
      <c r="E17" s="14">
        <f t="shared" si="2"/>
        <v>20.557994071879691</v>
      </c>
      <c r="F17" s="14">
        <f t="shared" si="2"/>
        <v>80.943249789320689</v>
      </c>
      <c r="G17" s="14">
        <f>IFERROR(G14/$B$55,0)</f>
        <v>62.406835233807698</v>
      </c>
      <c r="H17" s="3"/>
      <c r="I17" s="3"/>
      <c r="J17" s="3"/>
    </row>
    <row r="18" spans="1:10" ht="15" x14ac:dyDescent="0.25">
      <c r="A18" s="3" t="s">
        <v>20</v>
      </c>
      <c r="B18" s="3"/>
      <c r="C18" s="15">
        <v>7.4300000000000005E-2</v>
      </c>
      <c r="D18" s="15">
        <v>7.4300000000000005E-2</v>
      </c>
      <c r="E18" s="15">
        <v>7.4300000000000005E-2</v>
      </c>
      <c r="F18" s="15">
        <v>7.4300000000000005E-2</v>
      </c>
      <c r="G18" s="15">
        <v>3.56E-2</v>
      </c>
      <c r="H18" s="3"/>
      <c r="I18" s="3"/>
      <c r="J18" s="3"/>
    </row>
    <row r="19" spans="1:10" ht="1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5" x14ac:dyDescent="0.25">
      <c r="A20" s="3"/>
      <c r="B20" s="7"/>
      <c r="C20" s="7"/>
      <c r="D20" s="7" t="s">
        <v>21</v>
      </c>
      <c r="E20" s="7" t="s">
        <v>21</v>
      </c>
      <c r="F20" s="7" t="s">
        <v>21</v>
      </c>
      <c r="G20" s="7"/>
      <c r="H20" s="7"/>
      <c r="I20" s="7"/>
      <c r="J20" s="7"/>
    </row>
    <row r="21" spans="1:10" ht="15" x14ac:dyDescent="0.25">
      <c r="A21" s="3"/>
      <c r="B21" s="7" t="s">
        <v>22</v>
      </c>
      <c r="C21" s="7" t="s">
        <v>22</v>
      </c>
      <c r="D21" s="7" t="s">
        <v>23</v>
      </c>
      <c r="E21" s="7" t="s">
        <v>24</v>
      </c>
      <c r="F21" s="7" t="s">
        <v>25</v>
      </c>
      <c r="G21" s="7" t="s">
        <v>21</v>
      </c>
      <c r="H21" s="7"/>
      <c r="I21" s="7"/>
      <c r="J21" s="7"/>
    </row>
    <row r="22" spans="1:10" ht="15" x14ac:dyDescent="0.25">
      <c r="A22" s="3"/>
      <c r="B22" s="7" t="s">
        <v>26</v>
      </c>
      <c r="C22" s="7" t="s">
        <v>27</v>
      </c>
      <c r="D22" s="7" t="s">
        <v>28</v>
      </c>
      <c r="E22" s="7" t="s">
        <v>28</v>
      </c>
      <c r="F22" s="7" t="s">
        <v>28</v>
      </c>
      <c r="G22" s="7" t="s">
        <v>26</v>
      </c>
      <c r="H22" s="7" t="s">
        <v>29</v>
      </c>
      <c r="I22" s="7" t="s">
        <v>30</v>
      </c>
      <c r="J22" s="7"/>
    </row>
    <row r="23" spans="1:10" ht="15" x14ac:dyDescent="0.25">
      <c r="A23" s="9" t="s">
        <v>31</v>
      </c>
      <c r="B23" s="9" t="s">
        <v>32</v>
      </c>
      <c r="C23" s="9" t="s">
        <v>33</v>
      </c>
      <c r="D23" s="9" t="s">
        <v>34</v>
      </c>
      <c r="E23" s="9" t="s">
        <v>34</v>
      </c>
      <c r="F23" s="9" t="s">
        <v>34</v>
      </c>
      <c r="G23" s="9" t="s">
        <v>34</v>
      </c>
      <c r="H23" s="9" t="s">
        <v>35</v>
      </c>
      <c r="I23" s="9" t="s">
        <v>36</v>
      </c>
      <c r="J23" s="9" t="s">
        <v>37</v>
      </c>
    </row>
    <row r="24" spans="1:10" ht="15" x14ac:dyDescent="0.25">
      <c r="A24" s="3">
        <v>1</v>
      </c>
      <c r="B24" s="16">
        <v>283.71887500000003</v>
      </c>
      <c r="C24" s="16">
        <v>4.7189999999999996E-2</v>
      </c>
      <c r="D24" s="4">
        <v>4201.21</v>
      </c>
      <c r="E24" s="4">
        <v>606.73</v>
      </c>
      <c r="F24" s="4">
        <v>1540.43</v>
      </c>
      <c r="G24" s="4">
        <v>12517.15</v>
      </c>
      <c r="H24" s="4">
        <v>18426.11</v>
      </c>
      <c r="I24" s="4">
        <v>0</v>
      </c>
      <c r="J24" s="4">
        <v>1886.5520000000001</v>
      </c>
    </row>
    <row r="25" spans="1:10" ht="15" x14ac:dyDescent="0.25">
      <c r="A25" s="3">
        <v>2</v>
      </c>
      <c r="B25" s="16">
        <v>283.71887500000003</v>
      </c>
      <c r="C25" s="16">
        <v>4.7189999999999996E-2</v>
      </c>
      <c r="D25" s="4">
        <v>4306.24</v>
      </c>
      <c r="E25" s="4">
        <v>621.9</v>
      </c>
      <c r="F25" s="4">
        <v>1578.94</v>
      </c>
      <c r="G25" s="4">
        <v>13142.95</v>
      </c>
      <c r="H25" s="4">
        <v>19052.599999999999</v>
      </c>
      <c r="I25" s="4">
        <v>0</v>
      </c>
      <c r="J25" s="4">
        <v>1965.0029999999999</v>
      </c>
    </row>
    <row r="26" spans="1:10" ht="15" x14ac:dyDescent="0.25">
      <c r="A26" s="3">
        <v>3</v>
      </c>
      <c r="B26" s="16">
        <v>283.71887500000003</v>
      </c>
      <c r="C26" s="16">
        <v>4.7189999999999996E-2</v>
      </c>
      <c r="D26" s="4">
        <v>4413.8900000000003</v>
      </c>
      <c r="E26" s="4">
        <v>637.44000000000005</v>
      </c>
      <c r="F26" s="4">
        <v>1618.41</v>
      </c>
      <c r="G26" s="4">
        <v>15042.16</v>
      </c>
      <c r="H26" s="4">
        <v>19700.39</v>
      </c>
      <c r="I26" s="4">
        <v>0</v>
      </c>
      <c r="J26" s="4">
        <v>2171.19</v>
      </c>
    </row>
    <row r="27" spans="1:10" ht="15" x14ac:dyDescent="0.25">
      <c r="A27" s="3">
        <v>4</v>
      </c>
      <c r="B27" s="16">
        <v>283.71887500000003</v>
      </c>
      <c r="C27" s="16">
        <v>4.7189999999999996E-2</v>
      </c>
      <c r="D27" s="4">
        <v>4524.24</v>
      </c>
      <c r="E27" s="4">
        <v>653.38</v>
      </c>
      <c r="F27" s="4">
        <v>1658.87</v>
      </c>
      <c r="G27" s="4">
        <v>14447.93</v>
      </c>
      <c r="H27" s="4">
        <v>20370.2</v>
      </c>
      <c r="I27" s="4">
        <v>0</v>
      </c>
      <c r="J27" s="4">
        <v>2128.442</v>
      </c>
    </row>
    <row r="28" spans="1:10" ht="15" x14ac:dyDescent="0.25">
      <c r="A28" s="3">
        <v>5</v>
      </c>
      <c r="B28" s="16">
        <v>283.71887500000003</v>
      </c>
      <c r="C28" s="16">
        <v>4.7189999999999996E-2</v>
      </c>
      <c r="D28" s="4">
        <v>4637.34</v>
      </c>
      <c r="E28" s="4">
        <v>669.71</v>
      </c>
      <c r="F28" s="4">
        <v>1700.34</v>
      </c>
      <c r="G28" s="4">
        <v>20263.34</v>
      </c>
      <c r="H28" s="4">
        <v>21062.79</v>
      </c>
      <c r="I28" s="4">
        <v>0</v>
      </c>
      <c r="J28" s="4">
        <v>2727.0730000000003</v>
      </c>
    </row>
    <row r="29" spans="1:10" ht="15" x14ac:dyDescent="0.25">
      <c r="A29" s="3">
        <v>6</v>
      </c>
      <c r="B29" s="16">
        <v>283.71887500000003</v>
      </c>
      <c r="C29" s="16">
        <v>4.7189999999999996E-2</v>
      </c>
      <c r="D29" s="4">
        <v>4753.28</v>
      </c>
      <c r="E29" s="4">
        <v>686.46</v>
      </c>
      <c r="F29" s="4">
        <v>1742.85</v>
      </c>
      <c r="G29" s="4">
        <v>21150.69</v>
      </c>
      <c r="H29" s="4">
        <v>21778.92</v>
      </c>
      <c r="I29" s="4">
        <v>0</v>
      </c>
      <c r="J29" s="4">
        <v>2833.328</v>
      </c>
    </row>
    <row r="30" spans="1:10" ht="15" x14ac:dyDescent="0.25">
      <c r="A30" s="3">
        <v>7</v>
      </c>
      <c r="B30" s="16">
        <v>283.71887500000003</v>
      </c>
      <c r="C30" s="16">
        <v>4.7189999999999996E-2</v>
      </c>
      <c r="D30" s="4">
        <v>4872.1099999999997</v>
      </c>
      <c r="E30" s="4">
        <v>703.62</v>
      </c>
      <c r="F30" s="4">
        <v>1786.42</v>
      </c>
      <c r="G30" s="4">
        <v>19963.63</v>
      </c>
      <c r="H30" s="4">
        <v>22519.41</v>
      </c>
      <c r="I30" s="4">
        <v>0</v>
      </c>
      <c r="J30" s="4">
        <v>2732.578</v>
      </c>
    </row>
    <row r="31" spans="1:10" ht="15" x14ac:dyDescent="0.25">
      <c r="A31" s="3">
        <v>8</v>
      </c>
      <c r="B31" s="16">
        <v>283.71887500000003</v>
      </c>
      <c r="C31" s="16">
        <v>4.7189999999999996E-2</v>
      </c>
      <c r="D31" s="4">
        <v>4993.91</v>
      </c>
      <c r="E31" s="4">
        <v>721.21</v>
      </c>
      <c r="F31" s="4">
        <v>1831.08</v>
      </c>
      <c r="G31" s="4">
        <v>20049.64</v>
      </c>
      <c r="H31" s="4">
        <v>23285.07</v>
      </c>
      <c r="I31" s="4">
        <v>0</v>
      </c>
      <c r="J31" s="4">
        <v>2759.5840000000003</v>
      </c>
    </row>
    <row r="32" spans="1:10" ht="15" x14ac:dyDescent="0.25">
      <c r="A32" s="3">
        <v>9</v>
      </c>
      <c r="B32" s="16">
        <v>283.71887500000003</v>
      </c>
      <c r="C32" s="16">
        <v>4.7189999999999996E-2</v>
      </c>
      <c r="D32" s="4">
        <v>5118.76</v>
      </c>
      <c r="E32" s="4">
        <v>739.24</v>
      </c>
      <c r="F32" s="4">
        <v>1876.86</v>
      </c>
      <c r="G32" s="4">
        <v>20810.11</v>
      </c>
      <c r="H32" s="4">
        <v>24076.76</v>
      </c>
      <c r="I32" s="4">
        <v>0</v>
      </c>
      <c r="J32" s="4">
        <v>2854.4970000000003</v>
      </c>
    </row>
    <row r="33" spans="1:10" ht="15" x14ac:dyDescent="0.25">
      <c r="A33" s="3">
        <v>10</v>
      </c>
      <c r="B33" s="16">
        <v>283.71887500000003</v>
      </c>
      <c r="C33" s="16">
        <v>4.7189999999999996E-2</v>
      </c>
      <c r="D33" s="4">
        <v>5246.73</v>
      </c>
      <c r="E33" s="4">
        <v>757.72</v>
      </c>
      <c r="F33" s="4">
        <v>1923.78</v>
      </c>
      <c r="G33" s="4">
        <v>20495.310000000001</v>
      </c>
      <c r="H33" s="4">
        <v>24895.37</v>
      </c>
      <c r="I33" s="4">
        <v>0</v>
      </c>
      <c r="J33" s="4">
        <v>2842.3540000000003</v>
      </c>
    </row>
    <row r="34" spans="1:10" ht="15" x14ac:dyDescent="0.25">
      <c r="A34" s="3">
        <v>11</v>
      </c>
      <c r="B34" s="16">
        <v>283.71887500000003</v>
      </c>
      <c r="C34" s="16">
        <v>4.7189999999999996E-2</v>
      </c>
      <c r="D34" s="4">
        <v>5377.9</v>
      </c>
      <c r="E34" s="4">
        <v>776.66</v>
      </c>
      <c r="F34" s="4">
        <v>1971.88</v>
      </c>
      <c r="G34" s="4">
        <v>23070.75</v>
      </c>
      <c r="H34" s="4">
        <v>25741.81</v>
      </c>
      <c r="I34" s="4">
        <v>0</v>
      </c>
      <c r="J34" s="4">
        <v>3119.7190000000001</v>
      </c>
    </row>
    <row r="35" spans="1:10" ht="15" x14ac:dyDescent="0.25">
      <c r="A35" s="3">
        <v>12</v>
      </c>
      <c r="B35" s="16">
        <v>283.71887500000003</v>
      </c>
      <c r="C35" s="16">
        <v>4.7189999999999996E-2</v>
      </c>
      <c r="D35" s="4">
        <v>5512.35</v>
      </c>
      <c r="E35" s="4">
        <v>796.08</v>
      </c>
      <c r="F35" s="4">
        <v>2021.17</v>
      </c>
      <c r="G35" s="4">
        <v>22453.66</v>
      </c>
      <c r="H35" s="4">
        <v>26617.03</v>
      </c>
      <c r="I35" s="4">
        <v>0</v>
      </c>
      <c r="J35" s="4">
        <v>3078.3260000000005</v>
      </c>
    </row>
    <row r="36" spans="1:10" ht="15" x14ac:dyDescent="0.25">
      <c r="A36" s="3">
        <v>13</v>
      </c>
      <c r="B36" s="16">
        <v>283.71887500000003</v>
      </c>
      <c r="C36" s="16">
        <v>4.7189999999999996E-2</v>
      </c>
      <c r="D36" s="4">
        <v>5650.15</v>
      </c>
      <c r="E36" s="4">
        <v>815.98</v>
      </c>
      <c r="F36" s="4">
        <v>2071.6999999999998</v>
      </c>
      <c r="G36" s="4">
        <v>23628.32</v>
      </c>
      <c r="H36" s="4">
        <v>27522.01</v>
      </c>
      <c r="I36" s="4">
        <v>0</v>
      </c>
      <c r="J36" s="4">
        <v>3216.6149999999998</v>
      </c>
    </row>
    <row r="37" spans="1:10" ht="15" x14ac:dyDescent="0.25">
      <c r="A37" s="3">
        <v>14</v>
      </c>
      <c r="B37" s="16">
        <v>283.71887500000003</v>
      </c>
      <c r="C37" s="16">
        <v>4.7189999999999996E-2</v>
      </c>
      <c r="D37" s="4">
        <v>5791.41</v>
      </c>
      <c r="E37" s="4">
        <v>836.38</v>
      </c>
      <c r="F37" s="4">
        <v>2123.5</v>
      </c>
      <c r="G37" s="4">
        <v>23660.32</v>
      </c>
      <c r="H37" s="4">
        <v>28457.759999999998</v>
      </c>
      <c r="I37" s="4">
        <v>0</v>
      </c>
      <c r="J37" s="4">
        <v>3241.1610000000001</v>
      </c>
    </row>
    <row r="38" spans="1:10" ht="15" x14ac:dyDescent="0.25">
      <c r="A38" s="3">
        <v>15</v>
      </c>
      <c r="B38" s="16">
        <v>283.71887500000003</v>
      </c>
      <c r="C38" s="16">
        <v>4.7189999999999996E-2</v>
      </c>
      <c r="D38" s="4">
        <v>5936.19</v>
      </c>
      <c r="E38" s="4">
        <v>857.29</v>
      </c>
      <c r="F38" s="4">
        <v>2176.58</v>
      </c>
      <c r="G38" s="4">
        <v>23631.43</v>
      </c>
      <c r="H38" s="4">
        <v>29425.32</v>
      </c>
      <c r="I38" s="4">
        <v>0</v>
      </c>
      <c r="J38" s="4">
        <v>3260.1489999999999</v>
      </c>
    </row>
    <row r="39" spans="1:10" ht="15" x14ac:dyDescent="0.25">
      <c r="A39" s="3">
        <v>16</v>
      </c>
      <c r="B39" s="16">
        <v>283.71887500000003</v>
      </c>
      <c r="C39" s="16">
        <v>4.7189999999999996E-2</v>
      </c>
      <c r="D39" s="4">
        <v>6084.6</v>
      </c>
      <c r="E39" s="4">
        <v>878.72</v>
      </c>
      <c r="F39" s="4">
        <v>2231</v>
      </c>
      <c r="G39" s="4">
        <v>23823.84</v>
      </c>
      <c r="H39" s="4">
        <v>30425.78</v>
      </c>
      <c r="I39" s="4">
        <v>0</v>
      </c>
      <c r="J39" s="4">
        <v>3301.8160000000007</v>
      </c>
    </row>
    <row r="40" spans="1:10" ht="15" x14ac:dyDescent="0.25">
      <c r="A40" s="3">
        <v>17</v>
      </c>
      <c r="B40" s="16">
        <v>283.71887500000003</v>
      </c>
      <c r="C40" s="16">
        <v>4.7189999999999996E-2</v>
      </c>
      <c r="D40" s="4">
        <v>6236.71</v>
      </c>
      <c r="E40" s="4">
        <v>900.69</v>
      </c>
      <c r="F40" s="4">
        <v>2286.77</v>
      </c>
      <c r="G40" s="4">
        <v>23991.16</v>
      </c>
      <c r="H40" s="4">
        <v>31460.26</v>
      </c>
      <c r="I40" s="4">
        <v>0</v>
      </c>
      <c r="J40" s="4">
        <v>3341.5330000000004</v>
      </c>
    </row>
    <row r="41" spans="1:10" ht="15" x14ac:dyDescent="0.25">
      <c r="A41" s="3">
        <v>18</v>
      </c>
      <c r="B41" s="16">
        <v>283.71887500000003</v>
      </c>
      <c r="C41" s="16">
        <v>4.7189999999999996E-2</v>
      </c>
      <c r="D41" s="4">
        <v>6392.63</v>
      </c>
      <c r="E41" s="4">
        <v>923.21</v>
      </c>
      <c r="F41" s="4">
        <v>2343.94</v>
      </c>
      <c r="G41" s="4">
        <v>24798.38</v>
      </c>
      <c r="H41" s="4">
        <v>32529.91</v>
      </c>
      <c r="I41" s="4">
        <v>0</v>
      </c>
      <c r="J41" s="4">
        <v>3445.8160000000007</v>
      </c>
    </row>
    <row r="42" spans="1:10" ht="15" x14ac:dyDescent="0.25">
      <c r="A42" s="3">
        <v>19</v>
      </c>
      <c r="B42" s="16">
        <v>0</v>
      </c>
      <c r="C42" s="16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</row>
    <row r="43" spans="1:10" ht="15" x14ac:dyDescent="0.25">
      <c r="A43" s="3">
        <v>20</v>
      </c>
      <c r="B43" s="16">
        <v>0</v>
      </c>
      <c r="C43" s="16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</row>
    <row r="44" spans="1:10" ht="15" x14ac:dyDescent="0.25">
      <c r="A44" s="3">
        <v>21</v>
      </c>
      <c r="B44" s="16">
        <v>0</v>
      </c>
      <c r="C44" s="16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</row>
    <row r="45" spans="1:10" ht="15" x14ac:dyDescent="0.25">
      <c r="A45" s="3">
        <v>22</v>
      </c>
      <c r="B45" s="16">
        <v>0</v>
      </c>
      <c r="C45" s="16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</row>
    <row r="46" spans="1:10" ht="15" x14ac:dyDescent="0.25">
      <c r="A46" s="3">
        <v>23</v>
      </c>
      <c r="B46" s="16">
        <v>0</v>
      </c>
      <c r="C46" s="16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</row>
    <row r="47" spans="1:10" ht="15" x14ac:dyDescent="0.25">
      <c r="A47" s="3">
        <v>24</v>
      </c>
      <c r="B47" s="16">
        <v>0</v>
      </c>
      <c r="C47" s="16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</row>
    <row r="48" spans="1:10" ht="15" x14ac:dyDescent="0.25">
      <c r="A48" s="3">
        <v>25</v>
      </c>
      <c r="B48" s="16">
        <v>0</v>
      </c>
      <c r="C48" s="16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</row>
    <row r="49" spans="1:10" ht="15" x14ac:dyDescent="0.25">
      <c r="A49" s="3">
        <v>26</v>
      </c>
      <c r="B49" s="16">
        <v>0</v>
      </c>
      <c r="C49" s="16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</row>
    <row r="50" spans="1:10" x14ac:dyDescent="0.3">
      <c r="A50" s="3">
        <v>27</v>
      </c>
      <c r="B50" s="16">
        <v>0</v>
      </c>
      <c r="C50" s="16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x14ac:dyDescent="0.3">
      <c r="A51" s="3">
        <v>28</v>
      </c>
      <c r="B51" s="16">
        <v>0</v>
      </c>
      <c r="C51" s="16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</row>
    <row r="52" spans="1:10" x14ac:dyDescent="0.3">
      <c r="A52" s="3">
        <v>29</v>
      </c>
      <c r="B52" s="16">
        <v>0</v>
      </c>
      <c r="C52" s="16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</row>
    <row r="53" spans="1:10" x14ac:dyDescent="0.3">
      <c r="A53" s="8">
        <v>30</v>
      </c>
      <c r="B53" s="17">
        <v>0</v>
      </c>
      <c r="C53" s="17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</row>
    <row r="54" spans="1:10" x14ac:dyDescent="0.3">
      <c r="A54" s="7" t="s">
        <v>38</v>
      </c>
      <c r="B54" s="16">
        <f>B24+NPV($F$18,B25:B53)</f>
        <v>2973.0933133756075</v>
      </c>
      <c r="C54" s="16">
        <f t="shared" ref="C54:J54" si="3">C24+NPV($F$18,C25:C53)</f>
        <v>0.49450454594603516</v>
      </c>
      <c r="D54" s="4">
        <f t="shared" si="3"/>
        <v>52246.140630563285</v>
      </c>
      <c r="E54" s="4">
        <f t="shared" si="3"/>
        <v>7545.2614466577488</v>
      </c>
      <c r="F54" s="4">
        <f t="shared" si="3"/>
        <v>19156.722799641353</v>
      </c>
      <c r="G54" s="4">
        <f t="shared" si="3"/>
        <v>199580.96670959631</v>
      </c>
      <c r="H54" s="4">
        <f t="shared" si="3"/>
        <v>244384.87132900464</v>
      </c>
      <c r="I54" s="4">
        <f t="shared" si="3"/>
        <v>0</v>
      </c>
      <c r="J54" s="4">
        <f t="shared" si="3"/>
        <v>27852.909158645871</v>
      </c>
    </row>
    <row r="55" spans="1:10" x14ac:dyDescent="0.3">
      <c r="A55" s="7" t="s">
        <v>39</v>
      </c>
      <c r="B55" s="16">
        <f>B24+NPV($G$18,B25:B53)</f>
        <v>3856.1775134072554</v>
      </c>
      <c r="C55" s="16">
        <f t="shared" ref="C55:J55" si="4">C24+NPV($G$18,C25:C53)</f>
        <v>0.64138495141603924</v>
      </c>
      <c r="D55" s="4">
        <f t="shared" si="4"/>
        <v>69388.171557843394</v>
      </c>
      <c r="E55" s="4">
        <f t="shared" si="4"/>
        <v>10020.870852446636</v>
      </c>
      <c r="F55" s="4">
        <f t="shared" si="4"/>
        <v>25442.069919259848</v>
      </c>
      <c r="G55" s="4">
        <f t="shared" si="4"/>
        <v>268240.74025160208</v>
      </c>
      <c r="H55" s="4">
        <f t="shared" si="4"/>
        <v>327350.04510060238</v>
      </c>
      <c r="I55" s="4">
        <f t="shared" si="4"/>
        <v>0</v>
      </c>
      <c r="J55" s="4">
        <f t="shared" si="4"/>
        <v>37309.185258115191</v>
      </c>
    </row>
    <row r="57" spans="1:10" x14ac:dyDescent="0.3">
      <c r="A57" t="s">
        <v>41</v>
      </c>
    </row>
  </sheetData>
  <pageMargins left="0.7" right="0.7" top="0.75" bottom="0.75" header="0.3" footer="0.3"/>
  <pageSetup scale="60" orientation="portrait" r:id="rId1"/>
  <headerFooter>
    <oddHeader xml:space="preserve">&amp;RMidAmerican Energy  Company
South Dakota Energy Efficiency
Ground Source Heat Pump Results
1-4 Attachment
&amp;A </oddHeader>
    <oddFooter>&amp;L&amp;A&amp;CPage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>
      <selection activeCell="I5" sqref="I5"/>
    </sheetView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" t="s">
        <v>0</v>
      </c>
      <c r="B1" s="2"/>
      <c r="C1" s="2"/>
    </row>
    <row r="2" spans="1:10" ht="18" x14ac:dyDescent="0.25">
      <c r="A2" s="1" t="s">
        <v>1</v>
      </c>
      <c r="B2" s="2"/>
      <c r="C2" s="2"/>
    </row>
    <row r="3" spans="1:10" ht="18" x14ac:dyDescent="0.25">
      <c r="A3" s="1" t="str">
        <f>'GSHP Solo Evaluation Est YE'!A3</f>
        <v>2016 Program Results - Estimated Year End</v>
      </c>
      <c r="B3" s="2"/>
      <c r="C3" s="2"/>
    </row>
    <row r="4" spans="1:10" ht="18" x14ac:dyDescent="0.25">
      <c r="A4" s="1" t="s">
        <v>46</v>
      </c>
      <c r="B4" s="2"/>
      <c r="C4" s="2"/>
    </row>
    <row r="6" spans="1:10" ht="15" x14ac:dyDescent="0.25">
      <c r="A6" s="3" t="s">
        <v>42</v>
      </c>
      <c r="B6" s="3"/>
      <c r="C6" s="4">
        <v>15865.599292179077</v>
      </c>
      <c r="D6" s="3"/>
      <c r="E6" s="3"/>
      <c r="F6" s="3"/>
      <c r="G6" s="3"/>
      <c r="H6" s="3"/>
      <c r="I6" s="3"/>
      <c r="J6" s="3"/>
    </row>
    <row r="7" spans="1:10" ht="15" x14ac:dyDescent="0.25">
      <c r="A7" s="3" t="s">
        <v>4</v>
      </c>
      <c r="B7" s="3"/>
      <c r="C7" s="4">
        <v>1449600</v>
      </c>
      <c r="D7" s="3"/>
      <c r="E7" s="3"/>
      <c r="F7" s="3"/>
      <c r="G7" s="3"/>
      <c r="H7" s="3"/>
      <c r="I7" s="3"/>
      <c r="J7" s="3"/>
    </row>
    <row r="8" spans="1:10" ht="15" x14ac:dyDescent="0.25">
      <c r="A8" s="3" t="s">
        <v>5</v>
      </c>
      <c r="B8" s="3"/>
      <c r="C8" s="4">
        <v>543600</v>
      </c>
      <c r="D8" s="3"/>
      <c r="E8" s="3"/>
      <c r="F8" s="3"/>
      <c r="G8" s="3"/>
      <c r="H8" s="3"/>
      <c r="I8" s="3"/>
      <c r="J8" s="3"/>
    </row>
    <row r="9" spans="1:10" ht="15" x14ac:dyDescent="0.25">
      <c r="A9" s="5" t="s">
        <v>6</v>
      </c>
      <c r="B9" s="5"/>
      <c r="C9" s="6">
        <v>0</v>
      </c>
      <c r="D9" s="3"/>
      <c r="E9" s="3"/>
      <c r="F9" s="3"/>
      <c r="G9" s="3"/>
      <c r="H9" s="3"/>
      <c r="I9" s="3"/>
      <c r="J9" s="3"/>
    </row>
    <row r="10" spans="1:10" ht="15" x14ac:dyDescent="0.25">
      <c r="A10" s="3"/>
      <c r="B10" s="3"/>
      <c r="C10" s="4"/>
      <c r="D10" s="3"/>
      <c r="E10" s="3"/>
      <c r="F10" s="3"/>
      <c r="G10" s="3"/>
      <c r="H10" s="3"/>
      <c r="I10" s="3"/>
      <c r="J10" s="3"/>
    </row>
    <row r="11" spans="1:10" ht="15" x14ac:dyDescent="0.25">
      <c r="A11" s="3"/>
      <c r="B11" s="3"/>
      <c r="C11" s="7"/>
      <c r="D11" s="7" t="s">
        <v>7</v>
      </c>
      <c r="E11" s="7"/>
      <c r="F11" s="7" t="s">
        <v>8</v>
      </c>
      <c r="G11" s="7"/>
      <c r="H11" s="3"/>
      <c r="I11" s="3"/>
      <c r="J11" s="3"/>
    </row>
    <row r="12" spans="1:10" ht="15" x14ac:dyDescent="0.25">
      <c r="A12" s="8" t="s">
        <v>9</v>
      </c>
      <c r="B12" s="8"/>
      <c r="C12" s="9" t="s">
        <v>10</v>
      </c>
      <c r="D12" s="9" t="s">
        <v>11</v>
      </c>
      <c r="E12" s="9" t="s">
        <v>12</v>
      </c>
      <c r="F12" s="9" t="s">
        <v>13</v>
      </c>
      <c r="G12" s="9" t="s">
        <v>14</v>
      </c>
      <c r="H12" s="3"/>
      <c r="I12" s="3"/>
      <c r="J12" s="3"/>
    </row>
    <row r="13" spans="1:10" ht="15" x14ac:dyDescent="0.25">
      <c r="A13" s="3" t="s">
        <v>15</v>
      </c>
      <c r="B13" s="3"/>
      <c r="C13" s="10">
        <f>H54+I54+C8+C9</f>
        <v>2731622.8787503629</v>
      </c>
      <c r="D13" s="10">
        <f>SUM(D54:G54)</f>
        <v>2223953.1672103712</v>
      </c>
      <c r="E13" s="10">
        <f>SUM(D54:G54)</f>
        <v>2223953.1672103712</v>
      </c>
      <c r="F13" s="10">
        <f>SUM(D54:G54)+I54+C9</f>
        <v>2223953.1672103712</v>
      </c>
      <c r="G13" s="10">
        <f>SUM(D55:G55)+J55</f>
        <v>3032882.0062431679</v>
      </c>
      <c r="H13" s="3"/>
      <c r="I13" s="3"/>
      <c r="J13" s="3"/>
    </row>
    <row r="14" spans="1:10" ht="15" x14ac:dyDescent="0.25">
      <c r="A14" s="8" t="s">
        <v>16</v>
      </c>
      <c r="B14" s="8"/>
      <c r="C14" s="11">
        <f>C7</f>
        <v>1449600</v>
      </c>
      <c r="D14" s="11">
        <f>H54+C6+C8</f>
        <v>2747488.478042542</v>
      </c>
      <c r="E14" s="11">
        <f>C6+C8</f>
        <v>559465.5992921791</v>
      </c>
      <c r="F14" s="11">
        <f>C6+C7</f>
        <v>1465465.5992921791</v>
      </c>
      <c r="G14" s="11">
        <f>C6+C7</f>
        <v>1465465.5992921791</v>
      </c>
      <c r="H14" s="3"/>
      <c r="I14" s="3"/>
      <c r="J14" s="3"/>
    </row>
    <row r="15" spans="1:10" ht="15" x14ac:dyDescent="0.25">
      <c r="A15" s="3" t="s">
        <v>17</v>
      </c>
      <c r="B15" s="3"/>
      <c r="C15" s="12">
        <f>C13-C14</f>
        <v>1282022.8787503629</v>
      </c>
      <c r="D15" s="12">
        <f t="shared" ref="D15:G15" si="0">D13-D14</f>
        <v>-523535.31083217077</v>
      </c>
      <c r="E15" s="12">
        <f t="shared" si="0"/>
        <v>1664487.5679181921</v>
      </c>
      <c r="F15" s="12">
        <f t="shared" si="0"/>
        <v>758487.56791819213</v>
      </c>
      <c r="G15" s="12">
        <f t="shared" si="0"/>
        <v>1567416.4069509888</v>
      </c>
      <c r="H15" s="3"/>
      <c r="I15" s="3"/>
      <c r="J15" s="3"/>
    </row>
    <row r="16" spans="1:10" ht="15" x14ac:dyDescent="0.25">
      <c r="A16" s="3" t="s">
        <v>18</v>
      </c>
      <c r="B16" s="3"/>
      <c r="C16" s="13">
        <f>IFERROR(C13/C14,0)</f>
        <v>1.8843976812571488</v>
      </c>
      <c r="D16" s="13">
        <f>IFERROR(D13/D14,0)</f>
        <v>0.80944949723495641</v>
      </c>
      <c r="E16" s="13">
        <f>IFERROR(E13/E14,0)</f>
        <v>3.9751383642248195</v>
      </c>
      <c r="F16" s="13">
        <f>IFERROR(F13/F14,0)</f>
        <v>1.5175744611709359</v>
      </c>
      <c r="G16" s="13">
        <f>IFERROR(G13/G14,0)</f>
        <v>2.0695688849387199</v>
      </c>
      <c r="H16" s="3"/>
      <c r="I16" s="3"/>
      <c r="J16" s="3"/>
    </row>
    <row r="17" spans="1:10" ht="15" x14ac:dyDescent="0.25">
      <c r="A17" s="5" t="s">
        <v>43</v>
      </c>
      <c r="B17" s="3"/>
      <c r="C17" s="14">
        <f>IFERROR(C14/$B$54,0)</f>
        <v>6.0716093256964365</v>
      </c>
      <c r="D17" s="14">
        <f>IFERROR(D14/$B$54,0)</f>
        <v>11.507779156682263</v>
      </c>
      <c r="E17" s="14">
        <f>IFERROR(E14/$B$54,0)</f>
        <v>2.3433061189767801</v>
      </c>
      <c r="F17" s="14">
        <f>IFERROR(F14/$B$54,0)</f>
        <v>6.1380619475370528</v>
      </c>
      <c r="G17" s="14">
        <f>IFERROR(G14/$B$55,0)</f>
        <v>4.9223262476752874</v>
      </c>
      <c r="H17" s="3"/>
      <c r="I17" s="3"/>
      <c r="J17" s="3"/>
    </row>
    <row r="18" spans="1:10" ht="15" x14ac:dyDescent="0.25">
      <c r="A18" s="3" t="s">
        <v>20</v>
      </c>
      <c r="B18" s="3"/>
      <c r="C18" s="15">
        <v>7.4300000000000005E-2</v>
      </c>
      <c r="D18" s="15">
        <v>7.4300000000000005E-2</v>
      </c>
      <c r="E18" s="15">
        <v>7.4300000000000005E-2</v>
      </c>
      <c r="F18" s="15">
        <v>7.4300000000000005E-2</v>
      </c>
      <c r="G18" s="15">
        <v>3.56E-2</v>
      </c>
      <c r="H18" s="3"/>
      <c r="I18" s="3"/>
      <c r="J18" s="3"/>
    </row>
    <row r="19" spans="1:10" ht="1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5" x14ac:dyDescent="0.25">
      <c r="A20" s="3"/>
      <c r="B20" s="5"/>
      <c r="C20" s="5"/>
      <c r="D20" s="19" t="s">
        <v>21</v>
      </c>
      <c r="E20" s="19" t="s">
        <v>21</v>
      </c>
      <c r="F20" s="19" t="s">
        <v>21</v>
      </c>
      <c r="G20" s="19"/>
      <c r="H20" s="19"/>
      <c r="I20" s="19"/>
      <c r="J20" s="19"/>
    </row>
    <row r="21" spans="1:10" ht="15" x14ac:dyDescent="0.25">
      <c r="A21" s="3"/>
      <c r="B21" s="19"/>
      <c r="C21" s="19"/>
      <c r="D21" s="19" t="s">
        <v>44</v>
      </c>
      <c r="E21" s="19" t="s">
        <v>24</v>
      </c>
      <c r="F21" s="19" t="s">
        <v>25</v>
      </c>
      <c r="G21" s="19" t="s">
        <v>21</v>
      </c>
      <c r="H21" s="19"/>
      <c r="I21" s="19"/>
      <c r="J21" s="19"/>
    </row>
    <row r="22" spans="1:10" ht="15" x14ac:dyDescent="0.25">
      <c r="A22" s="3"/>
      <c r="B22" s="19" t="s">
        <v>26</v>
      </c>
      <c r="C22" s="19" t="s">
        <v>27</v>
      </c>
      <c r="D22" s="19" t="s">
        <v>28</v>
      </c>
      <c r="E22" s="19" t="s">
        <v>28</v>
      </c>
      <c r="F22" s="19" t="s">
        <v>28</v>
      </c>
      <c r="G22" s="19" t="s">
        <v>26</v>
      </c>
      <c r="H22" s="19" t="s">
        <v>29</v>
      </c>
      <c r="I22" s="19" t="s">
        <v>30</v>
      </c>
      <c r="J22" s="19"/>
    </row>
    <row r="23" spans="1:10" ht="15" x14ac:dyDescent="0.25">
      <c r="A23" s="9" t="s">
        <v>31</v>
      </c>
      <c r="B23" s="20" t="s">
        <v>45</v>
      </c>
      <c r="C23" s="20" t="s">
        <v>45</v>
      </c>
      <c r="D23" s="21" t="s">
        <v>34</v>
      </c>
      <c r="E23" s="21" t="s">
        <v>34</v>
      </c>
      <c r="F23" s="21" t="s">
        <v>34</v>
      </c>
      <c r="G23" s="21" t="s">
        <v>34</v>
      </c>
      <c r="H23" s="21" t="s">
        <v>35</v>
      </c>
      <c r="I23" s="21" t="s">
        <v>36</v>
      </c>
      <c r="J23" s="21" t="s">
        <v>37</v>
      </c>
    </row>
    <row r="24" spans="1:10" ht="15" x14ac:dyDescent="0.25">
      <c r="A24" s="3">
        <v>1</v>
      </c>
      <c r="B24" s="22">
        <v>25067.418541409144</v>
      </c>
      <c r="C24" s="22">
        <v>325.95092082372719</v>
      </c>
      <c r="D24" s="4">
        <v>33870.22</v>
      </c>
      <c r="E24" s="4">
        <v>0</v>
      </c>
      <c r="F24" s="4">
        <v>0</v>
      </c>
      <c r="G24" s="4">
        <v>161910.10999999999</v>
      </c>
      <c r="H24" s="4">
        <v>179111.86</v>
      </c>
      <c r="I24" s="4">
        <v>0</v>
      </c>
      <c r="J24" s="4">
        <v>14683.524749999999</v>
      </c>
    </row>
    <row r="25" spans="1:10" ht="15" x14ac:dyDescent="0.25">
      <c r="A25" s="3">
        <v>2</v>
      </c>
      <c r="B25" s="22">
        <v>25067.418541409144</v>
      </c>
      <c r="C25" s="22">
        <v>325.95092082372719</v>
      </c>
      <c r="D25" s="4">
        <v>33870.22</v>
      </c>
      <c r="E25" s="4">
        <v>0</v>
      </c>
      <c r="F25" s="4">
        <v>0</v>
      </c>
      <c r="G25" s="4">
        <v>166991.34</v>
      </c>
      <c r="H25" s="4">
        <v>187976.21</v>
      </c>
      <c r="I25" s="4">
        <v>0</v>
      </c>
      <c r="J25" s="4">
        <v>15064.616999999998</v>
      </c>
    </row>
    <row r="26" spans="1:10" ht="15" x14ac:dyDescent="0.25">
      <c r="A26" s="3">
        <v>3</v>
      </c>
      <c r="B26" s="22">
        <v>25067.418541409144</v>
      </c>
      <c r="C26" s="22">
        <v>325.95092082372719</v>
      </c>
      <c r="D26" s="4">
        <v>33870.22</v>
      </c>
      <c r="E26" s="4">
        <v>0</v>
      </c>
      <c r="F26" s="4">
        <v>0</v>
      </c>
      <c r="G26" s="4">
        <v>172928.74</v>
      </c>
      <c r="H26" s="4">
        <v>199314.59</v>
      </c>
      <c r="I26" s="4">
        <v>0</v>
      </c>
      <c r="J26" s="4">
        <v>15509.921999999999</v>
      </c>
    </row>
    <row r="27" spans="1:10" ht="15" x14ac:dyDescent="0.25">
      <c r="A27" s="3">
        <v>4</v>
      </c>
      <c r="B27" s="22">
        <v>25067.418541409144</v>
      </c>
      <c r="C27" s="22">
        <v>325.95092082372719</v>
      </c>
      <c r="D27" s="4">
        <v>33870.22</v>
      </c>
      <c r="E27" s="4">
        <v>0</v>
      </c>
      <c r="F27" s="4">
        <v>0</v>
      </c>
      <c r="G27" s="4">
        <v>182799.39</v>
      </c>
      <c r="H27" s="4">
        <v>208833.52</v>
      </c>
      <c r="I27" s="4">
        <v>0</v>
      </c>
      <c r="J27" s="4">
        <v>16250.22075</v>
      </c>
    </row>
    <row r="28" spans="1:10" ht="15" x14ac:dyDescent="0.25">
      <c r="A28" s="3">
        <v>5</v>
      </c>
      <c r="B28" s="22">
        <v>25067.418541409144</v>
      </c>
      <c r="C28" s="22">
        <v>325.95092082372719</v>
      </c>
      <c r="D28" s="4">
        <v>33870.22</v>
      </c>
      <c r="E28" s="4">
        <v>0</v>
      </c>
      <c r="F28" s="4">
        <v>0</v>
      </c>
      <c r="G28" s="4">
        <v>196506.74</v>
      </c>
      <c r="H28" s="4">
        <v>216710.91</v>
      </c>
      <c r="I28" s="4">
        <v>0</v>
      </c>
      <c r="J28" s="4">
        <v>17278.271999999997</v>
      </c>
    </row>
    <row r="29" spans="1:10" ht="15" x14ac:dyDescent="0.25">
      <c r="A29" s="3">
        <v>6</v>
      </c>
      <c r="B29" s="22">
        <v>25067.418541409144</v>
      </c>
      <c r="C29" s="22">
        <v>325.95092082372719</v>
      </c>
      <c r="D29" s="4">
        <v>33870.22</v>
      </c>
      <c r="E29" s="4">
        <v>0</v>
      </c>
      <c r="F29" s="4">
        <v>0</v>
      </c>
      <c r="G29" s="4">
        <v>201576.5</v>
      </c>
      <c r="H29" s="4">
        <v>223025.16</v>
      </c>
      <c r="I29" s="4">
        <v>0</v>
      </c>
      <c r="J29" s="4">
        <v>17658.504000000001</v>
      </c>
    </row>
    <row r="30" spans="1:10" ht="15" x14ac:dyDescent="0.25">
      <c r="A30" s="3">
        <v>7</v>
      </c>
      <c r="B30" s="22">
        <v>25067.418541409144</v>
      </c>
      <c r="C30" s="22">
        <v>325.95092082372719</v>
      </c>
      <c r="D30" s="4">
        <v>33870.22</v>
      </c>
      <c r="E30" s="4">
        <v>0</v>
      </c>
      <c r="F30" s="4">
        <v>0</v>
      </c>
      <c r="G30" s="4">
        <v>206114.52</v>
      </c>
      <c r="H30" s="4">
        <v>230223.32</v>
      </c>
      <c r="I30" s="4">
        <v>0</v>
      </c>
      <c r="J30" s="4">
        <v>17998.855499999998</v>
      </c>
    </row>
    <row r="31" spans="1:10" ht="15" x14ac:dyDescent="0.25">
      <c r="A31" s="3">
        <v>8</v>
      </c>
      <c r="B31" s="22">
        <v>25067.418541409144</v>
      </c>
      <c r="C31" s="22">
        <v>325.95092082372719</v>
      </c>
      <c r="D31" s="4">
        <v>33870.22</v>
      </c>
      <c r="E31" s="4">
        <v>0</v>
      </c>
      <c r="F31" s="4">
        <v>0</v>
      </c>
      <c r="G31" s="4">
        <v>210756.75</v>
      </c>
      <c r="H31" s="4">
        <v>241383.1</v>
      </c>
      <c r="I31" s="4">
        <v>0</v>
      </c>
      <c r="J31" s="4">
        <v>18347.02275</v>
      </c>
    </row>
    <row r="32" spans="1:10" ht="15" x14ac:dyDescent="0.25">
      <c r="A32" s="3">
        <v>9</v>
      </c>
      <c r="B32" s="22">
        <v>25067.418541409144</v>
      </c>
      <c r="C32" s="22">
        <v>325.95092082372719</v>
      </c>
      <c r="D32" s="4">
        <v>33870.22</v>
      </c>
      <c r="E32" s="4">
        <v>0</v>
      </c>
      <c r="F32" s="4">
        <v>0</v>
      </c>
      <c r="G32" s="4">
        <v>215496.04</v>
      </c>
      <c r="H32" s="4">
        <v>256408.58</v>
      </c>
      <c r="I32" s="4">
        <v>0</v>
      </c>
      <c r="J32" s="4">
        <v>18702.469499999999</v>
      </c>
    </row>
    <row r="33" spans="1:10" ht="15" x14ac:dyDescent="0.25">
      <c r="A33" s="3">
        <v>10</v>
      </c>
      <c r="B33" s="22">
        <v>25067.418541409144</v>
      </c>
      <c r="C33" s="22">
        <v>325.95092082372719</v>
      </c>
      <c r="D33" s="4">
        <v>33870.22</v>
      </c>
      <c r="E33" s="4">
        <v>0</v>
      </c>
      <c r="F33" s="4">
        <v>0</v>
      </c>
      <c r="G33" s="4">
        <v>220348.22</v>
      </c>
      <c r="H33" s="4">
        <v>262826.13</v>
      </c>
      <c r="I33" s="4">
        <v>0</v>
      </c>
      <c r="J33" s="4">
        <v>19066.382999999998</v>
      </c>
    </row>
    <row r="34" spans="1:10" ht="15" x14ac:dyDescent="0.25">
      <c r="A34" s="3">
        <v>11</v>
      </c>
      <c r="B34" s="22">
        <v>25067.418541409144</v>
      </c>
      <c r="C34" s="22">
        <v>325.95092082372719</v>
      </c>
      <c r="D34" s="4">
        <v>33870.22</v>
      </c>
      <c r="E34" s="4">
        <v>0</v>
      </c>
      <c r="F34" s="4">
        <v>0</v>
      </c>
      <c r="G34" s="4">
        <v>225296.16</v>
      </c>
      <c r="H34" s="4">
        <v>268742.26</v>
      </c>
      <c r="I34" s="4">
        <v>0</v>
      </c>
      <c r="J34" s="4">
        <v>19437.478500000001</v>
      </c>
    </row>
    <row r="35" spans="1:10" ht="15" x14ac:dyDescent="0.25">
      <c r="A35" s="3">
        <v>12</v>
      </c>
      <c r="B35" s="22">
        <v>25067.418541409144</v>
      </c>
      <c r="C35" s="22">
        <v>325.95092082372719</v>
      </c>
      <c r="D35" s="4">
        <v>33870.22</v>
      </c>
      <c r="E35" s="4">
        <v>0</v>
      </c>
      <c r="F35" s="4">
        <v>0</v>
      </c>
      <c r="G35" s="4">
        <v>230365.31</v>
      </c>
      <c r="H35" s="4">
        <v>274793.63</v>
      </c>
      <c r="I35" s="4">
        <v>0</v>
      </c>
      <c r="J35" s="4">
        <v>19817.66475</v>
      </c>
    </row>
    <row r="36" spans="1:10" ht="15" x14ac:dyDescent="0.25">
      <c r="A36" s="3">
        <v>13</v>
      </c>
      <c r="B36" s="22">
        <v>25067.418541409144</v>
      </c>
      <c r="C36" s="22">
        <v>325.95092082372719</v>
      </c>
      <c r="D36" s="4">
        <v>33870.22</v>
      </c>
      <c r="E36" s="4">
        <v>0</v>
      </c>
      <c r="F36" s="4">
        <v>0</v>
      </c>
      <c r="G36" s="4">
        <v>235556.27</v>
      </c>
      <c r="H36" s="4">
        <v>280973.75</v>
      </c>
      <c r="I36" s="4">
        <v>0</v>
      </c>
      <c r="J36" s="4">
        <v>20206.98675</v>
      </c>
    </row>
    <row r="37" spans="1:10" ht="15" x14ac:dyDescent="0.25">
      <c r="A37" s="3">
        <v>14</v>
      </c>
      <c r="B37" s="22">
        <v>25067.418541409144</v>
      </c>
      <c r="C37" s="22">
        <v>325.95092082372719</v>
      </c>
      <c r="D37" s="4">
        <v>33870.22</v>
      </c>
      <c r="E37" s="4">
        <v>0</v>
      </c>
      <c r="F37" s="4">
        <v>0</v>
      </c>
      <c r="G37" s="4">
        <v>240850.02</v>
      </c>
      <c r="H37" s="4">
        <v>287299.17</v>
      </c>
      <c r="I37" s="4">
        <v>0</v>
      </c>
      <c r="J37" s="4">
        <v>20604.018</v>
      </c>
    </row>
    <row r="38" spans="1:10" ht="15" x14ac:dyDescent="0.25">
      <c r="A38" s="3">
        <v>15</v>
      </c>
      <c r="B38" s="22">
        <v>25067.418541409144</v>
      </c>
      <c r="C38" s="22">
        <v>325.95092082372719</v>
      </c>
      <c r="D38" s="4">
        <v>33870.22</v>
      </c>
      <c r="E38" s="4">
        <v>0</v>
      </c>
      <c r="F38" s="4">
        <v>0</v>
      </c>
      <c r="G38" s="4">
        <v>246274.63</v>
      </c>
      <c r="H38" s="4">
        <v>293753.51</v>
      </c>
      <c r="I38" s="4">
        <v>0</v>
      </c>
      <c r="J38" s="4">
        <v>21010.863749999997</v>
      </c>
    </row>
    <row r="39" spans="1:10" ht="15" x14ac:dyDescent="0.25">
      <c r="A39" s="3">
        <v>16</v>
      </c>
      <c r="B39" s="22">
        <v>0</v>
      </c>
      <c r="C39" s="22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</row>
    <row r="40" spans="1:10" ht="15" x14ac:dyDescent="0.25">
      <c r="A40" s="3">
        <v>17</v>
      </c>
      <c r="B40" s="22">
        <v>0</v>
      </c>
      <c r="C40" s="22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</row>
    <row r="41" spans="1:10" ht="15" x14ac:dyDescent="0.25">
      <c r="A41" s="3">
        <v>18</v>
      </c>
      <c r="B41" s="22">
        <v>0</v>
      </c>
      <c r="C41" s="22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</row>
    <row r="42" spans="1:10" ht="15" x14ac:dyDescent="0.25">
      <c r="A42" s="3">
        <v>19</v>
      </c>
      <c r="B42" s="22">
        <v>0</v>
      </c>
      <c r="C42" s="22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</row>
    <row r="43" spans="1:10" ht="15" x14ac:dyDescent="0.25">
      <c r="A43" s="3">
        <v>20</v>
      </c>
      <c r="B43" s="22">
        <v>0</v>
      </c>
      <c r="C43" s="22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</row>
    <row r="44" spans="1:10" x14ac:dyDescent="0.3">
      <c r="A44" s="3">
        <v>21</v>
      </c>
      <c r="B44" s="22">
        <v>0</v>
      </c>
      <c r="C44" s="22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</row>
    <row r="45" spans="1:10" x14ac:dyDescent="0.3">
      <c r="A45" s="3">
        <v>22</v>
      </c>
      <c r="B45" s="22">
        <v>0</v>
      </c>
      <c r="C45" s="22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</row>
    <row r="46" spans="1:10" x14ac:dyDescent="0.3">
      <c r="A46" s="3">
        <v>23</v>
      </c>
      <c r="B46" s="22">
        <v>0</v>
      </c>
      <c r="C46" s="22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</row>
    <row r="47" spans="1:10" x14ac:dyDescent="0.3">
      <c r="A47" s="3">
        <v>24</v>
      </c>
      <c r="B47" s="22">
        <v>0</v>
      </c>
      <c r="C47" s="22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</row>
    <row r="48" spans="1:10" x14ac:dyDescent="0.3">
      <c r="A48" s="3">
        <v>25</v>
      </c>
      <c r="B48" s="22">
        <v>0</v>
      </c>
      <c r="C48" s="22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</row>
    <row r="49" spans="1:10" x14ac:dyDescent="0.3">
      <c r="A49" s="3">
        <v>26</v>
      </c>
      <c r="B49" s="22">
        <v>0</v>
      </c>
      <c r="C49" s="22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</row>
    <row r="50" spans="1:10" x14ac:dyDescent="0.3">
      <c r="A50" s="3">
        <v>27</v>
      </c>
      <c r="B50" s="22">
        <v>0</v>
      </c>
      <c r="C50" s="22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x14ac:dyDescent="0.3">
      <c r="A51" s="3">
        <v>28</v>
      </c>
      <c r="B51" s="22">
        <v>0</v>
      </c>
      <c r="C51" s="22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</row>
    <row r="52" spans="1:10" x14ac:dyDescent="0.3">
      <c r="A52" s="3">
        <v>29</v>
      </c>
      <c r="B52" s="22">
        <v>0</v>
      </c>
      <c r="C52" s="22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</row>
    <row r="53" spans="1:10" x14ac:dyDescent="0.3">
      <c r="A53" s="8">
        <v>30</v>
      </c>
      <c r="B53" s="23">
        <v>0</v>
      </c>
      <c r="C53" s="23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</row>
    <row r="54" spans="1:10" x14ac:dyDescent="0.3">
      <c r="A54" s="7" t="s">
        <v>38</v>
      </c>
      <c r="B54" s="22">
        <f>B24+NPV($F$18,B25:B53)</f>
        <v>238750.53914700373</v>
      </c>
      <c r="C54" s="22">
        <f t="shared" ref="C54:J54" si="1">C24+NPV($F$18,C25:C53)</f>
        <v>3104.4663794787598</v>
      </c>
      <c r="D54" s="4">
        <f t="shared" si="1"/>
        <v>322591.38581299852</v>
      </c>
      <c r="E54" s="4">
        <f t="shared" si="1"/>
        <v>0</v>
      </c>
      <c r="F54" s="4">
        <f t="shared" si="1"/>
        <v>0</v>
      </c>
      <c r="G54" s="4">
        <f t="shared" si="1"/>
        <v>1901361.7813973729</v>
      </c>
      <c r="H54" s="4">
        <f t="shared" si="1"/>
        <v>2188022.8787503629</v>
      </c>
      <c r="I54" s="4">
        <f t="shared" si="1"/>
        <v>0</v>
      </c>
      <c r="J54" s="4">
        <f t="shared" si="1"/>
        <v>166796.48754077786</v>
      </c>
    </row>
    <row r="55" spans="1:10" x14ac:dyDescent="0.3">
      <c r="A55" s="7" t="s">
        <v>39</v>
      </c>
      <c r="B55" s="22">
        <f>B24+NPV($G$18,B25:B53)</f>
        <v>297718.09619167121</v>
      </c>
      <c r="C55" s="22">
        <f t="shared" ref="C55:J55" si="2">C24+NPV($G$18,C25:C53)</f>
        <v>3871.2198242215627</v>
      </c>
      <c r="D55" s="4">
        <f t="shared" si="2"/>
        <v>402266.28838288889</v>
      </c>
      <c r="E55" s="4">
        <f t="shared" si="2"/>
        <v>0</v>
      </c>
      <c r="F55" s="4">
        <f t="shared" si="2"/>
        <v>0</v>
      </c>
      <c r="G55" s="4">
        <f t="shared" si="2"/>
        <v>2419019.2988200579</v>
      </c>
      <c r="H55" s="4">
        <f t="shared" si="2"/>
        <v>2794829.9387013596</v>
      </c>
      <c r="I55" s="4">
        <f t="shared" si="2"/>
        <v>0</v>
      </c>
      <c r="J55" s="4">
        <f t="shared" si="2"/>
        <v>211596.41904022108</v>
      </c>
    </row>
  </sheetData>
  <pageMargins left="0.7" right="0.7" top="0.75" bottom="0.75" header="0.3" footer="0.3"/>
  <pageSetup scale="60" orientation="portrait" r:id="rId1"/>
  <headerFooter>
    <oddHeader xml:space="preserve">&amp;RMidAmerican Energy  Company
South Dakota Energy Efficiency
Residential Furnace Results
1-4 Attachment
&amp;A </oddHeader>
    <oddFooter>&amp;L&amp;A&amp;CPage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>
      <selection activeCell="H10" sqref="H10"/>
    </sheetView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" t="s">
        <v>0</v>
      </c>
      <c r="B1" s="2"/>
      <c r="C1" s="2"/>
    </row>
    <row r="2" spans="1:10" ht="18" x14ac:dyDescent="0.25">
      <c r="A2" s="1" t="s">
        <v>1</v>
      </c>
      <c r="B2" s="2"/>
      <c r="C2" s="2"/>
    </row>
    <row r="3" spans="1:10" ht="18" x14ac:dyDescent="0.25">
      <c r="A3" s="1" t="str">
        <f>'Residential Furnace Solo YE2016'!A3</f>
        <v>2016 Program Results - Estimated Year End</v>
      </c>
      <c r="B3" s="2"/>
      <c r="C3" s="2"/>
    </row>
    <row r="4" spans="1:10" ht="18" x14ac:dyDescent="0.25">
      <c r="A4" s="1" t="s">
        <v>47</v>
      </c>
      <c r="B4" s="2"/>
      <c r="C4" s="2"/>
    </row>
    <row r="6" spans="1:10" ht="15" x14ac:dyDescent="0.25">
      <c r="A6" s="3" t="s">
        <v>42</v>
      </c>
      <c r="B6" s="3"/>
      <c r="C6" s="4">
        <v>13385.282190436366</v>
      </c>
      <c r="D6" s="3"/>
      <c r="E6" s="3"/>
      <c r="F6" s="3"/>
      <c r="G6" s="3"/>
      <c r="H6" s="3"/>
      <c r="I6" s="3"/>
      <c r="J6" s="3"/>
    </row>
    <row r="7" spans="1:10" ht="15" x14ac:dyDescent="0.25">
      <c r="A7" s="3" t="s">
        <v>4</v>
      </c>
      <c r="B7" s="3"/>
      <c r="C7" s="4">
        <v>339872</v>
      </c>
      <c r="D7" s="3"/>
      <c r="E7" s="3"/>
      <c r="F7" s="3"/>
      <c r="G7" s="3"/>
      <c r="H7" s="3"/>
      <c r="I7" s="3"/>
      <c r="J7" s="3"/>
    </row>
    <row r="8" spans="1:10" ht="15" x14ac:dyDescent="0.25">
      <c r="A8" s="3" t="s">
        <v>5</v>
      </c>
      <c r="B8" s="3"/>
      <c r="C8" s="4">
        <v>86170.406504065031</v>
      </c>
      <c r="D8" s="3"/>
      <c r="E8" s="3"/>
      <c r="F8" s="3"/>
      <c r="G8" s="3"/>
      <c r="H8" s="3"/>
      <c r="I8" s="3"/>
      <c r="J8" s="3"/>
    </row>
    <row r="9" spans="1:10" ht="15" x14ac:dyDescent="0.25">
      <c r="A9" s="5" t="s">
        <v>6</v>
      </c>
      <c r="B9" s="5"/>
      <c r="C9" s="6">
        <v>0</v>
      </c>
      <c r="D9" s="3"/>
      <c r="E9" s="3"/>
      <c r="F9" s="3"/>
      <c r="G9" s="3"/>
      <c r="H9" s="3"/>
      <c r="I9" s="3"/>
      <c r="J9" s="3"/>
    </row>
    <row r="10" spans="1:10" ht="15" x14ac:dyDescent="0.25">
      <c r="A10" s="3"/>
      <c r="B10" s="3"/>
      <c r="C10" s="4"/>
      <c r="D10" s="3"/>
      <c r="E10" s="3"/>
      <c r="F10" s="3"/>
      <c r="G10" s="3"/>
      <c r="H10" s="3"/>
      <c r="I10" s="3"/>
      <c r="J10" s="3"/>
    </row>
    <row r="11" spans="1:10" ht="15" x14ac:dyDescent="0.25">
      <c r="A11" s="3"/>
      <c r="B11" s="3"/>
      <c r="C11" s="7"/>
      <c r="D11" s="7" t="s">
        <v>7</v>
      </c>
      <c r="E11" s="7"/>
      <c r="F11" s="7" t="s">
        <v>8</v>
      </c>
      <c r="G11" s="7"/>
      <c r="H11" s="3"/>
      <c r="I11" s="3"/>
      <c r="J11" s="3"/>
    </row>
    <row r="12" spans="1:10" ht="15" x14ac:dyDescent="0.25">
      <c r="A12" s="8" t="s">
        <v>9</v>
      </c>
      <c r="B12" s="8"/>
      <c r="C12" s="9" t="s">
        <v>10</v>
      </c>
      <c r="D12" s="9" t="s">
        <v>11</v>
      </c>
      <c r="E12" s="9" t="s">
        <v>12</v>
      </c>
      <c r="F12" s="9" t="s">
        <v>13</v>
      </c>
      <c r="G12" s="9" t="s">
        <v>14</v>
      </c>
      <c r="H12" s="3"/>
      <c r="I12" s="3"/>
      <c r="J12" s="3"/>
    </row>
    <row r="13" spans="1:10" ht="15" x14ac:dyDescent="0.25">
      <c r="A13" s="3" t="s">
        <v>15</v>
      </c>
      <c r="B13" s="3"/>
      <c r="C13" s="10">
        <f>H54+I54+C8+C9</f>
        <v>559076.55685700197</v>
      </c>
      <c r="D13" s="10">
        <f>SUM(D54:G54)</f>
        <v>504039.80534636282</v>
      </c>
      <c r="E13" s="10">
        <f>SUM(D54:G54)</f>
        <v>504039.80534636282</v>
      </c>
      <c r="F13" s="10">
        <f>SUM(D54:G54)+I54+C9</f>
        <v>504039.80534636282</v>
      </c>
      <c r="G13" s="10">
        <f>SUM(D55:G55)+J55</f>
        <v>687321.01067349571</v>
      </c>
      <c r="H13" s="3"/>
      <c r="I13" s="3"/>
      <c r="J13" s="3"/>
    </row>
    <row r="14" spans="1:10" ht="15" x14ac:dyDescent="0.25">
      <c r="A14" s="8" t="s">
        <v>16</v>
      </c>
      <c r="B14" s="8"/>
      <c r="C14" s="11">
        <f>C7</f>
        <v>339872</v>
      </c>
      <c r="D14" s="11">
        <f>H54+C6+C8</f>
        <v>572461.83904743823</v>
      </c>
      <c r="E14" s="11">
        <f>C6+C8</f>
        <v>99555.688694501398</v>
      </c>
      <c r="F14" s="11">
        <f>C6+C7</f>
        <v>353257.28219043638</v>
      </c>
      <c r="G14" s="11">
        <f>C6+C7</f>
        <v>353257.28219043638</v>
      </c>
      <c r="H14" s="3"/>
      <c r="I14" s="3"/>
      <c r="J14" s="3"/>
    </row>
    <row r="15" spans="1:10" ht="15" x14ac:dyDescent="0.25">
      <c r="A15" s="3" t="s">
        <v>17</v>
      </c>
      <c r="B15" s="3"/>
      <c r="C15" s="12">
        <f>C13-C14</f>
        <v>219204.55685700197</v>
      </c>
      <c r="D15" s="12">
        <f t="shared" ref="D15:G15" si="0">D13-D14</f>
        <v>-68422.033701075416</v>
      </c>
      <c r="E15" s="12">
        <f t="shared" si="0"/>
        <v>404484.1166518614</v>
      </c>
      <c r="F15" s="12">
        <f t="shared" si="0"/>
        <v>150782.52315592644</v>
      </c>
      <c r="G15" s="12">
        <f t="shared" si="0"/>
        <v>334063.72848305933</v>
      </c>
      <c r="H15" s="3"/>
      <c r="I15" s="3"/>
      <c r="J15" s="3"/>
    </row>
    <row r="16" spans="1:10" ht="15" x14ac:dyDescent="0.25">
      <c r="A16" s="3" t="s">
        <v>18</v>
      </c>
      <c r="B16" s="3"/>
      <c r="C16" s="13">
        <f>IFERROR(C13/C14,0)</f>
        <v>1.6449620941325027</v>
      </c>
      <c r="D16" s="13">
        <f>IFERROR(D13/D14,0)</f>
        <v>0.88047756368367203</v>
      </c>
      <c r="E16" s="13">
        <f>IFERROR(E13/E14,0)</f>
        <v>5.0628930597132378</v>
      </c>
      <c r="F16" s="13">
        <f>IFERROR(F13/F14,0)</f>
        <v>1.4268348616084341</v>
      </c>
      <c r="G16" s="13">
        <f>IFERROR(G13/G14,0)</f>
        <v>1.9456669269820457</v>
      </c>
      <c r="H16" s="3"/>
      <c r="I16" s="3"/>
      <c r="J16" s="3"/>
    </row>
    <row r="17" spans="1:10" ht="15" x14ac:dyDescent="0.25">
      <c r="A17" s="5" t="s">
        <v>43</v>
      </c>
      <c r="B17" s="3"/>
      <c r="C17" s="14">
        <f>IFERROR(C14/$B$54,0)</f>
        <v>6.3110787931066401</v>
      </c>
      <c r="D17" s="14">
        <f>IFERROR(D14/$B$54,0)</f>
        <v>10.630036520440385</v>
      </c>
      <c r="E17" s="14">
        <f>IFERROR(E14/$B$54,0)</f>
        <v>1.8486483018695103</v>
      </c>
      <c r="F17" s="14">
        <f>IFERROR(F14/$B$54,0)</f>
        <v>6.5596299258030992</v>
      </c>
      <c r="G17" s="14">
        <f>IFERROR(G14/$B$55,0)</f>
        <v>5.2603963327175203</v>
      </c>
      <c r="H17" s="3"/>
      <c r="I17" s="3"/>
      <c r="J17" s="3"/>
    </row>
    <row r="18" spans="1:10" ht="15" x14ac:dyDescent="0.25">
      <c r="A18" s="3" t="s">
        <v>20</v>
      </c>
      <c r="B18" s="3"/>
      <c r="C18" s="15">
        <v>7.4300000000000005E-2</v>
      </c>
      <c r="D18" s="15">
        <v>7.4300000000000005E-2</v>
      </c>
      <c r="E18" s="15">
        <v>7.4300000000000005E-2</v>
      </c>
      <c r="F18" s="15">
        <v>7.4300000000000005E-2</v>
      </c>
      <c r="G18" s="15">
        <v>3.56E-2</v>
      </c>
      <c r="H18" s="3"/>
      <c r="I18" s="3"/>
      <c r="J18" s="3"/>
    </row>
    <row r="19" spans="1:10" ht="1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5" x14ac:dyDescent="0.25">
      <c r="A20" s="3"/>
      <c r="B20" s="5"/>
      <c r="C20" s="5"/>
      <c r="D20" s="19" t="s">
        <v>21</v>
      </c>
      <c r="E20" s="19" t="s">
        <v>21</v>
      </c>
      <c r="F20" s="19" t="s">
        <v>21</v>
      </c>
      <c r="G20" s="19"/>
      <c r="H20" s="19"/>
      <c r="I20" s="19"/>
      <c r="J20" s="19"/>
    </row>
    <row r="21" spans="1:10" ht="15" x14ac:dyDescent="0.25">
      <c r="A21" s="3"/>
      <c r="B21" s="19"/>
      <c r="C21" s="19"/>
      <c r="D21" s="19" t="s">
        <v>44</v>
      </c>
      <c r="E21" s="19" t="s">
        <v>24</v>
      </c>
      <c r="F21" s="19" t="s">
        <v>25</v>
      </c>
      <c r="G21" s="19" t="s">
        <v>21</v>
      </c>
      <c r="H21" s="19"/>
      <c r="I21" s="19"/>
      <c r="J21" s="19"/>
    </row>
    <row r="22" spans="1:10" ht="15" x14ac:dyDescent="0.25">
      <c r="A22" s="3"/>
      <c r="B22" s="19" t="s">
        <v>26</v>
      </c>
      <c r="C22" s="19" t="s">
        <v>27</v>
      </c>
      <c r="D22" s="19" t="s">
        <v>28</v>
      </c>
      <c r="E22" s="19" t="s">
        <v>28</v>
      </c>
      <c r="F22" s="19" t="s">
        <v>28</v>
      </c>
      <c r="G22" s="19" t="s">
        <v>26</v>
      </c>
      <c r="H22" s="19" t="s">
        <v>29</v>
      </c>
      <c r="I22" s="19" t="s">
        <v>30</v>
      </c>
      <c r="J22" s="19"/>
    </row>
    <row r="23" spans="1:10" ht="15" x14ac:dyDescent="0.25">
      <c r="A23" s="9" t="s">
        <v>31</v>
      </c>
      <c r="B23" s="20" t="s">
        <v>45</v>
      </c>
      <c r="C23" s="20" t="s">
        <v>45</v>
      </c>
      <c r="D23" s="21" t="s">
        <v>34</v>
      </c>
      <c r="E23" s="21" t="s">
        <v>34</v>
      </c>
      <c r="F23" s="21" t="s">
        <v>34</v>
      </c>
      <c r="G23" s="21" t="s">
        <v>34</v>
      </c>
      <c r="H23" s="21" t="s">
        <v>35</v>
      </c>
      <c r="I23" s="21" t="s">
        <v>36</v>
      </c>
      <c r="J23" s="21" t="s">
        <v>37</v>
      </c>
    </row>
    <row r="24" spans="1:10" ht="15" x14ac:dyDescent="0.25">
      <c r="A24" s="3">
        <v>1</v>
      </c>
      <c r="B24" s="22">
        <v>5654.2764227642274</v>
      </c>
      <c r="C24" s="22">
        <v>75.975284552845523</v>
      </c>
      <c r="D24" s="4">
        <v>7893.08</v>
      </c>
      <c r="E24" s="4">
        <v>0</v>
      </c>
      <c r="F24" s="4">
        <v>0</v>
      </c>
      <c r="G24" s="4">
        <v>36520</v>
      </c>
      <c r="H24" s="4">
        <v>38498.480000000003</v>
      </c>
      <c r="I24" s="4">
        <v>0</v>
      </c>
      <c r="J24" s="4">
        <v>3330.9810000000002</v>
      </c>
    </row>
    <row r="25" spans="1:10" ht="15" x14ac:dyDescent="0.25">
      <c r="A25" s="3">
        <v>2</v>
      </c>
      <c r="B25" s="22">
        <v>5654.2764227642274</v>
      </c>
      <c r="C25" s="22">
        <v>75.975284552845523</v>
      </c>
      <c r="D25" s="4">
        <v>7893.08</v>
      </c>
      <c r="E25" s="4">
        <v>0</v>
      </c>
      <c r="F25" s="4">
        <v>0</v>
      </c>
      <c r="G25" s="4">
        <v>37668.89</v>
      </c>
      <c r="H25" s="4">
        <v>40454.93</v>
      </c>
      <c r="I25" s="4">
        <v>0</v>
      </c>
      <c r="J25" s="4">
        <v>3417.1477500000001</v>
      </c>
    </row>
    <row r="26" spans="1:10" ht="15" x14ac:dyDescent="0.25">
      <c r="A26" s="3">
        <v>3</v>
      </c>
      <c r="B26" s="22">
        <v>5654.2764227642274</v>
      </c>
      <c r="C26" s="22">
        <v>75.975284552845523</v>
      </c>
      <c r="D26" s="4">
        <v>7893.08</v>
      </c>
      <c r="E26" s="4">
        <v>0</v>
      </c>
      <c r="F26" s="4">
        <v>0</v>
      </c>
      <c r="G26" s="4">
        <v>39005.25</v>
      </c>
      <c r="H26" s="4">
        <v>42963.44</v>
      </c>
      <c r="I26" s="4">
        <v>0</v>
      </c>
      <c r="J26" s="4">
        <v>3517.3747499999999</v>
      </c>
    </row>
    <row r="27" spans="1:10" ht="15" x14ac:dyDescent="0.25">
      <c r="A27" s="3">
        <v>4</v>
      </c>
      <c r="B27" s="22">
        <v>5654.2764227642274</v>
      </c>
      <c r="C27" s="22">
        <v>75.975284552845523</v>
      </c>
      <c r="D27" s="4">
        <v>7893.08</v>
      </c>
      <c r="E27" s="4">
        <v>0</v>
      </c>
      <c r="F27" s="4">
        <v>0</v>
      </c>
      <c r="G27" s="4">
        <v>41228.22</v>
      </c>
      <c r="H27" s="4">
        <v>45071.73</v>
      </c>
      <c r="I27" s="4">
        <v>0</v>
      </c>
      <c r="J27" s="4">
        <v>3684.0974999999999</v>
      </c>
    </row>
    <row r="28" spans="1:10" ht="15" x14ac:dyDescent="0.25">
      <c r="A28" s="3">
        <v>5</v>
      </c>
      <c r="B28" s="22">
        <v>5654.2764227642274</v>
      </c>
      <c r="C28" s="22">
        <v>75.975284552845523</v>
      </c>
      <c r="D28" s="4">
        <v>7893.08</v>
      </c>
      <c r="E28" s="4">
        <v>0</v>
      </c>
      <c r="F28" s="4">
        <v>0</v>
      </c>
      <c r="G28" s="4">
        <v>44318.47</v>
      </c>
      <c r="H28" s="4">
        <v>46807.26</v>
      </c>
      <c r="I28" s="4">
        <v>0</v>
      </c>
      <c r="J28" s="4">
        <v>3915.86625</v>
      </c>
    </row>
    <row r="29" spans="1:10" ht="15" x14ac:dyDescent="0.25">
      <c r="A29" s="3">
        <v>6</v>
      </c>
      <c r="B29" s="22">
        <v>5654.2764227642274</v>
      </c>
      <c r="C29" s="22">
        <v>75.975284552845523</v>
      </c>
      <c r="D29" s="4">
        <v>7893.08</v>
      </c>
      <c r="E29" s="4">
        <v>0</v>
      </c>
      <c r="F29" s="4">
        <v>0</v>
      </c>
      <c r="G29" s="4">
        <v>45467.32</v>
      </c>
      <c r="H29" s="4">
        <v>48187.62</v>
      </c>
      <c r="I29" s="4">
        <v>0</v>
      </c>
      <c r="J29" s="4">
        <v>4002.0299999999997</v>
      </c>
    </row>
    <row r="30" spans="1:10" ht="15" x14ac:dyDescent="0.25">
      <c r="A30" s="3">
        <v>7</v>
      </c>
      <c r="B30" s="22">
        <v>5654.2764227642274</v>
      </c>
      <c r="C30" s="22">
        <v>75.975284552845523</v>
      </c>
      <c r="D30" s="4">
        <v>7893.08</v>
      </c>
      <c r="E30" s="4">
        <v>0</v>
      </c>
      <c r="F30" s="4">
        <v>0</v>
      </c>
      <c r="G30" s="4">
        <v>46490.92</v>
      </c>
      <c r="H30" s="4">
        <v>49760.65</v>
      </c>
      <c r="I30" s="4">
        <v>0</v>
      </c>
      <c r="J30" s="4">
        <v>4078.7999999999997</v>
      </c>
    </row>
    <row r="31" spans="1:10" ht="15" x14ac:dyDescent="0.25">
      <c r="A31" s="3">
        <v>8</v>
      </c>
      <c r="B31" s="22">
        <v>5654.2764227642274</v>
      </c>
      <c r="C31" s="22">
        <v>75.975284552845523</v>
      </c>
      <c r="D31" s="4">
        <v>7893.08</v>
      </c>
      <c r="E31" s="4">
        <v>0</v>
      </c>
      <c r="F31" s="4">
        <v>0</v>
      </c>
      <c r="G31" s="4">
        <v>47538.01</v>
      </c>
      <c r="H31" s="4">
        <v>52225.62</v>
      </c>
      <c r="I31" s="4">
        <v>0</v>
      </c>
      <c r="J31" s="4">
        <v>4157.3317500000003</v>
      </c>
    </row>
    <row r="32" spans="1:10" ht="15" x14ac:dyDescent="0.25">
      <c r="A32" s="3">
        <v>9</v>
      </c>
      <c r="B32" s="22">
        <v>5654.2764227642274</v>
      </c>
      <c r="C32" s="22">
        <v>75.975284552845523</v>
      </c>
      <c r="D32" s="4">
        <v>7893.08</v>
      </c>
      <c r="E32" s="4">
        <v>0</v>
      </c>
      <c r="F32" s="4">
        <v>0</v>
      </c>
      <c r="G32" s="4">
        <v>48607.02</v>
      </c>
      <c r="H32" s="4">
        <v>55563.31</v>
      </c>
      <c r="I32" s="4">
        <v>0</v>
      </c>
      <c r="J32" s="4">
        <v>4237.5074999999997</v>
      </c>
    </row>
    <row r="33" spans="1:10" ht="15" x14ac:dyDescent="0.25">
      <c r="A33" s="3">
        <v>10</v>
      </c>
      <c r="B33" s="22">
        <v>5654.2764227642274</v>
      </c>
      <c r="C33" s="22">
        <v>75.975284552845523</v>
      </c>
      <c r="D33" s="4">
        <v>7893.08</v>
      </c>
      <c r="E33" s="4">
        <v>0</v>
      </c>
      <c r="F33" s="4">
        <v>0</v>
      </c>
      <c r="G33" s="4">
        <v>49701.45</v>
      </c>
      <c r="H33" s="4">
        <v>56965.17</v>
      </c>
      <c r="I33" s="4">
        <v>0</v>
      </c>
      <c r="J33" s="4">
        <v>4319.5897500000001</v>
      </c>
    </row>
    <row r="34" spans="1:10" ht="15" x14ac:dyDescent="0.25">
      <c r="A34" s="3">
        <v>11</v>
      </c>
      <c r="B34" s="22">
        <v>5654.2764227642274</v>
      </c>
      <c r="C34" s="22">
        <v>75.975284552845523</v>
      </c>
      <c r="D34" s="4">
        <v>7893.08</v>
      </c>
      <c r="E34" s="4">
        <v>0</v>
      </c>
      <c r="F34" s="4">
        <v>0</v>
      </c>
      <c r="G34" s="4">
        <v>50817.5</v>
      </c>
      <c r="H34" s="4">
        <v>58247.47</v>
      </c>
      <c r="I34" s="4">
        <v>0</v>
      </c>
      <c r="J34" s="4">
        <v>4403.2934999999998</v>
      </c>
    </row>
    <row r="35" spans="1:10" ht="15" x14ac:dyDescent="0.25">
      <c r="A35" s="3">
        <v>12</v>
      </c>
      <c r="B35" s="22">
        <v>5654.2764227642274</v>
      </c>
      <c r="C35" s="22">
        <v>75.975284552845523</v>
      </c>
      <c r="D35" s="4">
        <v>7893.08</v>
      </c>
      <c r="E35" s="4">
        <v>0</v>
      </c>
      <c r="F35" s="4">
        <v>0</v>
      </c>
      <c r="G35" s="4">
        <v>51960.88</v>
      </c>
      <c r="H35" s="4">
        <v>59559.08</v>
      </c>
      <c r="I35" s="4">
        <v>0</v>
      </c>
      <c r="J35" s="4">
        <v>4489.0469999999996</v>
      </c>
    </row>
    <row r="36" spans="1:10" ht="15" x14ac:dyDescent="0.25">
      <c r="A36" s="3">
        <v>13</v>
      </c>
      <c r="B36" s="22">
        <v>5654.2764227642274</v>
      </c>
      <c r="C36" s="22">
        <v>75.975284552845523</v>
      </c>
      <c r="D36" s="4">
        <v>7893.08</v>
      </c>
      <c r="E36" s="4">
        <v>0</v>
      </c>
      <c r="F36" s="4">
        <v>0</v>
      </c>
      <c r="G36" s="4">
        <v>53131.75</v>
      </c>
      <c r="H36" s="4">
        <v>60898.559999999998</v>
      </c>
      <c r="I36" s="4">
        <v>0</v>
      </c>
      <c r="J36" s="4">
        <v>4576.8622500000001</v>
      </c>
    </row>
    <row r="37" spans="1:10" ht="15" x14ac:dyDescent="0.25">
      <c r="A37" s="3">
        <v>14</v>
      </c>
      <c r="B37" s="22">
        <v>5654.2764227642274</v>
      </c>
      <c r="C37" s="22">
        <v>75.975284552845523</v>
      </c>
      <c r="D37" s="4">
        <v>7893.08</v>
      </c>
      <c r="E37" s="4">
        <v>0</v>
      </c>
      <c r="F37" s="4">
        <v>0</v>
      </c>
      <c r="G37" s="4">
        <v>54325.81</v>
      </c>
      <c r="H37" s="4">
        <v>62269.56</v>
      </c>
      <c r="I37" s="4">
        <v>0</v>
      </c>
      <c r="J37" s="4">
        <v>4666.4167499999994</v>
      </c>
    </row>
    <row r="38" spans="1:10" ht="15" x14ac:dyDescent="0.25">
      <c r="A38" s="3">
        <v>15</v>
      </c>
      <c r="B38" s="22">
        <v>5654.2764227642274</v>
      </c>
      <c r="C38" s="22">
        <v>75.975284552845523</v>
      </c>
      <c r="D38" s="4">
        <v>7893.08</v>
      </c>
      <c r="E38" s="4">
        <v>0</v>
      </c>
      <c r="F38" s="4">
        <v>0</v>
      </c>
      <c r="G38" s="4">
        <v>55549.39</v>
      </c>
      <c r="H38" s="4">
        <v>63668.38</v>
      </c>
      <c r="I38" s="4">
        <v>0</v>
      </c>
      <c r="J38" s="4">
        <v>4758.1852499999995</v>
      </c>
    </row>
    <row r="39" spans="1:10" ht="15" x14ac:dyDescent="0.25">
      <c r="A39" s="3">
        <v>16</v>
      </c>
      <c r="B39" s="22">
        <v>0</v>
      </c>
      <c r="C39" s="22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</row>
    <row r="40" spans="1:10" ht="15" x14ac:dyDescent="0.25">
      <c r="A40" s="3">
        <v>17</v>
      </c>
      <c r="B40" s="22">
        <v>0</v>
      </c>
      <c r="C40" s="22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</row>
    <row r="41" spans="1:10" ht="15" x14ac:dyDescent="0.25">
      <c r="A41" s="3">
        <v>18</v>
      </c>
      <c r="B41" s="22">
        <v>0</v>
      </c>
      <c r="C41" s="22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</row>
    <row r="42" spans="1:10" ht="15" x14ac:dyDescent="0.25">
      <c r="A42" s="3">
        <v>19</v>
      </c>
      <c r="B42" s="22">
        <v>0</v>
      </c>
      <c r="C42" s="22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</row>
    <row r="43" spans="1:10" ht="15" x14ac:dyDescent="0.25">
      <c r="A43" s="3">
        <v>20</v>
      </c>
      <c r="B43" s="22">
        <v>0</v>
      </c>
      <c r="C43" s="22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</row>
    <row r="44" spans="1:10" x14ac:dyDescent="0.3">
      <c r="A44" s="3">
        <v>21</v>
      </c>
      <c r="B44" s="22">
        <v>0</v>
      </c>
      <c r="C44" s="22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</row>
    <row r="45" spans="1:10" x14ac:dyDescent="0.3">
      <c r="A45" s="3">
        <v>22</v>
      </c>
      <c r="B45" s="22">
        <v>0</v>
      </c>
      <c r="C45" s="22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</row>
    <row r="46" spans="1:10" x14ac:dyDescent="0.3">
      <c r="A46" s="3">
        <v>23</v>
      </c>
      <c r="B46" s="22">
        <v>0</v>
      </c>
      <c r="C46" s="22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</row>
    <row r="47" spans="1:10" x14ac:dyDescent="0.3">
      <c r="A47" s="3">
        <v>24</v>
      </c>
      <c r="B47" s="22">
        <v>0</v>
      </c>
      <c r="C47" s="22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</row>
    <row r="48" spans="1:10" x14ac:dyDescent="0.3">
      <c r="A48" s="3">
        <v>25</v>
      </c>
      <c r="B48" s="22">
        <v>0</v>
      </c>
      <c r="C48" s="22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</row>
    <row r="49" spans="1:10" x14ac:dyDescent="0.3">
      <c r="A49" s="3">
        <v>26</v>
      </c>
      <c r="B49" s="22">
        <v>0</v>
      </c>
      <c r="C49" s="22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</row>
    <row r="50" spans="1:10" x14ac:dyDescent="0.3">
      <c r="A50" s="3">
        <v>27</v>
      </c>
      <c r="B50" s="22">
        <v>0</v>
      </c>
      <c r="C50" s="22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x14ac:dyDescent="0.3">
      <c r="A51" s="3">
        <v>28</v>
      </c>
      <c r="B51" s="22">
        <v>0</v>
      </c>
      <c r="C51" s="22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</row>
    <row r="52" spans="1:10" x14ac:dyDescent="0.3">
      <c r="A52" s="3">
        <v>29</v>
      </c>
      <c r="B52" s="22">
        <v>0</v>
      </c>
      <c r="C52" s="22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</row>
    <row r="53" spans="1:10" x14ac:dyDescent="0.3">
      <c r="A53" s="8">
        <v>30</v>
      </c>
      <c r="B53" s="23">
        <v>0</v>
      </c>
      <c r="C53" s="23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</row>
    <row r="54" spans="1:10" x14ac:dyDescent="0.3">
      <c r="A54" s="7" t="s">
        <v>38</v>
      </c>
      <c r="B54" s="22">
        <f>B24+NPV($F$18,B25:B53)</f>
        <v>53853.233518686175</v>
      </c>
      <c r="C54" s="22">
        <f t="shared" ref="C54:J54" si="1">C24+NPV($F$18,C25:C53)</f>
        <v>723.61420538276184</v>
      </c>
      <c r="D54" s="4">
        <f t="shared" si="1"/>
        <v>75176.353018458743</v>
      </c>
      <c r="E54" s="4">
        <f t="shared" si="1"/>
        <v>0</v>
      </c>
      <c r="F54" s="4">
        <f t="shared" si="1"/>
        <v>0</v>
      </c>
      <c r="G54" s="4">
        <f t="shared" si="1"/>
        <v>428863.45232790406</v>
      </c>
      <c r="H54" s="4">
        <f t="shared" si="1"/>
        <v>472906.15035293688</v>
      </c>
      <c r="I54" s="4">
        <f t="shared" si="1"/>
        <v>0</v>
      </c>
      <c r="J54" s="4">
        <f t="shared" si="1"/>
        <v>37802.98540097721</v>
      </c>
    </row>
    <row r="55" spans="1:10" x14ac:dyDescent="0.3">
      <c r="A55" s="7" t="s">
        <v>39</v>
      </c>
      <c r="B55" s="22">
        <f>B24+NPV($G$18,B25:B53)</f>
        <v>67154.119166519857</v>
      </c>
      <c r="C55" s="22">
        <f t="shared" ref="C55:J55" si="2">C24+NPV($G$18,C25:C53)</f>
        <v>902.33531774836433</v>
      </c>
      <c r="D55" s="4">
        <f t="shared" si="2"/>
        <v>93743.707466594919</v>
      </c>
      <c r="E55" s="4">
        <f t="shared" si="2"/>
        <v>0</v>
      </c>
      <c r="F55" s="4">
        <f t="shared" si="2"/>
        <v>0</v>
      </c>
      <c r="G55" s="4">
        <f t="shared" si="2"/>
        <v>545624.67455526162</v>
      </c>
      <c r="H55" s="4">
        <f t="shared" si="2"/>
        <v>604301.49231997249</v>
      </c>
      <c r="I55" s="4">
        <f t="shared" si="2"/>
        <v>0</v>
      </c>
      <c r="J55" s="4">
        <f t="shared" si="2"/>
        <v>47952.628651639243</v>
      </c>
    </row>
  </sheetData>
  <pageMargins left="0.7" right="0.7" top="0.75" bottom="0.75" header="0.3" footer="0.3"/>
  <pageSetup scale="60" orientation="portrait" r:id="rId1"/>
  <headerFooter>
    <oddHeader xml:space="preserve">&amp;RMidAmerican Energy  Company
South Dakota Energy Efficiency
Nonresidential Furnace Results
1-4 Attachment
&amp;A </oddHeader>
    <oddFooter>&amp;L&amp;A&amp;CPage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eted xmlns="41B0BF35-30BF-46B2-B31C-608546DD1474">Ready for Review</completed>
    <Status xmlns="41B0BF35-30BF-46B2-B31C-608546DD1474" xsi:nil="true"/>
    <Reviewed_x0020_By xmlns="41B0BF35-30BF-46B2-B31C-608546DD1474">tmy,</Reviewed_x0020_By>
    <Comments xmlns="41B0BF35-30BF-46B2-B31C-608546DD1474" xsi:nil="true"/>
    <Assigned_x0020_to0 xmlns="41B0BF35-30BF-46B2-B31C-608546DD147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70FB7786CBBA41A2A7057F1464547C" ma:contentTypeVersion="25" ma:contentTypeDescription="Create a new document." ma:contentTypeScope="" ma:versionID="d5e318e978737caff16e24b3f94b6bf1">
  <xsd:schema xmlns:xsd="http://www.w3.org/2001/XMLSchema" xmlns:xs="http://www.w3.org/2001/XMLSchema" xmlns:p="http://schemas.microsoft.com/office/2006/metadata/properties" xmlns:ns2="41B0BF35-30BF-46B2-B31C-608546DD1474" targetNamespace="http://schemas.microsoft.com/office/2006/metadata/properties" ma:root="true" ma:fieldsID="37001cd2d17deae487d9a5b189de5444" ns2:_="">
    <xsd:import namespace="41B0BF35-30BF-46B2-B31C-608546DD1474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Assigned_x0020_to0" minOccurs="0"/>
                <xsd:element ref="ns2:Reviewed_x0020_By" minOccurs="0"/>
                <xsd:element ref="ns2:Comments" minOccurs="0"/>
                <xsd:element ref="ns2:comple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B0BF35-30BF-46B2-B31C-608546DD1474" elementFormDefault="qualified">
    <xsd:import namespace="http://schemas.microsoft.com/office/2006/documentManagement/types"/>
    <xsd:import namespace="http://schemas.microsoft.com/office/infopath/2007/PartnerControls"/>
    <xsd:element name="Status" ma:index="8" nillable="true" ma:displayName="Extentions on DR &amp; due date" ma:internalName="Status" ma:readOnly="false">
      <xsd:simpleType>
        <xsd:restriction base="dms:Note">
          <xsd:maxLength value="255"/>
        </xsd:restriction>
      </xsd:simpleType>
    </xsd:element>
    <xsd:element name="Assigned_x0020_to0" ma:index="9" nillable="true" ma:displayName="Assigned to" ma:internalName="Assigned_x0020_to0" ma:readOnly="false">
      <xsd:simpleType>
        <xsd:restriction base="dms:Note">
          <xsd:maxLength value="255"/>
        </xsd:restriction>
      </xsd:simpleType>
    </xsd:element>
    <xsd:element name="Reviewed_x0020_By" ma:index="10" nillable="true" ma:displayName="Reviewed By" ma:internalName="Reviewed_x0020_By" ma:readOnly="false">
      <xsd:simpleType>
        <xsd:restriction base="dms:Note">
          <xsd:maxLength value="255"/>
        </xsd:restriction>
      </xsd:simpleType>
    </xsd:element>
    <xsd:element name="Comments" ma:index="11" nillable="true" ma:displayName="Due Date" ma:description="date" ma:internalName="Comments" ma:readOnly="false">
      <xsd:simpleType>
        <xsd:restriction base="dms:Note">
          <xsd:maxLength value="255"/>
        </xsd:restriction>
      </xsd:simpleType>
    </xsd:element>
    <xsd:element name="completed" ma:index="12" nillable="true" ma:displayName="Status" ma:default="Ready for Review" ma:format="Dropdown" ma:internalName="completed" ma:readOnly="false">
      <xsd:simpleType>
        <xsd:union memberTypes="dms:Text">
          <xsd:simpleType>
            <xsd:restriction base="dms:Choice">
              <xsd:enumeration value="Ready for Review"/>
              <xsd:enumeration value="Assigned"/>
              <xsd:enumeration value="Complete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30C0B3-5DF2-4AD6-82DA-1282DE117578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41B0BF35-30BF-46B2-B31C-608546DD1474"/>
  </ds:schemaRefs>
</ds:datastoreItem>
</file>

<file path=customXml/itemProps2.xml><?xml version="1.0" encoding="utf-8"?>
<ds:datastoreItem xmlns:ds="http://schemas.openxmlformats.org/officeDocument/2006/customXml" ds:itemID="{7DF13CDD-AF54-436D-90BB-C0FD00CDAE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9E4F9D-BC6D-4A4D-B3D0-A95C3E8CB5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B0BF35-30BF-46B2-B31C-608546DD14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GSHP Solo Evaluation 2016</vt:lpstr>
      <vt:lpstr>Residential Furnace Solo 2016</vt:lpstr>
      <vt:lpstr>Nresidential Furnace Solo 2016</vt:lpstr>
      <vt:lpstr>GSHP Solo Evaluation Est YE</vt:lpstr>
      <vt:lpstr>Residential Furnace Solo YE2016</vt:lpstr>
      <vt:lpstr>Nres Furnace Solo YE2016</vt:lpstr>
    </vt:vector>
  </TitlesOfParts>
  <Company>MidAmerican Energy Holdings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Simmons, Cade</dc:creator>
  <cp:lastModifiedBy>Douglas, Tina  (PUC)</cp:lastModifiedBy>
  <cp:lastPrinted>2016-12-05T18:33:15Z</cp:lastPrinted>
  <dcterms:created xsi:type="dcterms:W3CDTF">2016-12-02T21:36:48Z</dcterms:created>
  <dcterms:modified xsi:type="dcterms:W3CDTF">2016-12-07T18:30:38Z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0x010100AA70FB7786CBBA41A2A7057F1464547C</vt:lpwstr>
  </property>
</Properties>
</file>